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Learning\DSA\"/>
    </mc:Choice>
  </mc:AlternateContent>
  <xr:revisionPtr revIDLastSave="0" documentId="13_ncr:1_{05064A96-DDA0-4A11-A580-B66720786FC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Problems" sheetId="1" r:id="rId1"/>
    <sheet name="Problem Log" sheetId="2" r:id="rId2"/>
    <sheet name="Sheet From Apna College" sheetId="4" r:id="rId3"/>
    <sheet name="Job Links" sheetId="3" r:id="rId4"/>
  </sheets>
  <definedNames>
    <definedName name="A">'Problem Log'!$WLW$157</definedName>
  </definedNames>
  <calcPr calcId="191029"/>
  <extLst>
    <ext uri="GoogleSheetsCustomDataVersion1">
      <go:sheetsCustomData xmlns:go="http://customooxmlschemas.google.com/" r:id="rId7" roundtripDataSignature="AMtx7mhaDGrLXb9vO3dPco9gnTncQWqaXQ=="/>
    </ext>
  </extLst>
</workbook>
</file>

<file path=xl/calcChain.xml><?xml version="1.0" encoding="utf-8"?>
<calcChain xmlns="http://schemas.openxmlformats.org/spreadsheetml/2006/main">
  <c r="B390" i="1" l="1"/>
  <c r="B389" i="1"/>
  <c r="B388" i="1"/>
  <c r="B386" i="1"/>
  <c r="B384" i="1"/>
  <c r="B383" i="1"/>
  <c r="B382" i="1"/>
  <c r="B381" i="1"/>
  <c r="B379" i="1"/>
  <c r="B378" i="1"/>
  <c r="B377" i="1"/>
  <c r="B376" i="1"/>
  <c r="B374" i="1"/>
  <c r="B373" i="1"/>
  <c r="B372" i="1"/>
  <c r="B371" i="1"/>
  <c r="B370" i="1"/>
  <c r="B367" i="1"/>
  <c r="B366" i="1"/>
  <c r="B365" i="1"/>
  <c r="B364" i="1"/>
  <c r="B360" i="1"/>
  <c r="B359" i="1"/>
  <c r="B358" i="1"/>
  <c r="B354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74" i="1"/>
  <c r="B273" i="1"/>
  <c r="B272" i="1"/>
  <c r="B263" i="1"/>
  <c r="B260" i="1"/>
  <c r="B259" i="1"/>
  <c r="B253" i="1"/>
  <c r="B249" i="1"/>
  <c r="B248" i="1"/>
  <c r="B247" i="1"/>
  <c r="B246" i="1"/>
  <c r="B245" i="1"/>
  <c r="B244" i="1"/>
  <c r="B243" i="1"/>
  <c r="B242" i="1"/>
  <c r="B241" i="1"/>
  <c r="B240" i="1"/>
  <c r="B239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4" i="1"/>
  <c r="B191" i="1"/>
  <c r="B190" i="1"/>
  <c r="B189" i="1"/>
  <c r="B187" i="1"/>
  <c r="B186" i="1"/>
  <c r="B184" i="1"/>
  <c r="B183" i="1"/>
  <c r="B175" i="1"/>
  <c r="B174" i="1"/>
  <c r="B170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2" i="1"/>
  <c r="B151" i="1"/>
  <c r="B150" i="1"/>
  <c r="B149" i="1"/>
  <c r="B148" i="1"/>
  <c r="B147" i="1"/>
  <c r="B146" i="1"/>
  <c r="B145" i="1"/>
  <c r="B144" i="1"/>
  <c r="B143" i="1"/>
  <c r="B142" i="1"/>
  <c r="B139" i="1"/>
  <c r="B138" i="1"/>
  <c r="B134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8" i="1"/>
  <c r="B97" i="1"/>
  <c r="B96" i="1"/>
  <c r="B95" i="1"/>
  <c r="B94" i="1"/>
  <c r="B93" i="1"/>
  <c r="B92" i="1"/>
  <c r="B91" i="1"/>
  <c r="B90" i="1"/>
  <c r="B89" i="1"/>
  <c r="B88" i="1"/>
  <c r="B86" i="1"/>
  <c r="B85" i="1"/>
  <c r="B83" i="1"/>
  <c r="B82" i="1"/>
  <c r="B81" i="1"/>
  <c r="B80" i="1"/>
  <c r="B79" i="1"/>
  <c r="B78" i="1"/>
  <c r="B77" i="1"/>
  <c r="B76" i="1"/>
  <c r="B75" i="1"/>
  <c r="B74" i="1"/>
  <c r="B73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<sst xmlns="http://schemas.openxmlformats.org/spreadsheetml/2006/main" count="2717" uniqueCount="1563">
  <si>
    <t xml:space="preserve">These are the questions which i did during my preparation.  </t>
  </si>
  <si>
    <t xml:space="preserve">DSA SHEET by NISHANT CHAHAR </t>
  </si>
  <si>
    <t>Question Link</t>
  </si>
  <si>
    <t xml:space="preserve">            DONE </t>
  </si>
  <si>
    <t xml:space="preserve">                                  HINT</t>
  </si>
  <si>
    <t xml:space="preserve">            </t>
  </si>
  <si>
    <t>Stacks</t>
  </si>
  <si>
    <t>Linked Lists</t>
  </si>
  <si>
    <t>Binary Tree</t>
  </si>
  <si>
    <t>Binary search tree</t>
  </si>
  <si>
    <t>Mixed from tree (General tree, AVL,BST)</t>
  </si>
  <si>
    <t>Binary TREE longest consecutive sequence</t>
  </si>
  <si>
    <t>Arrays  &amp; strings ( STL )</t>
  </si>
  <si>
    <t>Long Pressed Name</t>
  </si>
  <si>
    <t>Range Addition</t>
  </si>
  <si>
    <t>Magic Squares In Grid</t>
  </si>
  <si>
    <t>Next Greater Element III</t>
  </si>
  <si>
    <t>Orderly Queue</t>
  </si>
  <si>
    <t>Rotate Array</t>
  </si>
  <si>
    <t>Remove Duplicates from Sorted Array</t>
  </si>
  <si>
    <t>Heap</t>
  </si>
  <si>
    <t>Trapping Rain Water II</t>
  </si>
  <si>
    <t>Product of Array Except Self</t>
  </si>
  <si>
    <t>mathematics</t>
  </si>
  <si>
    <t>Squares of a Sorted Array</t>
  </si>
  <si>
    <t>Fast Exponentiation</t>
  </si>
  <si>
    <t>Fibonacci Number</t>
  </si>
  <si>
    <t>Container With Most Water</t>
  </si>
  <si>
    <t>Searching &amp; Sorting</t>
  </si>
  <si>
    <t>Sort Array By Parity</t>
  </si>
  <si>
    <t>Max Chunks To Make Sorted II</t>
  </si>
  <si>
    <t>Shortest Palindrome</t>
  </si>
  <si>
    <t>Boats to Save People</t>
  </si>
  <si>
    <t>Maximum Swap</t>
  </si>
  <si>
    <t>Optimal Division</t>
  </si>
  <si>
    <t>Max Consecutive Ones II</t>
  </si>
  <si>
    <t>Graph</t>
  </si>
  <si>
    <t>BFS of graph</t>
  </si>
  <si>
    <t>Strongly Connected Components (Kosaraju's Algo)</t>
  </si>
  <si>
    <t>Mother Vertex</t>
  </si>
  <si>
    <t>Rotting Oranges</t>
  </si>
  <si>
    <t>Number of Islands</t>
  </si>
  <si>
    <t>DSU</t>
  </si>
  <si>
    <t>Number of Enclaves</t>
  </si>
  <si>
    <t>Most Stones Removed with Same Row or Column</t>
  </si>
  <si>
    <t>Regions Cut By Slashes</t>
  </si>
  <si>
    <t>Doctor Strange</t>
  </si>
  <si>
    <t>Satisfiability of Equality Equations</t>
  </si>
  <si>
    <t>Word Ladder</t>
  </si>
  <si>
    <t>Job Sequencing</t>
  </si>
  <si>
    <t>Eulerian Path in an Undirected Graph</t>
  </si>
  <si>
    <t>Euler Circuit in a Directed Graph</t>
  </si>
  <si>
    <t>Castle RUN</t>
  </si>
  <si>
    <t>Sentence Similarity II</t>
  </si>
  <si>
    <t>Number of Distinct Islands</t>
  </si>
  <si>
    <t>Number of Islands II</t>
  </si>
  <si>
    <t>Dynamic programming</t>
  </si>
  <si>
    <t>Minimize Malware Spread</t>
  </si>
  <si>
    <t>climbing stairs</t>
  </si>
  <si>
    <t>Jump game 2</t>
  </si>
  <si>
    <t>Min cost path</t>
  </si>
  <si>
    <t>max size subsquare with all 1</t>
  </si>
  <si>
    <t>0-1 Knapsack</t>
  </si>
  <si>
    <t>fractional knapsack</t>
  </si>
  <si>
    <t>longest increasing subsequence</t>
  </si>
  <si>
    <t>minimum number of increasing subsequence</t>
  </si>
  <si>
    <t>building bridges</t>
  </si>
  <si>
    <t>BFS/DFS</t>
  </si>
  <si>
    <t>Sliding Puzzle</t>
  </si>
  <si>
    <t>Find the Maximum Flow</t>
  </si>
  <si>
    <t>Maximum Bipartite Matching</t>
  </si>
  <si>
    <t>Reconstruct Itinerary</t>
  </si>
  <si>
    <t>Redundant Connection</t>
  </si>
  <si>
    <t>Possible Bipartition</t>
  </si>
  <si>
    <t>Floyd Warshall</t>
  </si>
  <si>
    <t>Johnson's algorithm</t>
  </si>
  <si>
    <t>K-Similar Strings</t>
  </si>
  <si>
    <t>Similar String Groups</t>
  </si>
  <si>
    <t>Coloring A Border</t>
  </si>
  <si>
    <t>Text processing</t>
  </si>
  <si>
    <t>Number theory</t>
  </si>
  <si>
    <t>Divisors upto n</t>
  </si>
  <si>
    <t>Geometry</t>
  </si>
  <si>
    <r>
      <rPr>
        <b/>
        <sz val="10"/>
        <color theme="1"/>
        <rFont val="Arial"/>
      </rPr>
      <t>Game</t>
    </r>
    <r>
      <rPr>
        <b/>
        <sz val="14"/>
        <color rgb="FFFF0000"/>
        <rFont val="Arial"/>
      </rPr>
      <t xml:space="preserve"> Theory</t>
    </r>
  </si>
  <si>
    <t>Date</t>
  </si>
  <si>
    <t>Topic</t>
  </si>
  <si>
    <t>Problem</t>
  </si>
  <si>
    <t>Approaches</t>
  </si>
  <si>
    <t>CODE(Atleast For One Approach)</t>
  </si>
  <si>
    <t>GFG</t>
  </si>
  <si>
    <t>LeetCode</t>
  </si>
  <si>
    <t>Remarks</t>
  </si>
  <si>
    <t>Arrays</t>
  </si>
  <si>
    <t>Search ele in array</t>
  </si>
  <si>
    <t>Search an Element in an array | Practice | GeeksforGeeks</t>
  </si>
  <si>
    <t>Bruteforce</t>
  </si>
  <si>
    <t>Pair giv sum array</t>
  </si>
  <si>
    <t>Pair with given sum in a sorted array | Practice | GeeksforGeeks</t>
  </si>
  <si>
    <t>D</t>
  </si>
  <si>
    <t>Majority array</t>
  </si>
  <si>
    <t>Majority Element | Practice | GeeksforGeeks</t>
  </si>
  <si>
    <t>Sort arr of 0's &amp; 1's</t>
  </si>
  <si>
    <t>Sort an array of 0s, 1s and 2s | Practice | GeeksforGeeks</t>
  </si>
  <si>
    <t>Using sorting techniques</t>
  </si>
  <si>
    <t>Using Count/Bucket</t>
  </si>
  <si>
    <t>Using Dutch Flag Algo</t>
  </si>
  <si>
    <t>Rotate array</t>
  </si>
  <si>
    <t>Rotate Array | Practice | GeeksforGeeks</t>
  </si>
  <si>
    <t>Using reverse entire array and reversing k and rest</t>
  </si>
  <si>
    <t>reversing first k splits and then entire array</t>
  </si>
  <si>
    <t>Recursion</t>
  </si>
  <si>
    <t>Combination Sum</t>
  </si>
  <si>
    <t>Combination Sum - LeetCode</t>
  </si>
  <si>
    <t>N-queens``</t>
  </si>
  <si>
    <t>N-Queen Problem | Practice | GeeksforGeeks</t>
  </si>
  <si>
    <t>One Approach (Back Tracking &amp; Recursion</t>
  </si>
  <si>
    <t>Rat in the maze</t>
  </si>
  <si>
    <t>Rat in a Maze Problem - I | Practice | GeeksforGeeks</t>
  </si>
  <si>
    <t>Sudoku Solver</t>
  </si>
  <si>
    <t>Solve the Sudoku | Practice | GeeksforGeeks</t>
  </si>
  <si>
    <t>Gen IPV4 address</t>
  </si>
  <si>
    <t>Generate IP Addresses | Practice | GeeksforGeeks</t>
  </si>
  <si>
    <t>Restore IP Addresses - LeetCode</t>
  </si>
  <si>
    <t>Bruteforce Three loops</t>
  </si>
  <si>
    <t>Level order traversal in Spiral form</t>
  </si>
  <si>
    <t>Level order traversal in spiral form | Practice | GeeksforGeeks</t>
  </si>
  <si>
    <t>Code solved but is not passing all testcases. But if the failed testcase runned in custom input the code is working fine</t>
  </si>
  <si>
    <t>Unique permutations of a number</t>
  </si>
  <si>
    <t>Permutations of a given string | Practice | GeeksforGeeks</t>
  </si>
  <si>
    <t>Company</t>
  </si>
  <si>
    <t>Careers</t>
  </si>
  <si>
    <t>1. Capgemini : https://lnkd.in/dZBUYY88</t>
  </si>
  <si>
    <t>2. Infosys : https://lnkd.in/dEcdZ7gf</t>
  </si>
  <si>
    <t>3. Wipro : https://lnkd.in/d89txDcp</t>
  </si>
  <si>
    <t>4. Cognizant : https://lnkd.in/d6tp6F_p</t>
  </si>
  <si>
    <t>5. LTI : https://lnkd.in/dnCVuQzD</t>
  </si>
  <si>
    <t>6.TCS : https://lnkd.in/dJpHXdvv</t>
  </si>
  <si>
    <t>7. DXC Technology : https://lnkd.in/dnVzT7eb</t>
  </si>
  <si>
    <t>8. HCL : https://lnkd.in/dwTuQWAf</t>
  </si>
  <si>
    <t>9. Hashedin : https://lnkd.in/d2ePnTG4</t>
  </si>
  <si>
    <t>10. Hexaware : https://jobs.hexaware.com/</t>
  </si>
  <si>
    <t>11. Revature : https://lnkd.in/dtJkkrBp</t>
  </si>
  <si>
    <t>12. IBM : https://lnkd.in/dU-VhUCw</t>
  </si>
  <si>
    <t>13. Nagarro : https://lnkd.in/dRyQ_rkk</t>
  </si>
  <si>
    <t>14. Virtusa : https://lnkd.in/dHJwPXiG</t>
  </si>
  <si>
    <t>15. Zoho : https://lnkd.in/dUw9Qi4B</t>
  </si>
  <si>
    <t>16. CGI : https://lnkd.in/d3vs3whb</t>
  </si>
  <si>
    <t>17. Finastra : https://lnkd.in/dsXSfUev</t>
  </si>
  <si>
    <t>18. FIS : https://lnkd.in/dJCX6aVz</t>
  </si>
  <si>
    <t>19. Fiserv : https://lnkd.in/d7inSReM</t>
  </si>
  <si>
    <t>20. IQVIA : https://lnkd.in/dsxAXftw</t>
  </si>
  <si>
    <t>21. JIO : https://lnkd.in/dqVxSNgW</t>
  </si>
  <si>
    <t>22. MAQ Software : https://lnkd.in/d2dkHExY</t>
  </si>
  <si>
    <t>23. Optum: https : //lnkd.in/dvxb_7ds</t>
  </si>
  <si>
    <t>24. Publicis Sapient : https://lnkd.in/d6G3tHUF</t>
  </si>
  <si>
    <t>25. Geekyants : https ://lnkd.in/dDKQVqv2</t>
  </si>
  <si>
    <t>26. Accolite : https://lnkd.in/dDN5PWQk</t>
  </si>
  <si>
    <t>27. Airtel: https ://lnkd.in/d9i9YwjV</t>
  </si>
  <si>
    <t>28. EA : https ://lnkd.in/dHTe2pFc</t>
  </si>
  <si>
    <t>29. Gartner : https://lnkd.in/dgsH4KUz</t>
  </si>
  <si>
    <t>30. HARMAN : https://lnkd.in/dBP_hSFE</t>
  </si>
  <si>
    <t>31. Yellow[.]ai : https://lnkd.in/dUPgitVf</t>
  </si>
  <si>
    <t>32. Seimens : https://lnkd.in/df4czTeb</t>
  </si>
  <si>
    <t>33. Samsung : https://lnkd.in/d5gUrDxq</t>
  </si>
  <si>
    <t>34. Vmware : https://lnkd.in/d7zgbhXk</t>
  </si>
  <si>
    <t>35. Adobe https ://lnkd.in/dMWhmAKZ</t>
  </si>
  <si>
    <t>36. Amazon : https://lnkd.in/dSYUatGR</t>
  </si>
  <si>
    <t>37. Cadence Design Systems : https://lnkd.in/dAjV2Df4</t>
  </si>
  <si>
    <t>38. CleverTap: https ://lnkd.in/dUNg4sZP</t>
  </si>
  <si>
    <t>39. Cisco: https ://jobs.cisco.com/</t>
  </si>
  <si>
    <t>40. Dunzo: https ://lnkd.in/d5ZUmmG6</t>
  </si>
  <si>
    <t>41. FamPay: https ://apply.fampay.in/</t>
  </si>
  <si>
    <t>42. Flipkart: https ://lnkd.in/d_9WfsNY</t>
  </si>
  <si>
    <t>43. Google: https ://lnkd.in/dGMfCuRs</t>
  </si>
  <si>
    <t>44. Hackererath : https://lnkd.in/ds2n7SNb</t>
  </si>
  <si>
    <t>45. Morgan Sanley : https://lnkd.in/d53kRcp3</t>
  </si>
  <si>
    <t>46. EY: https : //lnkd.in/d9MbsS3V</t>
  </si>
  <si>
    <t>47. MyGate: https://lnkd.in/d5pTjwxs</t>
  </si>
  <si>
    <t>48. McAfee : https://lnkd.in/d7vST4g6</t>
  </si>
  <si>
    <t>49. Oracle : https://lnkd.in/dDDbnZMu</t>
  </si>
  <si>
    <t>50. Microsoft : https://lnkd.in/dKt2drwp</t>
  </si>
  <si>
    <t>51. PhonePe : https://lnkd.in/dtTZzhXn</t>
  </si>
  <si>
    <t>52. PWC : https ://lnkd.in/d4b8DTft</t>
  </si>
  <si>
    <t>53. Rakuten : https://lnkd.in/dRuSSrq2</t>
  </si>
  <si>
    <t>54. Razorpay : https://lnkd.in/dveHTU3p</t>
  </si>
  <si>
    <t>55. SAP: https://lnkd.in/dDVKcPST</t>
  </si>
  <si>
    <t>56. Media[.]net : https://lnkd.in/dfti6QZ8</t>
  </si>
  <si>
    <t>57. Twilio: https ://lnkd.in/dskmG6eT</t>
  </si>
  <si>
    <t>Recursively remove all adjacent duplicates | Practice | GeeksforGeeks</t>
  </si>
  <si>
    <t>Power Of Numbers | Practice | GeeksforGeeks</t>
  </si>
  <si>
    <t>Power of Numbers</t>
  </si>
  <si>
    <t>Binary Exponentiation Using Recursion</t>
  </si>
  <si>
    <t>Code is working till 99999 with Recursion. Solved using Binary Exponentiation.</t>
  </si>
  <si>
    <t>Recursion &amp; Backtracking</t>
  </si>
  <si>
    <t>Josephus Problem</t>
  </si>
  <si>
    <t>Josephus problem | Practice | GeeksforGeeks</t>
  </si>
  <si>
    <t xml:space="preserve">                                                DAILY TARGET : 10 PROBLEMS ( 2 : 5 : 3 ) 2 (Easy) : 5 (Medium) : 3 (Hard)</t>
  </si>
  <si>
    <t>Days</t>
  </si>
  <si>
    <t>REV</t>
  </si>
  <si>
    <t>Shuffle integers | Practice | GeeksforGeeks</t>
  </si>
  <si>
    <t>Shuffle the integers</t>
  </si>
  <si>
    <t>Couldn't solve the soln . 0(1) space</t>
  </si>
  <si>
    <t>Bruteforce by taking new array soln is thought but waste as it's asked for O(1)space</t>
  </si>
  <si>
    <t>String Permutations | Practice | GeeksforGeeks</t>
  </si>
  <si>
    <t>String Permutation</t>
  </si>
  <si>
    <t>Day-1</t>
  </si>
  <si>
    <t>Permutation in String - LeetCode</t>
  </si>
  <si>
    <t>Permutation presen in a string</t>
  </si>
  <si>
    <t>Working but TLE</t>
  </si>
  <si>
    <t>Day-2</t>
  </si>
  <si>
    <t>Day-3</t>
  </si>
  <si>
    <t xml:space="preserve">Recursion </t>
  </si>
  <si>
    <t>Binary Watch</t>
  </si>
  <si>
    <t>Binary Watch - LeetCode</t>
  </si>
  <si>
    <t xml:space="preserve">Constant space by using bit manipulation works </t>
  </si>
  <si>
    <t>Recursion (My Code) Failing</t>
  </si>
  <si>
    <t>My Code is failing so submitted another user code in leetcode (Recursion &amp; Backtracking).</t>
  </si>
  <si>
    <t>Print 1 to N</t>
  </si>
  <si>
    <t>Print 1 to n without using loops | Practice | GeeksforGeeks</t>
  </si>
  <si>
    <t>G.F Series | Practice | GeeksforGeeks</t>
  </si>
  <si>
    <t>G.F Series</t>
  </si>
  <si>
    <t>Code is fine in compiler but showing wrong when I submit.</t>
  </si>
  <si>
    <t>Juggler Sequence | Practice | GeeksforGeeks</t>
  </si>
  <si>
    <t>Juggler Sequence</t>
  </si>
  <si>
    <t>BruteForce(GFG Code )</t>
  </si>
  <si>
    <t>My Code is failing so submitted GFG Code should debug after vs code works.</t>
  </si>
  <si>
    <t>Subset Sums | Practice | GeeksforGeeks</t>
  </si>
  <si>
    <t>SubSet Sum</t>
  </si>
  <si>
    <t>Pascal's Triangle</t>
  </si>
  <si>
    <t>Pascal Triangle | Practice | GeeksforGeeks</t>
  </si>
  <si>
    <t>Revisit (Y/N)</t>
  </si>
  <si>
    <t>Y</t>
  </si>
  <si>
    <t>Permutation with Spaces | Practice | GeeksforGeeks</t>
  </si>
  <si>
    <t>Permutations with Space(String input)</t>
  </si>
  <si>
    <t>Recursion &amp; backtracking</t>
  </si>
  <si>
    <t>Input is String it's working</t>
  </si>
  <si>
    <t>Day-4</t>
  </si>
  <si>
    <t>Sort Stack</t>
  </si>
  <si>
    <t>Sort a stack | Practice | GeeksforGeeks</t>
  </si>
  <si>
    <t>isLucky</t>
  </si>
  <si>
    <t>Lucky Numbers | Practice | GeeksforGeeks</t>
  </si>
  <si>
    <t>Day-5</t>
  </si>
  <si>
    <t>Finding Position | Practice | GeeksforGeeks</t>
  </si>
  <si>
    <t>Finding position</t>
  </si>
  <si>
    <t>Recursion&amp; BackTracking</t>
  </si>
  <si>
    <t>Pattern Print</t>
  </si>
  <si>
    <t>Print Pattern | Practice | GeeksforGeeks</t>
  </si>
  <si>
    <t>Recrusion &amp; BackTracking</t>
  </si>
  <si>
    <t>Unique Subsets | Practice | GeeksforGeeks</t>
  </si>
  <si>
    <t>Unique Subsets</t>
  </si>
  <si>
    <t>used set as vector&lt;vector&lt;&gt;&gt; causing TLE. Used give and take approach</t>
  </si>
  <si>
    <t>Day-6</t>
  </si>
  <si>
    <t>Replace all X's with O's</t>
  </si>
  <si>
    <t>Replace O's with X's | Practice | GeeksforGeeks</t>
  </si>
  <si>
    <t>Recurision and Backtracking</t>
  </si>
  <si>
    <t>referred takeuforward video and made some modifcation in checking function</t>
  </si>
  <si>
    <t>G-14. Surrounded Regions | Replace O's with X's | C++ | Java - YouTube</t>
  </si>
  <si>
    <t>Find the string in grid | Practice | GeeksforGeeks</t>
  </si>
  <si>
    <t>Check for pattern in grid</t>
  </si>
  <si>
    <t>Made it on own</t>
  </si>
  <si>
    <t>Day-7</t>
  </si>
  <si>
    <t>Combination Sum | Practice | GeeksforGeeks</t>
  </si>
  <si>
    <t>Combination Ssum</t>
  </si>
  <si>
    <t>Recursion &amp;  Backtracking</t>
  </si>
  <si>
    <t>Day-11</t>
  </si>
  <si>
    <t>Find Duplicates</t>
  </si>
  <si>
    <t>Find duplicates in an array | Practice | GeeksforGeeks</t>
  </si>
  <si>
    <t>freq array</t>
  </si>
  <si>
    <t>Using Math</t>
  </si>
  <si>
    <t xml:space="preserve">Used indexes and math </t>
  </si>
  <si>
    <t>Make Zeroes</t>
  </si>
  <si>
    <t>Make Zeroes | Practice | GeeksforGeeks</t>
  </si>
  <si>
    <t>Traansponse Matrix</t>
  </si>
  <si>
    <t>2D Arrays</t>
  </si>
  <si>
    <t>Transpose of Matrix | Practice | GeeksforGeeks</t>
  </si>
  <si>
    <t>Rotate by 90 degree | Practice | GeeksforGeeks</t>
  </si>
  <si>
    <t>Spirally traversing a matrix | Practice | GeeksforGeeks</t>
  </si>
  <si>
    <t>Spirally 2D Matrix Traversal</t>
  </si>
  <si>
    <t xml:space="preserve">BruteForce using top,left right bottom </t>
  </si>
  <si>
    <t>https://youtu.be/jloOClIGQ0c?list=PLvg-AaxR3aabUs-ctejRfkiGzuR2n4Gjo</t>
  </si>
  <si>
    <t>Boolean Matrix</t>
  </si>
  <si>
    <t>Boolean Matrix | Practice | GeeksforGeeks</t>
  </si>
  <si>
    <t>Little Updated</t>
  </si>
  <si>
    <t>https://youtu.be/6peS4WqARos?list=PLvg-AaxR3aabUs-ctejRfkiGzuR2n4Gjo</t>
  </si>
  <si>
    <t>Day-12</t>
  </si>
  <si>
    <t>Kadane Algorithm</t>
  </si>
  <si>
    <t>https://youtu.be/K2Be_3jQaOU?list=PLvg-AaxR3aabUs-ctejRfkiGzuR2n4Gjo</t>
  </si>
  <si>
    <t>Bruteforce O(n3)</t>
  </si>
  <si>
    <t>Updated  O(n2)</t>
  </si>
  <si>
    <t>Kadane Algo O(n)</t>
  </si>
  <si>
    <t>Kadane's Algorithm | Practice | GeeksforGeeks</t>
  </si>
  <si>
    <t>Find the smallest positive integer</t>
  </si>
  <si>
    <t>Smallest Positive missing number | Practice | GeeksforGeeks</t>
  </si>
  <si>
    <t>Bruteforce O(n) Space O(n)</t>
  </si>
  <si>
    <t>Sorting O(nlogn)</t>
  </si>
  <si>
    <t>Modifying the given array in O(n)</t>
  </si>
  <si>
    <t>https://youtu.be/dBGTCaVph3Q?list=PLvg-AaxR3aabUs-ctejRfkiGzuR2n4Gjo</t>
  </si>
  <si>
    <t>Triplet Sum</t>
  </si>
  <si>
    <t>Find triplets with zero sum | Practice | GeeksforGeeks</t>
  </si>
  <si>
    <t>Two pointers</t>
  </si>
  <si>
    <t>https://youtu.be/o9MLd-eLZuQ?list=PLvg-AaxR3aabUs-ctejRfkiGzuR2n4Gjo</t>
  </si>
  <si>
    <t>Maps</t>
  </si>
  <si>
    <t>Two Sum</t>
  </si>
  <si>
    <t>Two Sum - LeetCode</t>
  </si>
  <si>
    <t>Two loops (TLE)</t>
  </si>
  <si>
    <t>https://www.youtube.com/watch?v=dRUpbt8vHpo</t>
  </si>
  <si>
    <t>Removing all adjacent duplicates from a string Recursively</t>
  </si>
  <si>
    <t>Check if two arrays are equal</t>
  </si>
  <si>
    <t>Check if two arrays are equal or not | Practice | GeeksforGeeks</t>
  </si>
  <si>
    <t>BruteForce</t>
  </si>
  <si>
    <t>Day -13</t>
  </si>
  <si>
    <t>Convert into Zig Zag fashion</t>
  </si>
  <si>
    <t>Convert array into Zig-Zag fashion | Practice | GeeksforGeeks</t>
  </si>
  <si>
    <t>Sorting O(nlogn)+alternate(n/2)</t>
  </si>
  <si>
    <t>O(n) using symbol flag</t>
  </si>
  <si>
    <t>Convert array into Zig-Zag fashion - GeeksforGeeks</t>
  </si>
  <si>
    <t>Reference  Videos/Articles</t>
  </si>
  <si>
    <t>Find the subarray with given sum</t>
  </si>
  <si>
    <t>Subarray with given sum | Practice | GeeksforGeeks</t>
  </si>
  <si>
    <t>Bruteforce O(n2)</t>
  </si>
  <si>
    <t>Sliding window O(n)</t>
  </si>
  <si>
    <t>Looked into editorial for updates</t>
  </si>
  <si>
    <t>Missing number in array</t>
  </si>
  <si>
    <t>Missing number in array | Practice | GeeksforGeeks</t>
  </si>
  <si>
    <t>n*(n+1)/2 - obtained sum O(n)</t>
  </si>
  <si>
    <t>Count Array</t>
  </si>
  <si>
    <t>Equilibrium Point</t>
  </si>
  <si>
    <t>Equilibrium Point | Practice | GeeksforGeeks</t>
  </si>
  <si>
    <t>Prefix Sum O(n)</t>
  </si>
  <si>
    <t>Largest Subarray with sum == 0</t>
  </si>
  <si>
    <t>Largest subarray with 0 sum | Practice | GeeksforGeeks</t>
  </si>
  <si>
    <t>BruteForce O(n2)</t>
  </si>
  <si>
    <t>Maps &amp; prefix sum O(n)</t>
  </si>
  <si>
    <t>Largest Subarray with Zero Sum | Amazon | MMT - YouTube</t>
  </si>
  <si>
    <t>Day-14</t>
  </si>
  <si>
    <t>Wave Array | Practice | GeeksforGeeks</t>
  </si>
  <si>
    <t>Wave Array</t>
  </si>
  <si>
    <t>Pattern O(n)</t>
  </si>
  <si>
    <t>Linked List</t>
  </si>
  <si>
    <t>Delete the given node</t>
  </si>
  <si>
    <t>Delete a Node in Single Linked List | Practice | GeeksforGeeks</t>
  </si>
  <si>
    <t>Iterative</t>
  </si>
  <si>
    <t>https://youtu.be/uMR013gStd0?list=PLvg-AaxR3aaZjfDw-UxR7naC7tM4ZJkO-</t>
  </si>
  <si>
    <t>Print Middle Node</t>
  </si>
  <si>
    <t>Finding middle element in a linked list | Practice | GeeksforGeeks</t>
  </si>
  <si>
    <t>Slow &amp; Fast Pointer Approach O(n/2)</t>
  </si>
  <si>
    <t>https://youtu.be/h-CsgOz1YA4?list=PLvg-AaxR3aaZjfDw-UxR7naC7tM4ZJkO-</t>
  </si>
  <si>
    <t>Reverse List</t>
  </si>
  <si>
    <t>Reverse a linked list | Practice | GeeksforGeeks</t>
  </si>
  <si>
    <t>Recursion O(N)</t>
  </si>
  <si>
    <t>Iterative O(N)</t>
  </si>
  <si>
    <t>https://youtu.be/gkCgcVCr9iE?list=PLvg-AaxR3aaZjfDw-UxR7naC7tM4ZJkO-</t>
  </si>
  <si>
    <t>Remove Duplicates in a Sorted Linked List</t>
  </si>
  <si>
    <t>Remove duplicate element from sorted Linked List | Practice | GeeksforGeeks</t>
  </si>
  <si>
    <t>Day-15</t>
  </si>
  <si>
    <t>Detect Loop in LL</t>
  </si>
  <si>
    <t>Detect Loop in linked list | Practice | GeeksforGeeks</t>
  </si>
  <si>
    <t xml:space="preserve">Fast and Slow pointer </t>
  </si>
  <si>
    <t>Addition of Two Number</t>
  </si>
  <si>
    <t>Add two numbers represented by linked lists | Practice | GeeksforGeeks</t>
  </si>
  <si>
    <t>BruteForce  O(longest LL)</t>
  </si>
  <si>
    <t>Day-16</t>
  </si>
  <si>
    <t>LL is Palindrome ?</t>
  </si>
  <si>
    <t>Check if Linked List is Palindrome | Practice | GeeksforGeeks</t>
  </si>
  <si>
    <t>Using Stack</t>
  </si>
  <si>
    <t xml:space="preserve">Reverse the List and compare both of them </t>
  </si>
  <si>
    <t>Using Slow and Fast compare Slow and new one pointing Head</t>
  </si>
  <si>
    <t>https://youtu.be/Md14L143yGs?list=PLvg-AaxR3aaZjfDw-UxR7naC7tM4ZJkO-</t>
  </si>
  <si>
    <t>Delete A Node without head pointer</t>
  </si>
  <si>
    <t>Delete without head pointer | Practice | GeeksforGeeks</t>
  </si>
  <si>
    <t>Swapping Data</t>
  </si>
  <si>
    <t>https://youtu.be/IcE821cbrrY?list=PLvg-AaxR3aaZjfDw-UxR7naC7tM4ZJkO-</t>
  </si>
  <si>
    <t>Merge two sorted LL</t>
  </si>
  <si>
    <t>Merge two sorted linked lists | Practice | GeeksforGeeks</t>
  </si>
  <si>
    <t>Bruteforce O(LL1 + LL2)</t>
  </si>
  <si>
    <t>https://youtu.be/Wn8EV39qOHU?list=PLvg-AaxR3aaZjfDw-UxR7naC7tM4ZJkO-</t>
  </si>
  <si>
    <t>Day-17</t>
  </si>
  <si>
    <t>LinkedList</t>
  </si>
  <si>
    <t>Implement Stack using Linked List | Practice | GeeksforGeeks</t>
  </si>
  <si>
    <t>LIFO approach  O(1)</t>
  </si>
  <si>
    <t>Implement Stack using LL Push &amp; Pop</t>
  </si>
  <si>
    <t>Day-18</t>
  </si>
  <si>
    <t>Given a linked list of 0s, 1s and 2s, sort it.</t>
  </si>
  <si>
    <t>Given a linked list of 0s, 1s and 2s, sort it. | Practice | GeeksforGeeks</t>
  </si>
  <si>
    <t>Used Dutch Flag Algo O(n2)</t>
  </si>
  <si>
    <t>cnt and creating list O(n) with O(N) space</t>
  </si>
  <si>
    <t>Cnt and changing data O(n)</t>
  </si>
  <si>
    <t>Read earlier Array qn and did LL one</t>
  </si>
  <si>
    <t>Day-19</t>
  </si>
  <si>
    <t>Pair Wise Swap Nodes</t>
  </si>
  <si>
    <t>Pairwise swap elements of a linked list | Practice | GeeksforGeeks</t>
  </si>
  <si>
    <t>Swap Nodes in Pairs - LeetCode</t>
  </si>
  <si>
    <t>IterativeO(n)</t>
  </si>
  <si>
    <t>Recursive O(N)</t>
  </si>
  <si>
    <t>Recursive went through Most rated submissions in Comments GFG</t>
  </si>
  <si>
    <t>Day-20</t>
  </si>
  <si>
    <t>Find the intersection point in 2 LLs</t>
  </si>
  <si>
    <t>Intersection Point in Y Shapped Linked Lists | Practice | GeeksforGeeks</t>
  </si>
  <si>
    <t>Intersection of Two Linked Lists - LeetCode</t>
  </si>
  <si>
    <t>Iterative O(N+M)</t>
  </si>
  <si>
    <t>Using Hashing O(N+M)</t>
  </si>
  <si>
    <t>Find Intersection point of 2 Linked List | Lecture 22.8 - YouTube</t>
  </si>
  <si>
    <t>Remove the Loop</t>
  </si>
  <si>
    <t>Remove loop in Linked List | Practice | GeeksforGeeks</t>
  </si>
  <si>
    <t>FIND THE STARTING POINT OF THE CYCLE | Knowing Algorithm is Okay, But Knowing The Intuition Matters - YouTube</t>
  </si>
  <si>
    <t>s</t>
  </si>
  <si>
    <t>Print Linked List elements | Practice | GeeksforGeeks</t>
  </si>
  <si>
    <t>Print LL</t>
  </si>
  <si>
    <t>Count nodes of linked list | Practice | GeeksforGeeks</t>
  </si>
  <si>
    <t>Count Nodes in LL</t>
  </si>
  <si>
    <t>Node at a given index in linked list | Practice | GeeksforGeeks</t>
  </si>
  <si>
    <t>Node at given POS in LL</t>
  </si>
  <si>
    <t>Delete a Node at given POS in DLL</t>
  </si>
  <si>
    <t>Delete node in Doubly Linked List | Practice | GeeksforGeeks</t>
  </si>
  <si>
    <t>Recursive is  not done</t>
  </si>
  <si>
    <t>Reverse a sublist of a linked list</t>
  </si>
  <si>
    <t>Reverse a sublist of a linked list | Practice | GeeksforGeeks</t>
  </si>
  <si>
    <t>Reverse Sublist of Linked List | Reverse Linked List II - YouTube</t>
  </si>
  <si>
    <t>Print n/kth Node</t>
  </si>
  <si>
    <t>Find n/k th node in Linked list | Practice | GeeksforGeeks</t>
  </si>
  <si>
    <t>Iterative O(n/k)</t>
  </si>
  <si>
    <t>Insert in Sorted DLL</t>
  </si>
  <si>
    <t>Insert in Sorted way in a Sorted DLL | Practice | GeeksforGeeks</t>
  </si>
  <si>
    <t>Day-22</t>
  </si>
  <si>
    <t>Numericals</t>
  </si>
  <si>
    <t>Longest Consecutive 1's | Practice | GeeksforGeeks</t>
  </si>
  <si>
    <t>Longest Consecutive 1's</t>
  </si>
  <si>
    <t>Problem Solving</t>
  </si>
  <si>
    <t>Apples and Oranges</t>
  </si>
  <si>
    <t>Apple and Orange | HackerRank</t>
  </si>
  <si>
    <t>Day-21</t>
  </si>
  <si>
    <t>Reverse K subgroups in a LL</t>
  </si>
  <si>
    <t>Reverse Nodes in k-Group - LeetCode</t>
  </si>
  <si>
    <t>Reverse Nodes in k-Group | Among the toughest problems of LinkedList - YouTube</t>
  </si>
  <si>
    <t>Introduction to Linked List | Practice | GeeksforGeeks</t>
  </si>
  <si>
    <t>Intro to LL</t>
  </si>
  <si>
    <t>Insertion last and first in LL</t>
  </si>
  <si>
    <t>Linked List Insertion | Practice | GeeksforGeeks</t>
  </si>
  <si>
    <t>Search in Linked List | Practice | GeeksforGeeks</t>
  </si>
  <si>
    <t>Search in LL</t>
  </si>
  <si>
    <t>Delete Node in a Linked List - LeetCode</t>
  </si>
  <si>
    <t>Intro to DLL</t>
  </si>
  <si>
    <t>Introduction to Doubly Linked List | Practice | GeeksforGeeks</t>
  </si>
  <si>
    <t xml:space="preserve"> </t>
  </si>
  <si>
    <t>Insert at a POS DLL</t>
  </si>
  <si>
    <t>Doubly linked list Insertion at given position | Practice | GeeksforGeeks</t>
  </si>
  <si>
    <t>Day - 23</t>
  </si>
  <si>
    <t>Doubly Linked List</t>
  </si>
  <si>
    <t>Delete all occurrences of a given key in a doubly linked list | Practice | GeeksforGeeks</t>
  </si>
  <si>
    <t>Delete all occurences in DLL</t>
  </si>
  <si>
    <t>Reverse a Doubly Linked List | Practice | GeeksforGeeks</t>
  </si>
  <si>
    <t>Reverse DLL</t>
  </si>
  <si>
    <t>Length of a Cycle in LL</t>
  </si>
  <si>
    <t>Find length of Loop | Practice | GeeksforGeeks</t>
  </si>
  <si>
    <t>Day-24</t>
  </si>
  <si>
    <t xml:space="preserve">Segregate the List </t>
  </si>
  <si>
    <t>Segregate even and odd nodes in a Link List | Practice | GeeksforGeeks</t>
  </si>
  <si>
    <t>Iterative O(N) using two pointer and readjusting links</t>
  </si>
  <si>
    <t>Segregate Even Odd And Nodes In Linked List | Linked List - YouTube</t>
  </si>
  <si>
    <t>Remove Nth node from End</t>
  </si>
  <si>
    <t>Remove Nth Node From End of List - LeetCode</t>
  </si>
  <si>
    <t xml:space="preserve">Iterative O(N) </t>
  </si>
  <si>
    <t>Rotate the list</t>
  </si>
  <si>
    <t>Rotate List - LeetCode</t>
  </si>
  <si>
    <t>Iterative Used Rotate Array concept O(N)</t>
  </si>
  <si>
    <t>Day-25</t>
  </si>
  <si>
    <t>Split into K groups</t>
  </si>
  <si>
    <t>Split Linked List in Parts - LeetCode</t>
  </si>
  <si>
    <t>Iterative o(N)</t>
  </si>
  <si>
    <t>https://leetcode.com/problems/split-linked-list-in-parts/solutions/1244927/c-easy-solution/?orderBy=most_votes</t>
  </si>
  <si>
    <t>Bit Manipulation</t>
  </si>
  <si>
    <t>Check whether K-th bit is set or not | Practice | GeeksforGeeks</t>
  </si>
  <si>
    <t>Check if kth bit is set or not</t>
  </si>
  <si>
    <t>Day-26</t>
  </si>
  <si>
    <t>Bit Manipulation O(1)</t>
  </si>
  <si>
    <t>Day-27</t>
  </si>
  <si>
    <t>Implement Queue using Arr</t>
  </si>
  <si>
    <t>Implement Queue using array | Practice | GeeksforGeeks</t>
  </si>
  <si>
    <t>Iterative O(1)</t>
  </si>
  <si>
    <t>Day-28</t>
  </si>
  <si>
    <t>Party Couples</t>
  </si>
  <si>
    <t>Party of Couples | Practice | GeeksforGeeks</t>
  </si>
  <si>
    <t>Bit Manipulation O(N)</t>
  </si>
  <si>
    <t>Count Squares | Practice | GeeksforGeeks</t>
  </si>
  <si>
    <t>Count Squares</t>
  </si>
  <si>
    <t>Math O(sqrt(N))</t>
  </si>
  <si>
    <t>Maximum No of 1's</t>
  </si>
  <si>
    <t>Maximum no of 1's row | Practice | GeeksforGeeks</t>
  </si>
  <si>
    <t>BruteForce O(N2)</t>
  </si>
  <si>
    <t>Day-29</t>
  </si>
  <si>
    <t>Implment Stack using arr</t>
  </si>
  <si>
    <t>Implement stack using array | Practice | GeeksforGeeks</t>
  </si>
  <si>
    <t>Bruteforce O(1)</t>
  </si>
  <si>
    <t>Minimum Common Value - LeetCode</t>
  </si>
  <si>
    <t>Minimum Common Value</t>
  </si>
  <si>
    <t>Two Pointer O(N)</t>
  </si>
  <si>
    <t>Immediate Smaller Element | Practice | GeeksforGeeks</t>
  </si>
  <si>
    <t>Immediate Smaller Ele</t>
  </si>
  <si>
    <t>Bruteforce O(N)</t>
  </si>
  <si>
    <t>Queue Reversal | Practice | GeeksforGeeks</t>
  </si>
  <si>
    <t>Queue Reverse</t>
  </si>
  <si>
    <t>Queue</t>
  </si>
  <si>
    <t>Day- 30</t>
  </si>
  <si>
    <t>Strings</t>
  </si>
  <si>
    <t>Palindrome Validation</t>
  </si>
  <si>
    <t>Valid Palindrome - LeetCode</t>
  </si>
  <si>
    <t>Day-31</t>
  </si>
  <si>
    <t xml:space="preserve">Stacks </t>
  </si>
  <si>
    <t>Valid Parenthesis</t>
  </si>
  <si>
    <t>Valid Parentheses - LeetCode</t>
  </si>
  <si>
    <t>Using Stacks O(N)</t>
  </si>
  <si>
    <t>Length of Last Word - LeetCode</t>
  </si>
  <si>
    <t>Length of last word</t>
  </si>
  <si>
    <t>Number of 1 Bits - LeetCode</t>
  </si>
  <si>
    <t>Number of 1- Bits</t>
  </si>
  <si>
    <t>Get Bits</t>
  </si>
  <si>
    <t>Counting Bits - LeetCode</t>
  </si>
  <si>
    <t>Bits O(1)</t>
  </si>
  <si>
    <t>Longest Valid Parentheses - LeetCode</t>
  </si>
  <si>
    <t>Longest Valid Parenthesis</t>
  </si>
  <si>
    <t>Day-32</t>
  </si>
  <si>
    <t>List Palindrome</t>
  </si>
  <si>
    <t>Palindrome Linked List - LeetCode</t>
  </si>
  <si>
    <t>Two pointer &amp; Stack</t>
  </si>
  <si>
    <t>Day-33</t>
  </si>
  <si>
    <t>Math</t>
  </si>
  <si>
    <t>Add Digits</t>
  </si>
  <si>
    <t>Add Digits - LeetCode</t>
  </si>
  <si>
    <t>Third Distinct</t>
  </si>
  <si>
    <t>Third Maximum Number - LeetCode</t>
  </si>
  <si>
    <t>Intersection of Arrays</t>
  </si>
  <si>
    <t>Intersection of Two Arrays - LeetCode</t>
  </si>
  <si>
    <t>Set</t>
  </si>
  <si>
    <t>Day of the Year - LeetCode</t>
  </si>
  <si>
    <t>Date of the Year</t>
  </si>
  <si>
    <t>Day-34</t>
  </si>
  <si>
    <t>Reverse Letters</t>
  </si>
  <si>
    <t>Reverse Only Letters - LeetCode</t>
  </si>
  <si>
    <t>Reverse Vowels of a String - LeetCode</t>
  </si>
  <si>
    <t>Reverse Vowels</t>
  </si>
  <si>
    <t>Day - 35</t>
  </si>
  <si>
    <t>Shuffle Array</t>
  </si>
  <si>
    <t>Shuffle the Array - LeetCode</t>
  </si>
  <si>
    <t>Two Pointer</t>
  </si>
  <si>
    <t>Smallest Even Multiple</t>
  </si>
  <si>
    <t>Smallest Even Multiple - LeetCode</t>
  </si>
  <si>
    <t>One step</t>
  </si>
  <si>
    <t>Number Theory</t>
  </si>
  <si>
    <t>Find Greatest Common Divisor of Array - LeetCode</t>
  </si>
  <si>
    <t>Find GCD</t>
  </si>
  <si>
    <t>BruteForce O(N)</t>
  </si>
  <si>
    <t>Number of Common Factors - LeetCode</t>
  </si>
  <si>
    <t>Find Count of Common Factors</t>
  </si>
  <si>
    <t>Plus One</t>
  </si>
  <si>
    <t>Plus One - LeetCode</t>
  </si>
  <si>
    <t>Carry Approach</t>
  </si>
  <si>
    <t>Power of Two - LeetCode</t>
  </si>
  <si>
    <t>Power of 2</t>
  </si>
  <si>
    <t>Power of 3</t>
  </si>
  <si>
    <t>Power of Three - LeetCode</t>
  </si>
  <si>
    <t>Power of 4</t>
  </si>
  <si>
    <t>https://leetcode.com/problems/power-of-four/description/</t>
  </si>
  <si>
    <t>Day-36</t>
  </si>
  <si>
    <t>Divisor Game - LeetCode</t>
  </si>
  <si>
    <t>Divisor Game</t>
  </si>
  <si>
    <t>Odd or Even O(1)</t>
  </si>
  <si>
    <t>Bulb Switcher</t>
  </si>
  <si>
    <t>Bulb Switcher - LeetCode</t>
  </si>
  <si>
    <t>Sqrt O(1)</t>
  </si>
  <si>
    <t>Day-37</t>
  </si>
  <si>
    <t xml:space="preserve"> Final Prices With a Special Discount in a Shop</t>
  </si>
  <si>
    <t>Final Prices With a Special Discount in a Shop - LeetCode</t>
  </si>
  <si>
    <t>Bruteforce O(N2)</t>
  </si>
  <si>
    <t>Make Strings Great</t>
  </si>
  <si>
    <t>Make The String Great - LeetCode</t>
  </si>
  <si>
    <t>Stacks O(N)</t>
  </si>
  <si>
    <t>Strictly Palindromic Number - LeetCode</t>
  </si>
  <si>
    <t>Strictly Palindromic</t>
  </si>
  <si>
    <t>Count Good Numbers - LeetCode</t>
  </si>
  <si>
    <t>Count Good Palindromes</t>
  </si>
  <si>
    <t>Don't know where it has gone wrong mosstly in mod application itself</t>
  </si>
  <si>
    <t>First Unique Character in a String - LeetCode</t>
  </si>
  <si>
    <t>First Unique Character in a String</t>
  </si>
  <si>
    <t>Day-38</t>
  </si>
  <si>
    <t>Day-39</t>
  </si>
  <si>
    <t>Greedy</t>
  </si>
  <si>
    <t>Assign Coookie</t>
  </si>
  <si>
    <t>Assign Cookies - LeetCode</t>
  </si>
  <si>
    <t>Sort O(NlogN) + Two pointer O(min(M,N))</t>
  </si>
  <si>
    <t>Lemonade Change</t>
  </si>
  <si>
    <t>Lemonade Change - LeetCode</t>
  </si>
  <si>
    <t>Find the Difference - LeetCode</t>
  </si>
  <si>
    <t>Find the Difference</t>
  </si>
  <si>
    <t>Separate the Digits in an Array - LeetCode</t>
  </si>
  <si>
    <t>Separate the Digits</t>
  </si>
  <si>
    <t>Day-40</t>
  </si>
  <si>
    <t>Day-41</t>
  </si>
  <si>
    <t>Day-42</t>
  </si>
  <si>
    <t>Day-43</t>
  </si>
  <si>
    <t>Day-44</t>
  </si>
  <si>
    <t>Day-45</t>
  </si>
  <si>
    <t>Day-46</t>
  </si>
  <si>
    <t>Day-47</t>
  </si>
  <si>
    <t>Break ❤️</t>
  </si>
  <si>
    <t>Day-48</t>
  </si>
  <si>
    <t>Binary Search</t>
  </si>
  <si>
    <t>Binary Search - LeetCode</t>
  </si>
  <si>
    <t>Iterative O(logn)</t>
  </si>
  <si>
    <t>Recursive O(logn)</t>
  </si>
  <si>
    <t>Level</t>
  </si>
  <si>
    <t xml:space="preserve">Easy </t>
  </si>
  <si>
    <t>Medium</t>
  </si>
  <si>
    <t>Hard</t>
  </si>
  <si>
    <t>Search Insert Position - LeetCode</t>
  </si>
  <si>
    <t>Q</t>
  </si>
  <si>
    <t>Iterative O(n)</t>
  </si>
  <si>
    <t>Search Insert Position</t>
  </si>
  <si>
    <t>First Bad Version - LeetCode</t>
  </si>
  <si>
    <t>First Bad  Version</t>
  </si>
  <si>
    <t>Trying  usig Binary Search Approach</t>
  </si>
  <si>
    <t>Day-49</t>
  </si>
  <si>
    <t>Binary Addition</t>
  </si>
  <si>
    <t>Add Binary - LeetCode</t>
  </si>
  <si>
    <t>Bruteforce O(Max(m,n))</t>
  </si>
  <si>
    <t>Sorting</t>
  </si>
  <si>
    <t>Sort Even and Odd</t>
  </si>
  <si>
    <t>Sort Array By Parity - LeetCode</t>
  </si>
  <si>
    <t>Dutch Flag Algo</t>
  </si>
  <si>
    <t>Day-50</t>
  </si>
  <si>
    <t>Day-51</t>
  </si>
  <si>
    <t>Binary Search(O(logn)) Done on Day -51</t>
  </si>
  <si>
    <t>Reverse Bits</t>
  </si>
  <si>
    <t>Reverse Bits - LeetCode</t>
  </si>
  <si>
    <t>Two Pointers, Sorting</t>
  </si>
  <si>
    <t>Sort Colors</t>
  </si>
  <si>
    <t>Sort Colors - LeetCode</t>
  </si>
  <si>
    <t>Count Sort O(N)</t>
  </si>
  <si>
    <t>Prefix Sum</t>
  </si>
  <si>
    <t>Pivot Point</t>
  </si>
  <si>
    <t>Find the Pivot Integer - LeetCode</t>
  </si>
  <si>
    <t>Prefix Sum O(N)</t>
  </si>
  <si>
    <t>IsSubsequence</t>
  </si>
  <si>
    <t>Is Subsequence - LeetCode</t>
  </si>
  <si>
    <t>Two pointerO(max(s,t))</t>
  </si>
  <si>
    <t>Roman to Number</t>
  </si>
  <si>
    <t>Roman to Integer - LeetCode</t>
  </si>
  <si>
    <t>Using Maps O(N)</t>
  </si>
  <si>
    <t>Maximum Count of Positive Integer and Negative Integer - LeetCode</t>
  </si>
  <si>
    <t>Max Count among Negative and Positive</t>
  </si>
  <si>
    <t>Binary Search O(logn)</t>
  </si>
  <si>
    <t>Find First and Last Position of Element in Sorted Array - LeetCode</t>
  </si>
  <si>
    <t xml:space="preserve">Find First and last </t>
  </si>
  <si>
    <t>Tried</t>
  </si>
  <si>
    <t>Day-52</t>
  </si>
  <si>
    <t>Day-53</t>
  </si>
  <si>
    <t>Day-54</t>
  </si>
  <si>
    <t>Day-55</t>
  </si>
  <si>
    <t>Minimum sum from a four digit number</t>
  </si>
  <si>
    <t>Minimum Sum of Four Digit Number After Splitting Digits - LeetCode</t>
  </si>
  <si>
    <t>Sorting O(4)</t>
  </si>
  <si>
    <t>Numbers less than curr ele in Arr</t>
  </si>
  <si>
    <t>How Many Numbers Are Smaller Than the Current Number - LeetCode</t>
  </si>
  <si>
    <t>Bucket Count O(N)</t>
  </si>
  <si>
    <t>Contains Duplicate</t>
  </si>
  <si>
    <t>Contains Duplicate - LeetCode</t>
  </si>
  <si>
    <t>MapO(N)</t>
  </si>
  <si>
    <t>Contains Duplicate II - LeetCode</t>
  </si>
  <si>
    <t>Contains Duplicate-II</t>
  </si>
  <si>
    <t>Bruteforce O(N2) TLE</t>
  </si>
  <si>
    <t xml:space="preserve">Map O(N) </t>
  </si>
  <si>
    <t>Day-56</t>
  </si>
  <si>
    <t>Hashing</t>
  </si>
  <si>
    <t>Anagram Checking</t>
  </si>
  <si>
    <t>Valid Anagram - LeetCode</t>
  </si>
  <si>
    <t>Hashing O(max(t,s))</t>
  </si>
  <si>
    <t>Sorting (O(slogs)+O(tlogt))</t>
  </si>
  <si>
    <t>Intersection of Two Arrays II - LeetCode</t>
  </si>
  <si>
    <t>Intersection of two Arrays - II</t>
  </si>
  <si>
    <t>Sorting(Onlogn+n)</t>
  </si>
  <si>
    <t>Height Checker - LeetCode</t>
  </si>
  <si>
    <t>Height Checker</t>
  </si>
  <si>
    <t>Final Value of Variable After Performing Operations - LeetCode</t>
  </si>
  <si>
    <t>Operations</t>
  </si>
  <si>
    <t>Keep Multiplying Found Values by Two - LeetCode</t>
  </si>
  <si>
    <t>Search Multiple of 2</t>
  </si>
  <si>
    <t>Hashing O(N)</t>
  </si>
  <si>
    <t>Find the smallest next to target</t>
  </si>
  <si>
    <t>Find Smallest Letter Greater Than Target - LeetCode</t>
  </si>
  <si>
    <t>HashingO(N)</t>
  </si>
  <si>
    <t>Day-57</t>
  </si>
  <si>
    <t xml:space="preserve">Sorting </t>
  </si>
  <si>
    <t>Delete the greatest</t>
  </si>
  <si>
    <t>Delete Greatest Value in Each Row - LeetCode</t>
  </si>
  <si>
    <t>Sorting the Sentence</t>
  </si>
  <si>
    <t>Sorting the Sentence - LeetCode</t>
  </si>
  <si>
    <t>BruteforceO(N)</t>
  </si>
  <si>
    <t>Meet us on Youtube (Apna College)</t>
  </si>
  <si>
    <t>How to solve this sheet?</t>
  </si>
  <si>
    <t>Ideal Time : 5-10 mins</t>
  </si>
  <si>
    <t>Easy</t>
  </si>
  <si>
    <t>Ideal Time : 15-20 mins</t>
  </si>
  <si>
    <t>5 Questions each Day</t>
  </si>
  <si>
    <t>Ideal Time : 40-60 mins (based on Qs) | 88 Qs</t>
  </si>
  <si>
    <t>Topics</t>
  </si>
  <si>
    <t>Question (375)</t>
  </si>
  <si>
    <t>Companies</t>
  </si>
  <si>
    <t>Maximum and Minimum Element in an Array</t>
  </si>
  <si>
    <t>ABCO Accolite Amazon Cisco Hike Microsoft Snapdeal VMWare Google Adobe</t>
  </si>
  <si>
    <t>Reverse the Array</t>
  </si>
  <si>
    <t>Infosys Moonfrog Labs</t>
  </si>
  <si>
    <t>Maximum-Subarray</t>
  </si>
  <si>
    <t>Microsoft + Facebook Interview Qs</t>
  </si>
  <si>
    <t>use Kadane's Algorithm</t>
  </si>
  <si>
    <t>Amazon Interview Qs</t>
  </si>
  <si>
    <t>Chocolate Distribution Problem</t>
  </si>
  <si>
    <t>Search in Rotated Sorted Array</t>
  </si>
  <si>
    <t>Microsoft Google Adobe Amazon D-E-Shaw Flipkart Hike Intuit MakeMyTrip Paytm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</si>
  <si>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</si>
  <si>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</si>
  <si>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</si>
  <si>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</si>
  <si>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</si>
  <si>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</si>
  <si>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>Amazon Microsoft Walmart Adobe</t>
  </si>
  <si>
    <t>Trapping Rain Water</t>
  </si>
  <si>
    <t>Samsung Interview Qs</t>
  </si>
  <si>
    <t>use auxiliary arrays</t>
  </si>
  <si>
    <t>Maximum Product Subarray</t>
  </si>
  <si>
    <t>Amazon D-E-Shaw Microsoft Morgan Stanley OYO Rooms Google</t>
  </si>
  <si>
    <t>Find Minimum in Rotated Sorted Array</t>
  </si>
  <si>
    <t>Adobe Amazon Microsoft Morgan Stanley Samsung Snapdeal Times Internet</t>
  </si>
  <si>
    <t>Find Pair with Sum in Sorted &amp; Rotated Array</t>
  </si>
  <si>
    <t>Microsoft + Google + Apple Interview Qs</t>
  </si>
  <si>
    <t>3Sum</t>
  </si>
  <si>
    <t>Flipkart + Dunzo Interview Qs</t>
  </si>
  <si>
    <t>use 2 pointer approach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</si>
  <si>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</si>
  <si>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</si>
  <si>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</si>
  <si>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</si>
  <si>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</si>
  <si>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</si>
  <si>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</si>
  <si>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</si>
  <si>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</si>
  <si>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</si>
  <si>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</si>
  <si>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>Snapdeal Microsoft</t>
  </si>
  <si>
    <t>Print all Possible Combinations of r Elements in a Given Array of Size n</t>
  </si>
  <si>
    <t>Mo's Algorithm</t>
  </si>
  <si>
    <t>Microsoft</t>
  </si>
  <si>
    <t>Valid Palindrome</t>
  </si>
  <si>
    <t>Amazon Cisco D-E-Shaw Facebook FactSet Morgan Stanley Paytm Zoho</t>
  </si>
  <si>
    <t>Valid Anagram</t>
  </si>
  <si>
    <t>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</si>
  <si>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</si>
  <si>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</si>
  <si>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</si>
  <si>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</si>
  <si>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</si>
  <si>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</si>
  <si>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</si>
  <si>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>Adobe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</si>
  <si>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</si>
  <si>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</si>
  <si>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</si>
  <si>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</si>
  <si>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</si>
  <si>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>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</si>
  <si>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</si>
  <si>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</si>
  <si>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</si>
  <si>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</si>
  <si>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</si>
  <si>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</si>
  <si>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</si>
  <si>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</si>
  <si>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</si>
  <si>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</si>
  <si>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</si>
  <si>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</si>
  <si>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</si>
  <si>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</si>
  <si>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</si>
  <si>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</si>
  <si>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>Transform One String to Another using Minimum Number of Given Operation</t>
  </si>
  <si>
    <t>Directi</t>
  </si>
  <si>
    <t>Minimum Window Substring</t>
  </si>
  <si>
    <t>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</si>
  <si>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</si>
  <si>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</si>
  <si>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</si>
  <si>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</si>
  <si>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Zigzag (or diagonal) Traversal of Matrix</t>
  </si>
  <si>
    <t>Set Matrix Zeroes</t>
  </si>
  <si>
    <t>Amazon Microsoft</t>
  </si>
  <si>
    <t>Spiral Matrix</t>
  </si>
  <si>
    <t>Flipkart + Apple + Societe Generale IQ</t>
  </si>
  <si>
    <t>Rotate Image</t>
  </si>
  <si>
    <t>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</si>
  <si>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</si>
  <si>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</si>
  <si>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</si>
  <si>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</si>
  <si>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</si>
  <si>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</si>
  <si>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>Google</t>
  </si>
  <si>
    <t>Find a Common Element in all Rows of a Given Row-Wise Sorted Matrix</t>
  </si>
  <si>
    <t>MAQ Software Microsoft VMWare</t>
  </si>
  <si>
    <t>Create a Matrix with Alternating Rectangles of O and X</t>
  </si>
  <si>
    <t>MAQ VMWare</t>
  </si>
  <si>
    <t>Maximum Size Rectangle of all 1s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</si>
  <si>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</si>
  <si>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</si>
  <si>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</si>
  <si>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</si>
  <si>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</si>
  <si>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</si>
  <si>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</si>
  <si>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</si>
  <si>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</si>
  <si>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</si>
  <si>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>Amazon Visa</t>
  </si>
  <si>
    <t>majority element</t>
  </si>
  <si>
    <t>Amazon+ Google</t>
  </si>
  <si>
    <t>count triplets with sum smaller that a given value</t>
  </si>
  <si>
    <t>Amazon SAP Labs</t>
  </si>
  <si>
    <t>Maximum Sum Subsequence with no adjacent elements</t>
  </si>
  <si>
    <t>Amazon FactSet Oxigen Wallet OYO Rooms Paytm Walmart Yahoo Adobe Flipkart</t>
  </si>
  <si>
    <t>Merge Sorted Arrays using O(1) Space</t>
  </si>
  <si>
    <t>Amdocs Brocade Goldman Sachs Juniper Networks Linkedin Microsoft Quikr Snapdeal Synopsys Zoho Adobe</t>
  </si>
  <si>
    <t>Inversion of Array</t>
  </si>
  <si>
    <t>Adobe Amazon BankBazaar Flipkart Microsoft Myntra MakeMyTrip</t>
  </si>
  <si>
    <t xml:space="preserve">Find Duplicates in O(n) Time and O(1) Extra Space </t>
  </si>
  <si>
    <t>Amazon D-E-Shaw Flipkart Paytm Qualcomm Zoho</t>
  </si>
  <si>
    <t>Radix Sort</t>
  </si>
  <si>
    <t>Amazon+ Microsoft</t>
  </si>
  <si>
    <t>Product of Array except itself</t>
  </si>
  <si>
    <t>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</si>
  <si>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</si>
  <si>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</si>
  <si>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</si>
  <si>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>Adobe Amazon Google Microsoft OYO Rooms</t>
  </si>
  <si>
    <t>Median of Two Sorted Array with Different Size</t>
  </si>
  <si>
    <t>Amazon Samsung Microsoft Google</t>
  </si>
  <si>
    <t>Median of Stream of Integers Running Integers</t>
  </si>
  <si>
    <t>Amazon + Google</t>
  </si>
  <si>
    <t>Print Subarrays with 0 Sum</t>
  </si>
  <si>
    <t>Paytm Adobe</t>
  </si>
  <si>
    <t>Aggressive Cows</t>
  </si>
  <si>
    <t>Allocate Minimum number of Pages</t>
  </si>
  <si>
    <t>Google Infosys Codenation Amazon Microsoft</t>
  </si>
  <si>
    <t>Minimum Swaps to Sort</t>
  </si>
  <si>
    <t>Backtracking</t>
  </si>
  <si>
    <t>Backtracking Set 2 Rat in a Maze</t>
  </si>
  <si>
    <t>Microsoft Amazon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</si>
  <si>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</si>
  <si>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</si>
  <si>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</si>
  <si>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</si>
  <si>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</si>
  <si>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</si>
  <si>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</si>
  <si>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</si>
  <si>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</si>
  <si>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</si>
  <si>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</si>
  <si>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</si>
  <si>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</si>
  <si>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</si>
  <si>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</si>
  <si>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</si>
  <si>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</si>
  <si>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</si>
  <si>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</si>
  <si>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</si>
  <si>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</si>
  <si>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</si>
  <si>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</si>
  <si>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</si>
  <si>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</si>
  <si>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</si>
  <si>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</si>
  <si>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</si>
  <si>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</si>
  <si>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</si>
  <si>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Reverse Linked List</t>
  </si>
  <si>
    <t>Sprinklr</t>
  </si>
  <si>
    <t>Linked List Cycle</t>
  </si>
  <si>
    <t>Accolite Amazon D-E-Shaw Hike Lybrate Mahindra Comviva MakeMyTrip MAQ Software OYO Rooms Paytm Qualcomm Samsung SAP Labs Snapdeal Veritas VMWare Walmart Adobe</t>
  </si>
  <si>
    <t>Merge Two Sorted Lists</t>
  </si>
  <si>
    <t>Accolite Amazon Belzabar Brocade FactSet Flipkart MakeMyTrip Microsoft OATS Systems Oracle Samsung Synopsys Zoho</t>
  </si>
  <si>
    <t>Delete without Head node</t>
  </si>
  <si>
    <t>Amazon Goldman Sachs Kritikal Solutions Microsoft Samsung Visa</t>
  </si>
  <si>
    <t>Remove duplicates from an unsorted linked list</t>
  </si>
  <si>
    <t> Amazon Intuit</t>
  </si>
  <si>
    <t>Sort a linked list of 0s-1s-or-2s</t>
  </si>
  <si>
    <t>Microsoft Amazon MakeMyTrip</t>
  </si>
  <si>
    <t>Multiply two numbers represented linked lists</t>
  </si>
  <si>
    <t>Remove nth node from end of list</t>
  </si>
  <si>
    <t>Accolite Adobe Amazon Citicorp Epic Systems FactSet Hike MAQ Software Monotype Solutions Morgan Stanley OYO Rooms Qualcomm Samsung Snapdeal Flipkart</t>
  </si>
  <si>
    <t>Reorder List</t>
  </si>
  <si>
    <t>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</si>
  <si>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</si>
  <si>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</si>
  <si>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</si>
  <si>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>Linked list in zig-zag fashion</t>
  </si>
  <si>
    <t>Micorsoft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</si>
  <si>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</si>
  <si>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</si>
  <si>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</si>
  <si>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</si>
  <si>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</si>
  <si>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>GeekyAnts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</si>
  <si>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</si>
  <si>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</si>
  <si>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</si>
  <si>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</si>
  <si>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</si>
  <si>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</si>
  <si>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</si>
  <si>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>Accolite Adobe Amazon MAQ Software Microsoft Paytm Veritas</t>
  </si>
  <si>
    <t>Important</t>
  </si>
  <si>
    <t>Quicksort on singly-linked list</t>
  </si>
  <si>
    <t>Paytm</t>
  </si>
  <si>
    <t>Sum of two linked lists</t>
  </si>
  <si>
    <t>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</si>
  <si>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</si>
  <si>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</si>
  <si>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</si>
  <si>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</si>
  <si>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</si>
  <si>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</si>
  <si>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</si>
  <si>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</si>
  <si>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>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</si>
  <si>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</si>
  <si>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</si>
  <si>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</si>
  <si>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</si>
  <si>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</si>
  <si>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</si>
  <si>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</si>
  <si>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>Microsoft +Atlassian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</si>
  <si>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</si>
  <si>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</si>
  <si>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</si>
  <si>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</si>
  <si>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</si>
  <si>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</si>
  <si>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</si>
  <si>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</si>
  <si>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</si>
  <si>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>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</si>
  <si>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</si>
  <si>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</si>
  <si>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</si>
  <si>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</si>
  <si>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</si>
  <si>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</si>
  <si>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</si>
  <si>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</si>
  <si>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>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</si>
  <si>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</si>
  <si>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</si>
  <si>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</si>
  <si>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</si>
  <si>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</si>
  <si>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</si>
  <si>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</si>
  <si>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</si>
  <si>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</si>
  <si>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</si>
  <si>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</si>
  <si>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</si>
  <si>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</si>
  <si>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</si>
  <si>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>Amazon Microsoft Flipkart</t>
  </si>
  <si>
    <t>lru cache implementation</t>
  </si>
  <si>
    <t>Microsoft + Uber + Alibaba</t>
  </si>
  <si>
    <t>Find a tour that visits all stations</t>
  </si>
  <si>
    <t>Activity selection problem greedy algo</t>
  </si>
  <si>
    <t>Facebook Morgan Stanley Flipkart</t>
  </si>
  <si>
    <t>Greedy algorithm to find minimum number of coins</t>
  </si>
  <si>
    <t>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</si>
  <si>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</si>
  <si>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</si>
  <si>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</si>
  <si>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</si>
  <si>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</si>
  <si>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</si>
  <si>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</si>
  <si>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</si>
  <si>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</si>
  <si>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</si>
  <si>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</si>
  <si>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</si>
  <si>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>Find smallest number with given number of digits and digit sum</t>
  </si>
  <si>
    <t>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</si>
  <si>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</si>
  <si>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</si>
  <si>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</si>
  <si>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</si>
  <si>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</si>
  <si>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>Find minimum time to finish all jobs with given constraints</t>
  </si>
  <si>
    <t>Job sequencing using disjoint set union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</si>
  <si>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</si>
  <si>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</si>
  <si>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</si>
  <si>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</si>
  <si>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</si>
  <si>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>Maximum Depth of Binary Tree</t>
  </si>
  <si>
    <t>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</si>
  <si>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</si>
  <si>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</si>
  <si>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</si>
  <si>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</si>
  <si>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</si>
  <si>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>Amazon Hike</t>
  </si>
  <si>
    <t>Binary Tree Level Order Traversal</t>
  </si>
  <si>
    <t>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</si>
  <si>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</si>
  <si>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</si>
  <si>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</si>
  <si>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</si>
  <si>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>Amazon Cisco FactSet Hike Snapdeal Walmart Microsoft Flipkart</t>
  </si>
  <si>
    <t>Create a mirror tree from the given binary tree</t>
  </si>
  <si>
    <t>Accolite Adobe Amazon Belzabar EBay Goldman Sachs Microsoft Morgan Stanley Myntra Ola Cabs Paytm</t>
  </si>
  <si>
    <t>Leaf at same level</t>
  </si>
  <si>
    <t>Check for Balanced Tree</t>
  </si>
  <si>
    <t>Amazon Walmart Microsoft</t>
  </si>
  <si>
    <t>Transform to Sum Tree</t>
  </si>
  <si>
    <t>Amazon FactSet Microsoft Samsung Walmart</t>
  </si>
  <si>
    <t xml:space="preserve">Check if Tree is Isomorphic </t>
  </si>
  <si>
    <t>Same Tree</t>
  </si>
  <si>
    <t>Construct Binary Tree from Preorder and Inorder Traversal</t>
  </si>
  <si>
    <t>Accolite Amazon Microsoft</t>
  </si>
  <si>
    <t xml:space="preserve">Height of Binary Tree </t>
  </si>
  <si>
    <t>Diameter of a Binary Tree</t>
  </si>
  <si>
    <t>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</si>
  <si>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</si>
  <si>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</si>
  <si>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</si>
  <si>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</si>
  <si>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</si>
  <si>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</si>
  <si>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>Accolite Amazon FactSet Hike Kritikal Solutions</t>
  </si>
  <si>
    <t>Construct Binary Tree from String with Brackets</t>
  </si>
  <si>
    <t>Microsoft Morgan Stanley OYO Rooms Payu Samsung Snapdeal Flipkart</t>
  </si>
  <si>
    <t>Minimum swap required to convert binary tree to binary search tree</t>
  </si>
  <si>
    <t>Adobe Amazon</t>
  </si>
  <si>
    <t>Duplicate subtree in Binary Tree</t>
  </si>
  <si>
    <t>Check if a given graph is tree or not</t>
  </si>
  <si>
    <t>Lowest Common Ancestor in a Binary Tree</t>
  </si>
  <si>
    <t>Accolite Amazon American Express Cisco Expedia Flipkart MakeMyTrip Microsoft OYO Room</t>
  </si>
  <si>
    <t>Min distance between two given nodes of a Binary Tree</t>
  </si>
  <si>
    <t>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</si>
  <si>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</si>
  <si>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</si>
  <si>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</si>
  <si>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</si>
  <si>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</si>
  <si>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</si>
  <si>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</si>
  <si>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>Flipkart InMobi Linkedin MAQ Software Microsoft Paytm Quikr Yahoo</t>
  </si>
  <si>
    <t>Binary Tree to DLL</t>
  </si>
  <si>
    <t>Accolite Amazon Goldman Sachs Microsoft Morgan Stanley Salesforce Snapdeal</t>
  </si>
  <si>
    <t>Print all k-sum paths in a binary tree</t>
  </si>
  <si>
    <t>Accolite Amazon Goldman Sachs</t>
  </si>
  <si>
    <t>Binary Search Trees</t>
  </si>
  <si>
    <t>Lowest Common Ancestor of a Binary Search Tree</t>
  </si>
  <si>
    <t>Accolite Amazon Flipkart MAQ Software Microsoft Samsung Synopsys</t>
  </si>
  <si>
    <t>Binary Search Tree | Set 1 (Search and Insertion)</t>
  </si>
  <si>
    <t>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</si>
  <si>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</si>
  <si>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</si>
  <si>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</si>
  <si>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</si>
  <si>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</si>
  <si>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</si>
  <si>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</si>
  <si>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>Accolite Amazon Samsung SAP Labs Microsoft</t>
  </si>
  <si>
    <t>Validate Binary Search Tree</t>
  </si>
  <si>
    <t>OYO Rooms Qualcomm Samsung Snapdeal VMWare Walmart Wooker Amazon Facebook</t>
  </si>
  <si>
    <t>Kth Smallest Element in a BST</t>
  </si>
  <si>
    <t>Accolite Amazon Google</t>
  </si>
  <si>
    <t>Delete Node in a BST</t>
  </si>
  <si>
    <t>Adobe Barclays</t>
  </si>
  <si>
    <t>Flatten BST to sorted list</t>
  </si>
  <si>
    <t>Preorder to Postorder</t>
  </si>
  <si>
    <t>Amazon Linkedin Flipkart</t>
  </si>
  <si>
    <t xml:space="preserve">Count BST nodes that lie in a given range </t>
  </si>
  <si>
    <t>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</si>
  <si>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</si>
  <si>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</si>
  <si>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</si>
  <si>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</si>
  <si>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</si>
  <si>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</si>
  <si>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</si>
  <si>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>Adobe Morgan Stanley Microsoft</t>
  </si>
  <si>
    <t>Find median of BST in O(n) time and O(1) space</t>
  </si>
  <si>
    <t>Largest BST in a Binary Tree</t>
  </si>
  <si>
    <t>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</si>
  <si>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</si>
  <si>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</si>
  <si>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</si>
  <si>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</si>
  <si>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</si>
  <si>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</si>
  <si>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</si>
  <si>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</si>
  <si>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</si>
  <si>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>Accolite Amazon</t>
  </si>
  <si>
    <t>K-th smallest element after removing some integers from natural numbers</t>
  </si>
  <si>
    <t>Find k closest elements to a given value</t>
  </si>
  <si>
    <t>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</si>
  <si>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</si>
  <si>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</si>
  <si>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</si>
  <si>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</si>
  <si>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</si>
  <si>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</si>
  <si>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</si>
  <si>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</si>
  <si>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</si>
  <si>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>Amazon MakeMyTrip Microsoft</t>
  </si>
  <si>
    <t>Count distinct elements in every window of size k</t>
  </si>
  <si>
    <t>Group Shifted Strings</t>
  </si>
  <si>
    <t>Oracle</t>
  </si>
  <si>
    <t>Merge K Sorted lists</t>
  </si>
  <si>
    <t>Find Median from Data Stream</t>
  </si>
  <si>
    <t>Adobe Amazon Apple Belzabar D-E-Shaw Facebook Flipkart Google Intuit Microsoft Morgan Stanley Ola Cabs Oracle Samsung SAP Labs Yahoo</t>
  </si>
  <si>
    <t>Sliding Window Maximum</t>
  </si>
  <si>
    <t>Amazon Directi Flipkart Microsoft Google</t>
  </si>
  <si>
    <t>Find the smallest positive number</t>
  </si>
  <si>
    <t>Accolite Amazon Samsung Snapdeal</t>
  </si>
  <si>
    <t>Find Surpasser Count of each element in array</t>
  </si>
  <si>
    <t>Amazon Morgan Stanley Ola Cabs SAP Labs</t>
  </si>
  <si>
    <t>Tournament Tree and Binary Heap</t>
  </si>
  <si>
    <t>Amazon Ola Cabs Samsung Synopsys Walmart Microsoft</t>
  </si>
  <si>
    <t>Check for palindrome</t>
  </si>
  <si>
    <t>Length of the largest subarray with contiguous elements</t>
  </si>
  <si>
    <t>Amazon Intuit Microsoft</t>
  </si>
  <si>
    <t>Palindrome Substring Queries</t>
  </si>
  <si>
    <t>Subarray distinct elements</t>
  </si>
  <si>
    <t>Find the recurring function</t>
  </si>
  <si>
    <t>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</si>
  <si>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</si>
  <si>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</si>
  <si>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</si>
  <si>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</si>
  <si>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</si>
  <si>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</si>
  <si>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</si>
  <si>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</si>
  <si>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</si>
  <si>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</si>
  <si>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</si>
  <si>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</si>
  <si>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</si>
  <si>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+ Directi</t>
  </si>
  <si>
    <t>Steps by Knight</t>
  </si>
  <si>
    <t>Clone graph</t>
  </si>
  <si>
    <t>Google + MAQ Software + Apple + Facebook</t>
  </si>
  <si>
    <t>Number of Operations to Make Network Connected</t>
  </si>
  <si>
    <t>Dijkstra’s shortest path algorithm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</si>
  <si>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</si>
  <si>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</si>
  <si>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</si>
  <si>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</si>
  <si>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</si>
  <si>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</si>
  <si>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</si>
  <si>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</si>
  <si>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</si>
  <si>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Negative Weighted Cycle</t>
  </si>
  <si>
    <t>Google + Uber</t>
  </si>
  <si>
    <t>Graph Coloring</t>
  </si>
  <si>
    <t>Snakes and Ladders</t>
  </si>
  <si>
    <t>Goldman Sachs +Makemytrip</t>
  </si>
  <si>
    <t>Kosaraju's Theorem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</si>
  <si>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</si>
  <si>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</si>
  <si>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</si>
  <si>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</si>
  <si>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</si>
  <si>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</si>
  <si>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</si>
  <si>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</si>
  <si>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</si>
  <si>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</si>
  <si>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Word-Ladder</t>
  </si>
  <si>
    <t>Allen Dictionary</t>
  </si>
  <si>
    <t>Kruskals MST</t>
  </si>
  <si>
    <t>Amazon Cisco Samsung</t>
  </si>
  <si>
    <t>Total number spanning trees graph</t>
  </si>
  <si>
    <t>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</si>
  <si>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</si>
  <si>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</si>
  <si>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</si>
  <si>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</si>
  <si>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</si>
  <si>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</si>
  <si>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</si>
  <si>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</si>
  <si>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</si>
  <si>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>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</si>
  <si>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</si>
  <si>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</si>
  <si>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</si>
  <si>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</si>
  <si>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>Amazon Zoho</t>
  </si>
  <si>
    <t>Word Break Problem | (Trie solution)</t>
  </si>
  <si>
    <t>Amazon Google Hike IBM MAQ Software Microsoft Walmart Zoho</t>
  </si>
  <si>
    <t>Given a sequence of words, print all anagrams together</t>
  </si>
  <si>
    <t>Amazon D-E-Shaw Goldman Sachs Morgan Stanley Snapdeal Microsoft</t>
  </si>
  <si>
    <t>Find shortest unique prefix for every word in a given list</t>
  </si>
  <si>
    <t>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</si>
  <si>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</si>
  <si>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</si>
  <si>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</si>
  <si>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</si>
  <si>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</si>
  <si>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</si>
  <si>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</si>
  <si>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</si>
  <si>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</si>
  <si>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</si>
  <si>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</si>
  <si>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</si>
  <si>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</si>
  <si>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</si>
  <si>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</si>
  <si>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</si>
  <si>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</si>
  <si>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</si>
  <si>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</si>
  <si>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</si>
  <si>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</si>
  <si>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</si>
  <si>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>House Robber</t>
  </si>
  <si>
    <t>Apple + Uber</t>
  </si>
  <si>
    <t>Houe Robber 2</t>
  </si>
  <si>
    <t>Arrays Dynamic Programming</t>
  </si>
  <si>
    <t>Decode Ways</t>
  </si>
  <si>
    <t>Adobe + Uber</t>
  </si>
  <si>
    <t>Unique Paths</t>
  </si>
  <si>
    <t>Google + Microsoft</t>
  </si>
  <si>
    <t>Jumps Game</t>
  </si>
  <si>
    <t>Facebook Amazon Microsoft Google</t>
  </si>
  <si>
    <t>Knapsack Problem</t>
  </si>
  <si>
    <t>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</si>
  <si>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</si>
  <si>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</si>
  <si>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</si>
  <si>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</si>
  <si>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</si>
  <si>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</si>
  <si>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</si>
  <si>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</si>
  <si>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>Amazon OYO Rooms Microsoft</t>
  </si>
  <si>
    <t xml:space="preserve">Maximum sum increasing subsequence </t>
  </si>
  <si>
    <t>Amazon Morgan Stanley Microsoft</t>
  </si>
  <si>
    <t>Count all subsequences having product less than K</t>
  </si>
  <si>
    <t>Maximum sum increasing subsequence</t>
  </si>
  <si>
    <t>Egg dropping puzzle</t>
  </si>
  <si>
    <t>Amazon D-E-Shaw Goldman Sachs Google Hike MakeMyTrip MAQ Software Myntra Nearbuy Opera Oracle Philips Samsung Service Now Unisys VMWare Microsoft</t>
  </si>
  <si>
    <t>Max length chain</t>
  </si>
  <si>
    <t>Largest Square in Matrix</t>
  </si>
  <si>
    <t>Amazon Samsung</t>
  </si>
  <si>
    <t>Maximum Path Sum</t>
  </si>
  <si>
    <t>Amazon + Microsoft + Oyo + Directi</t>
  </si>
  <si>
    <t>Minimum Number of Jumps</t>
  </si>
  <si>
    <t>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</si>
  <si>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</si>
  <si>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</si>
  <si>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</si>
  <si>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</si>
  <si>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</si>
  <si>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</si>
  <si>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>Myntra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</si>
  <si>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</si>
  <si>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</si>
  <si>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</si>
  <si>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</si>
  <si>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</si>
  <si>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</si>
  <si>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</si>
  <si>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</si>
  <si>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</si>
  <si>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</si>
  <si>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</si>
  <si>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</si>
  <si>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</si>
  <si>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</si>
  <si>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</si>
  <si>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</si>
  <si>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>Amazon Directi Intuit MakeMyTrip Microsoft Samsung Google Flipkart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</si>
  <si>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</si>
  <si>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</si>
  <si>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</si>
  <si>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</si>
  <si>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</si>
  <si>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</si>
  <si>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</si>
  <si>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</si>
  <si>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</si>
  <si>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</si>
  <si>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</si>
  <si>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</si>
  <si>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</si>
  <si>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</si>
  <si>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</si>
  <si>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</si>
  <si>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</si>
  <si>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</si>
  <si>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</si>
  <si>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</si>
  <si>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</si>
  <si>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</si>
  <si>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</si>
  <si>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</si>
  <si>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</si>
  <si>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</si>
  <si>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</si>
  <si>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</si>
  <si>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</si>
  <si>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</si>
  <si>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</si>
  <si>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</si>
  <si>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</si>
  <si>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</si>
  <si>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</si>
  <si>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</si>
  <si>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</si>
  <si>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</si>
  <si>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</si>
  <si>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</si>
  <si>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</si>
  <si>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</si>
  <si>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</si>
  <si>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</si>
  <si>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</si>
  <si>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</si>
  <si>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</si>
  <si>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</si>
  <si>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</si>
  <si>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</si>
  <si>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</si>
  <si>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</si>
  <si>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</si>
  <si>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</si>
  <si>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</si>
  <si>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</si>
  <si>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</si>
  <si>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</si>
  <si>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</si>
  <si>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</si>
  <si>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</si>
  <si>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</si>
  <si>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</si>
  <si>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BONUS</t>
  </si>
  <si>
    <t>Day-58</t>
  </si>
  <si>
    <t>DLL,Maps</t>
  </si>
  <si>
    <t>LRU Cache</t>
  </si>
  <si>
    <t>LRU Cache - LeetCode</t>
  </si>
  <si>
    <t>DLL and Maps O(!)</t>
  </si>
  <si>
    <t>https://www.youtube.com/watch?v=Xc4sICC8m4M</t>
  </si>
  <si>
    <t xml:space="preserve">Striver Solution </t>
  </si>
  <si>
    <t>Fast and Slow pointers Done on : 11 -03-2023</t>
  </si>
  <si>
    <t>Day-59</t>
  </si>
  <si>
    <t>Singly Linked List</t>
  </si>
  <si>
    <t>Remove duplicates from list</t>
  </si>
  <si>
    <t>Remove Duplicates from Sorted List - LeetCode</t>
  </si>
  <si>
    <t>Two pointer</t>
  </si>
  <si>
    <t>Even Added memory deletion</t>
  </si>
  <si>
    <t>Modular Node</t>
  </si>
  <si>
    <t>Modular Node | Practice | GeeksforGeeks</t>
  </si>
  <si>
    <t>Day-60</t>
  </si>
  <si>
    <t>Addition of Two numbers</t>
  </si>
  <si>
    <t>Add Two Numbers - LeetCode</t>
  </si>
  <si>
    <t>Bruteforce O(max(length of two LL))</t>
  </si>
  <si>
    <t>Remove Linked List Elements - LeetCode</t>
  </si>
  <si>
    <t xml:space="preserve">Remove Linked List Elements </t>
  </si>
  <si>
    <t>Day-61</t>
  </si>
  <si>
    <t>Cycle Detection</t>
  </si>
  <si>
    <t>Linked List Cycle - LeetCode</t>
  </si>
  <si>
    <t>Floyd Cycle Detection</t>
  </si>
  <si>
    <t>Binary Number Detection</t>
  </si>
  <si>
    <t>Convert Binary Number in a Linked List to Integer - LeetCode</t>
  </si>
  <si>
    <t>Duplicates from unsorted list</t>
  </si>
  <si>
    <t>Remove duplicates from an unsorted linked list | Practice | GeeksforGeeks</t>
  </si>
  <si>
    <t>Day-62</t>
  </si>
  <si>
    <t>GFG Contest</t>
  </si>
  <si>
    <t>GFG Weekly Coding Contest - 93 | Practice | GeeksforGeeks</t>
  </si>
  <si>
    <t>Calculate Work Done</t>
  </si>
  <si>
    <t>Day-63</t>
  </si>
  <si>
    <t>Implement 2 Stacks with Array</t>
  </si>
  <si>
    <t>Implement two stacks in an array | Practice | GeeksforGeeks</t>
  </si>
  <si>
    <t>Bruteforce front and back</t>
  </si>
  <si>
    <t>Day-64</t>
  </si>
  <si>
    <t>N Meetings in  a Room</t>
  </si>
  <si>
    <t>N meetings in one room | Practice | GeeksforGeeks</t>
  </si>
  <si>
    <t>Greedy Approach O(nlogn)</t>
  </si>
  <si>
    <t>Day-65</t>
  </si>
  <si>
    <t>Minimum Platforms</t>
  </si>
  <si>
    <t>Minimum Platforms | Practice | GeeksforGeeks</t>
  </si>
  <si>
    <t>Greedy Approach using two ptr (O(nogn))</t>
  </si>
  <si>
    <t>https://www.youtube.com/watch?v=dxVcMDI7vyI</t>
  </si>
  <si>
    <t>Day-66</t>
  </si>
  <si>
    <t xml:space="preserve">Minimum Coins </t>
  </si>
  <si>
    <t>Minimum number of Coins | Practice | GeeksforGeeks</t>
  </si>
  <si>
    <t>Greedy Approach O(N)</t>
  </si>
  <si>
    <t>Fractional Knapsack</t>
  </si>
  <si>
    <t>Fractional Knapsack | Practice | GeeksforGeeks</t>
  </si>
  <si>
    <t>Greedy Approach O(Nlogn)</t>
  </si>
  <si>
    <t>Day-67</t>
  </si>
  <si>
    <t>Valid Parenthesis String - LeetCode</t>
  </si>
  <si>
    <t xml:space="preserve">2 Stacks O(N) </t>
  </si>
  <si>
    <t>https://www.youtube.com/watch?v=KuE_Cn3xhxI</t>
  </si>
  <si>
    <t>Job Scheduling</t>
  </si>
  <si>
    <t>Job Sequencing Problem | Practice | GeeksforGeeks</t>
  </si>
  <si>
    <t>Greedy O(nlogn) + O(N*M)</t>
  </si>
  <si>
    <t xml:space="preserve">Don't know what the fuck is wrong. I did everything perfect !!! </t>
  </si>
  <si>
    <t>Job Sequencing Problem | Greedy Algorithms - YouTube</t>
  </si>
  <si>
    <t>Day-68</t>
  </si>
  <si>
    <t>Print Element</t>
  </si>
  <si>
    <t>Print GFG n times | Practice | GeeksforGeeks</t>
  </si>
  <si>
    <t>Print N to 1 without loop | Practice | GeeksforGeeks</t>
  </si>
  <si>
    <t>Print N to 1</t>
  </si>
  <si>
    <t>Sum of first n terms | Practice | GeeksforGeeks</t>
  </si>
  <si>
    <t xml:space="preserve">Sum of N Terms </t>
  </si>
  <si>
    <t>Find all factorial numbers less than or equal to N | Practice | GeeksforGeeks</t>
  </si>
  <si>
    <t>Factorial of N terms less than N</t>
  </si>
  <si>
    <t>Day-69</t>
  </si>
  <si>
    <t>Linear Search O(N)</t>
  </si>
  <si>
    <t>Two pointer (front, back) O(N)</t>
  </si>
  <si>
    <t>counting ele &gt;N/2 O(N2)</t>
  </si>
  <si>
    <t>Freq/Maps O(N)</t>
  </si>
  <si>
    <t>Moore's Voting Algo O(N)</t>
  </si>
  <si>
    <t>Solving Arrays Questions | Sort 0,1,2 array | GeeksForGeeks | Nishant Chahar Ep-16 - YouTube</t>
  </si>
  <si>
    <t>Solving Arrays Questions | Majority element | GeeksForGeeks | Nishant Chahar Ep-17 - YouTube</t>
  </si>
  <si>
    <t>Combination sum | First backtracking problem | Recursion series | DSA by Nishant chahar - YouTube</t>
  </si>
  <si>
    <t>Fibonacci Series</t>
  </si>
  <si>
    <t>Fibonacci Number - LeetCode</t>
  </si>
  <si>
    <t>RecursionO(N)</t>
  </si>
  <si>
    <t>Day-70</t>
  </si>
  <si>
    <t>Reorder Neg and Pos elements</t>
  </si>
  <si>
    <t>Rearrange Array Elements by Sign - LeetCode</t>
  </si>
  <si>
    <t>Taking two arrays O(N)</t>
  </si>
  <si>
    <t>Pow x,n</t>
  </si>
  <si>
    <t>Pow(x, n) - LeetCode</t>
  </si>
  <si>
    <t>Using optimised soln O(logn)</t>
  </si>
  <si>
    <t>Day-71</t>
  </si>
  <si>
    <t>Day-72</t>
  </si>
  <si>
    <t>Greastest Element in arr</t>
  </si>
  <si>
    <t>Largest Element in Array | Practice | GeeksforGeeks</t>
  </si>
  <si>
    <t>Linear O(N)</t>
  </si>
  <si>
    <t>Second Largest | Practice | GeeksforGeeks</t>
  </si>
  <si>
    <t>Second Largest</t>
  </si>
  <si>
    <t>Check sorted</t>
  </si>
  <si>
    <t>Check if array is sorted | Practice | GeeksforGeeks</t>
  </si>
  <si>
    <t>Day-73</t>
  </si>
  <si>
    <t>Longest Consecutive Sequence - LeetCode</t>
  </si>
  <si>
    <t>Largest Consecutive Seq</t>
  </si>
  <si>
    <t>Sorting O(NlogN)</t>
  </si>
  <si>
    <t>Unordered Set/ Set O(N)</t>
  </si>
  <si>
    <t>Longest Consecutive Sequence | Google Interview Question | Brute Better Optimal - YouTube</t>
  </si>
  <si>
    <t>Find the Duplicate Number - LeetCode</t>
  </si>
  <si>
    <t>Find Duplicate Ele</t>
  </si>
  <si>
    <t>Day-74</t>
  </si>
  <si>
    <t>SubArray Sum is K</t>
  </si>
  <si>
    <t>Count Subarray sum Equals K | Brute - Better -Optimal - YouTube</t>
  </si>
  <si>
    <t>Bruteforce O(N3)</t>
  </si>
  <si>
    <t>Better O(N2)</t>
  </si>
  <si>
    <t>Maps O(N)</t>
  </si>
  <si>
    <t>Day-75</t>
  </si>
  <si>
    <t>Reverse A Stack</t>
  </si>
  <si>
    <t>Reverse a Stack | Practice | GeeksforGeeks</t>
  </si>
  <si>
    <t>Sort A Stack</t>
  </si>
  <si>
    <t>Recursion O(N2)</t>
  </si>
  <si>
    <t xml:space="preserve"> Recursion O(N2)</t>
  </si>
  <si>
    <t>Max Row with 1's</t>
  </si>
  <si>
    <t>Bruteforce O(N*M)</t>
  </si>
  <si>
    <t>BS  O(nlogm)</t>
  </si>
  <si>
    <t>Optimal O(N+M)</t>
  </si>
  <si>
    <t>Row of Matrix with Maximum Number of 1s | GFG | Hindi | Problem Solving | FAANG | Shashwat - YouTube</t>
  </si>
  <si>
    <t>Day-76</t>
  </si>
  <si>
    <t>Lower Bound</t>
  </si>
  <si>
    <t>Floor in a Sorted Array | Practice | GeeksforGeeks</t>
  </si>
  <si>
    <t>BS O(logn)</t>
  </si>
  <si>
    <t>Ceil The Floor | Practice | GeeksforGeeks</t>
  </si>
  <si>
    <t xml:space="preserve">Ceil and Floor </t>
  </si>
  <si>
    <t>BS O(nlogn)</t>
  </si>
  <si>
    <t xml:space="preserve">Check if array is sorted </t>
  </si>
  <si>
    <t>First First and last of Ele</t>
  </si>
  <si>
    <t>Number of occurrence | Practice | GeeksforGeeks</t>
  </si>
  <si>
    <t>Number of Occurences</t>
  </si>
  <si>
    <t>Peak Ele</t>
  </si>
  <si>
    <t>Find Peak Element - LeetCode</t>
  </si>
  <si>
    <t>17 Peak Element - YouTube</t>
  </si>
  <si>
    <t>Day-77</t>
  </si>
  <si>
    <t>Search for Ele in Rotated Array</t>
  </si>
  <si>
    <t>Search in Rotated Sorted Array - LeetCode</t>
  </si>
  <si>
    <t>Search Element In a Rotated Sorted Array | Leetcode - YouTube</t>
  </si>
  <si>
    <t>Search for Ele in Rotated Array II</t>
  </si>
  <si>
    <t>Search in Rotated Sorted Array II - LeetCode</t>
  </si>
  <si>
    <t xml:space="preserve">One Extra condition to above problem </t>
  </si>
  <si>
    <t>Day-78</t>
  </si>
  <si>
    <t>Find Minimum in Rotated Sorted Array - LeetCode</t>
  </si>
  <si>
    <t>Min in Rotated Sorted Array</t>
  </si>
  <si>
    <t>Leetcode 153. Find Minimum in Rotated Sorted Array - YouTube</t>
  </si>
  <si>
    <t>Day-79</t>
  </si>
  <si>
    <t>Single Element in Array</t>
  </si>
  <si>
    <t>Single Element in a Sorted Array - LeetCode</t>
  </si>
  <si>
    <t>Xor / Bruteforce O(N)</t>
  </si>
  <si>
    <t>https://www.youtube.com/watch?v=PzszoiY5XMQ&amp;t=3s&amp;pp=ygUgc2luZ2xlIGVsZW1lbnQgaW4gYSBzb3J0ZWQgYXJyYXk%3D</t>
  </si>
  <si>
    <t>Day-80</t>
  </si>
  <si>
    <t>Search Element in 2D arr</t>
  </si>
  <si>
    <t>Search a 2D Matrix - LeetCode</t>
  </si>
  <si>
    <t>BS O(logn*logm)</t>
  </si>
  <si>
    <t>Day-81</t>
  </si>
  <si>
    <t>Square Root</t>
  </si>
  <si>
    <t>Square root of a number | Practice | GeeksforGeeks</t>
  </si>
  <si>
    <t>B S O(logn)</t>
  </si>
  <si>
    <t>Nth root</t>
  </si>
  <si>
    <t>Find Nth root of M | Practice | GeeksforGeeks</t>
  </si>
  <si>
    <t>Day-82</t>
  </si>
  <si>
    <t>Koko and bananas</t>
  </si>
  <si>
    <t>Koko Eating Bananas - LeetCode</t>
  </si>
  <si>
    <t>Koko Eating Bananas - Binary Search - Leetcode 875 - Python - YouTube</t>
  </si>
  <si>
    <t>B S O(n+log(Max Ele N)</t>
  </si>
  <si>
    <t>Day-83</t>
  </si>
  <si>
    <t>Remove Outer Paranthesis</t>
  </si>
  <si>
    <t>Remove Outermost Parentheses - LeetCode</t>
  </si>
  <si>
    <t>Bruteforce, StacksO(N)</t>
  </si>
  <si>
    <t>Leetcode 1021 - | Stack | Remove Outer Parantheses - YouTube</t>
  </si>
  <si>
    <t>Reverse Words in a String - LeetCode</t>
  </si>
  <si>
    <t>Reverse Words</t>
  </si>
  <si>
    <t>Bruteforce, StacksO(N2)</t>
  </si>
  <si>
    <t xml:space="preserve">Better Approach then mine is there in TUF article </t>
  </si>
  <si>
    <t>Reverse Words in a String - [Updated]- Tutorial (takeuforward.org)</t>
  </si>
  <si>
    <t>Day-84</t>
  </si>
  <si>
    <t xml:space="preserve">Strings </t>
  </si>
  <si>
    <t>Largest Odd Number in the string</t>
  </si>
  <si>
    <t>Largest Odd Number in String - LeetCode</t>
  </si>
  <si>
    <t>Bruteforce (N2)</t>
  </si>
  <si>
    <t>Reverse Traversal and check O(N)</t>
  </si>
  <si>
    <t>https://www.youtube.com/watch?v=IIt_ARZzclY</t>
  </si>
  <si>
    <t>Common Letters over all words</t>
  </si>
  <si>
    <t>Longest Common Prefix - LeetCode</t>
  </si>
  <si>
    <t>Bruteforce (N)</t>
  </si>
  <si>
    <t>Rotate String - LeetCode</t>
  </si>
  <si>
    <t>Rotate Strings</t>
  </si>
  <si>
    <t>Day-85</t>
  </si>
  <si>
    <t>Sort Characters on frequency</t>
  </si>
  <si>
    <t>Sort Characters By Frequency - LeetCode</t>
  </si>
  <si>
    <t>Sort Characters By Frequency | Leetcode #451 - YouTube</t>
  </si>
  <si>
    <t>Longest Palindromic Substring (Without DP)</t>
  </si>
  <si>
    <t>Day -86</t>
  </si>
  <si>
    <t>https://leetcode.com/problems/longest-palindromic-substring/description/</t>
  </si>
  <si>
    <t>BruteForce O(N3) 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</si>
</sst>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d/m/yyyy"/>
  </numFmts>
  <fonts count="7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u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b/>
      <sz val="24"/>
      <color rgb="FF000000"/>
      <name val="Calibri"/>
    </font>
    <font>
      <b/>
      <u/>
      <sz val="18"/>
      <color rgb="FF000000"/>
      <name val="Calibri"/>
    </font>
    <font>
      <b/>
      <sz val="18"/>
      <color rgb="FF000000"/>
      <name val="Calibri"/>
    </font>
    <font>
      <b/>
      <sz val="18"/>
      <color theme="1"/>
      <name val="Arial"/>
    </font>
    <font>
      <b/>
      <u/>
      <sz val="14"/>
      <color rgb="FFFF00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2"/>
      <color theme="1"/>
      <name val="Arial"/>
    </font>
    <font>
      <sz val="11"/>
      <color rgb="FF000000"/>
      <name val="Calibri"/>
    </font>
    <font>
      <u/>
      <sz val="11"/>
      <color rgb="FF1155CC"/>
      <name val="Calibri"/>
    </font>
    <font>
      <b/>
      <u/>
      <sz val="14"/>
      <color rgb="FFFF0000"/>
      <name val="Calibri"/>
    </font>
    <font>
      <u/>
      <sz val="11"/>
      <color rgb="FF1155CC"/>
      <name val="Calibri"/>
    </font>
    <font>
      <b/>
      <sz val="14"/>
      <color rgb="FF38761D"/>
      <name val="Arial"/>
    </font>
    <font>
      <u/>
      <sz val="11"/>
      <color rgb="FF1155CC"/>
      <name val="Calibri"/>
    </font>
    <font>
      <b/>
      <sz val="14"/>
      <color rgb="FF1155CC"/>
      <name val="Arial"/>
    </font>
    <font>
      <b/>
      <sz val="11"/>
      <color theme="1"/>
      <name val="Calibri"/>
    </font>
    <font>
      <b/>
      <sz val="14"/>
      <color rgb="FFFF0000"/>
      <name val="Arial"/>
    </font>
    <font>
      <u/>
      <sz val="11"/>
      <color rgb="FF1155CC"/>
      <name val="Inconsolata"/>
    </font>
    <font>
      <u/>
      <sz val="11"/>
      <color rgb="FF0563C1"/>
      <name val="Calibri"/>
    </font>
    <font>
      <b/>
      <sz val="14"/>
      <color rgb="FFFF0000"/>
      <name val="Calibri"/>
    </font>
    <font>
      <u/>
      <sz val="11"/>
      <color rgb="FF0563C1"/>
      <name val="Calibri"/>
    </font>
    <font>
      <sz val="11"/>
      <color rgb="FF0563C1"/>
      <name val="Calibri"/>
    </font>
    <font>
      <u/>
      <sz val="11"/>
      <color rgb="FF0563C1"/>
      <name val="Calibri"/>
    </font>
    <font>
      <sz val="11"/>
      <color theme="1"/>
      <name val="Arial"/>
    </font>
    <font>
      <u/>
      <sz val="10"/>
      <color rgb="FF1155CC"/>
      <name val="Arial"/>
    </font>
    <font>
      <sz val="12"/>
      <color rgb="FF000000"/>
      <name val="Roboto"/>
    </font>
    <font>
      <u/>
      <sz val="10"/>
      <color rgb="FF0000FF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0"/>
      <color theme="1"/>
      <name val="Arial"/>
    </font>
    <font>
      <b/>
      <sz val="16"/>
      <color rgb="FF000000"/>
      <name val="Arial"/>
    </font>
    <font>
      <sz val="16"/>
      <color rgb="FF000000"/>
      <name val="Arial"/>
    </font>
    <font>
      <u/>
      <sz val="12"/>
      <color theme="10"/>
      <name val="Arial"/>
    </font>
    <font>
      <sz val="12"/>
      <color rgb="FF000000"/>
      <name val="Arial"/>
    </font>
    <font>
      <sz val="12"/>
      <color rgb="FF000000"/>
      <name val="Papyrus"/>
      <family val="4"/>
    </font>
    <font>
      <b/>
      <sz val="14"/>
      <color rgb="FF9C5700"/>
      <name val="Papyrus"/>
      <family val="4"/>
    </font>
    <font>
      <b/>
      <sz val="12"/>
      <color rgb="FF000000"/>
      <name val="Papyrus"/>
      <family val="4"/>
    </font>
    <font>
      <u/>
      <sz val="12"/>
      <color rgb="FF1155CC"/>
      <name val="Papyrus"/>
      <family val="4"/>
    </font>
    <font>
      <sz val="12"/>
      <color rgb="FF006100"/>
      <name val="Papyrus"/>
      <family val="4"/>
    </font>
    <font>
      <sz val="12"/>
      <color rgb="FF9C0006"/>
      <name val="Papyrus"/>
      <family val="4"/>
    </font>
    <font>
      <u/>
      <sz val="12"/>
      <color theme="10"/>
      <name val="Papyrus"/>
      <family val="4"/>
    </font>
    <font>
      <u/>
      <sz val="10"/>
      <color theme="10"/>
      <name val="Papyrus"/>
      <family val="4"/>
    </font>
    <font>
      <sz val="11"/>
      <color rgb="FF006100"/>
      <name val="Papyrus"/>
      <family val="4"/>
    </font>
    <font>
      <sz val="11"/>
      <color rgb="FF9C0006"/>
      <name val="Papyrus"/>
      <family val="4"/>
    </font>
    <font>
      <sz val="11"/>
      <color rgb="FF9C5700"/>
      <name val="Papyrus"/>
      <family val="4"/>
    </font>
    <font>
      <b/>
      <sz val="14"/>
      <color rgb="FF000000"/>
      <name val="Papyrus"/>
      <family val="4"/>
    </font>
    <font>
      <sz val="14"/>
      <color rgb="FF000000"/>
      <name val="Papyrus"/>
      <family val="4"/>
    </font>
    <font>
      <sz val="11"/>
      <color theme="9" tint="-0.499984740745262"/>
      <name val="Papyrus"/>
      <family val="4"/>
    </font>
    <font>
      <b/>
      <sz val="10"/>
      <color rgb="FF000000"/>
      <name val="Papyrus"/>
      <family val="4"/>
    </font>
    <font>
      <sz val="8"/>
      <name val="Arial"/>
      <scheme val="minor"/>
    </font>
    <font>
      <sz val="11"/>
      <color theme="1"/>
      <name val="Papyrus"/>
      <family val="4"/>
    </font>
    <font>
      <sz val="48"/>
      <color theme="1"/>
      <name val="Papyrus"/>
      <family val="4"/>
    </font>
    <font>
      <b/>
      <sz val="11"/>
      <color theme="1"/>
      <name val="Papyrus"/>
      <family val="4"/>
    </font>
    <font>
      <b/>
      <sz val="14"/>
      <color theme="4" tint="-0.499984740745262"/>
      <name val="Papyrus"/>
      <family val="4"/>
    </font>
    <font>
      <sz val="10"/>
      <color rgb="FF000000"/>
      <name val="Arial"/>
      <family val="2"/>
      <scheme val="minor"/>
    </font>
    <font>
      <b/>
      <sz val="11"/>
      <color rgb="FF9C5700"/>
      <name val="Papyrus"/>
      <family val="4"/>
    </font>
    <font>
      <b/>
      <sz val="11"/>
      <color rgb="FF000000"/>
      <name val="Papyrus"/>
      <family val="4"/>
    </font>
    <font>
      <b/>
      <sz val="12"/>
      <color rgb="FFFFFFFF"/>
      <name val="Open Sans"/>
    </font>
    <font>
      <b/>
      <sz val="12"/>
      <color rgb="FF434343"/>
      <name val="Open Sans"/>
    </font>
    <font>
      <b/>
      <sz val="12"/>
      <color rgb="FF000000"/>
      <name val="Open Sans"/>
    </font>
    <font>
      <u/>
      <sz val="12"/>
      <color rgb="FF1155CC"/>
      <name val="Open Sans"/>
    </font>
    <font>
      <sz val="12"/>
      <color rgb="FF000000"/>
      <name val="Open Sans"/>
    </font>
    <font>
      <sz val="12"/>
      <color rgb="FF0563C1"/>
      <name val="Open Sans"/>
    </font>
    <font>
      <u/>
      <sz val="12"/>
      <color rgb="FF1155CC"/>
      <name val="Arial"/>
      <family val="2"/>
    </font>
    <font>
      <sz val="12"/>
      <color rgb="FF40424E"/>
      <name val="Open Sans"/>
    </font>
    <font>
      <u/>
      <sz val="12"/>
      <color rgb="FF000000"/>
      <name val="Open Sans"/>
    </font>
    <font>
      <sz val="12"/>
      <color rgb="FF4285F4"/>
      <name val="Open Sans"/>
    </font>
    <font>
      <u/>
      <sz val="12"/>
      <color rgb="FF0563C1"/>
      <name val="Arial"/>
      <family val="2"/>
    </font>
    <font>
      <sz val="22"/>
      <color rgb="FF000000"/>
      <name val="Arial"/>
      <family val="2"/>
      <scheme val="minor"/>
    </font>
    <font>
      <b/>
      <sz val="12"/>
      <color theme="4" tint="-0.499984740745262"/>
      <name val="Papyrus"/>
      <family val="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8">
    <xf numFmtId="0" fontId="0" fillId="0" borderId="0"/>
    <xf numFmtId="0" fontId="47" fillId="0" borderId="0" applyNumberFormat="0" applyFill="0" applyBorder="0" applyAlignment="0" applyProtection="0"/>
    <xf numFmtId="0" fontId="48" fillId="7" borderId="0" applyNumberFormat="0" applyBorder="0" applyProtection="0">
      <alignment horizontal="center"/>
    </xf>
    <xf numFmtId="0" fontId="49" fillId="8" borderId="0" applyNumberFormat="0" applyBorder="0" applyAlignment="0" applyProtection="0"/>
    <xf numFmtId="0" fontId="50" fillId="9" borderId="0" applyNumberFormat="0" applyAlignment="0" applyProtection="0"/>
    <xf numFmtId="0" fontId="53" fillId="11" borderId="0" applyBorder="0" applyAlignment="0" applyProtection="0"/>
    <xf numFmtId="0" fontId="1" fillId="12" borderId="0" applyNumberFormat="0" applyBorder="0" applyAlignment="0" applyProtection="0"/>
    <xf numFmtId="0" fontId="42" fillId="23" borderId="2">
      <alignment horizontal="center" vertical="center"/>
    </xf>
  </cellStyleXfs>
  <cellXfs count="155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0" borderId="1" xfId="0" applyFont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3" borderId="1" xfId="0" applyFont="1" applyFill="1" applyBorder="1"/>
    <xf numFmtId="0" fontId="11" fillId="2" borderId="1" xfId="0" applyFont="1" applyFill="1" applyBorder="1"/>
    <xf numFmtId="0" fontId="12" fillId="0" borderId="1" xfId="0" applyFont="1" applyBorder="1"/>
    <xf numFmtId="0" fontId="13" fillId="2" borderId="1" xfId="0" applyFont="1" applyFill="1" applyBorder="1"/>
    <xf numFmtId="0" fontId="14" fillId="2" borderId="1" xfId="0" applyFont="1" applyFill="1" applyBorder="1"/>
    <xf numFmtId="0" fontId="15" fillId="0" borderId="1" xfId="0" applyFont="1" applyBorder="1"/>
    <xf numFmtId="0" fontId="16" fillId="3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164" fontId="19" fillId="0" borderId="1" xfId="0" applyNumberFormat="1" applyFont="1" applyBorder="1"/>
    <xf numFmtId="164" fontId="2" fillId="2" borderId="1" xfId="0" applyNumberFormat="1" applyFont="1" applyFill="1" applyBorder="1"/>
    <xf numFmtId="0" fontId="20" fillId="3" borderId="1" xfId="0" applyFont="1" applyFill="1" applyBorder="1"/>
    <xf numFmtId="0" fontId="21" fillId="2" borderId="1" xfId="0" applyFont="1" applyFill="1" applyBorder="1"/>
    <xf numFmtId="0" fontId="22" fillId="3" borderId="1" xfId="0" applyFont="1" applyFill="1" applyBorder="1"/>
    <xf numFmtId="0" fontId="2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4" fillId="0" borderId="1" xfId="0" applyFont="1" applyBorder="1"/>
    <xf numFmtId="0" fontId="25" fillId="3" borderId="1" xfId="0" applyFont="1" applyFill="1" applyBorder="1"/>
    <xf numFmtId="0" fontId="26" fillId="2" borderId="1" xfId="0" applyFont="1" applyFill="1" applyBorder="1"/>
    <xf numFmtId="0" fontId="27" fillId="0" borderId="1" xfId="0" applyFont="1" applyBorder="1"/>
    <xf numFmtId="164" fontId="28" fillId="0" borderId="1" xfId="0" applyNumberFormat="1" applyFont="1" applyBorder="1"/>
    <xf numFmtId="0" fontId="29" fillId="2" borderId="1" xfId="0" applyFont="1" applyFill="1" applyBorder="1"/>
    <xf numFmtId="164" fontId="30" fillId="0" borderId="1" xfId="0" applyNumberFormat="1" applyFont="1" applyBorder="1"/>
    <xf numFmtId="0" fontId="31" fillId="2" borderId="1" xfId="0" applyFont="1" applyFill="1" applyBorder="1" applyAlignment="1">
      <alignment horizontal="left"/>
    </xf>
    <xf numFmtId="0" fontId="32" fillId="0" borderId="1" xfId="0" applyFont="1" applyBorder="1"/>
    <xf numFmtId="0" fontId="33" fillId="0" borderId="1" xfId="0" applyFont="1" applyBorder="1"/>
    <xf numFmtId="164" fontId="34" fillId="0" borderId="1" xfId="0" applyNumberFormat="1" applyFont="1" applyBorder="1"/>
    <xf numFmtId="0" fontId="2" fillId="0" borderId="1" xfId="0" applyFont="1" applyBorder="1"/>
    <xf numFmtId="0" fontId="35" fillId="3" borderId="1" xfId="0" applyFont="1" applyFill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7" fillId="0" borderId="0" xfId="1"/>
    <xf numFmtId="0" fontId="48" fillId="7" borderId="0" xfId="2" applyAlignment="1">
      <alignment horizontal="center" vertical="center" wrapText="1"/>
    </xf>
    <xf numFmtId="0" fontId="50" fillId="9" borderId="0" xfId="4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wrapText="1"/>
    </xf>
    <xf numFmtId="0" fontId="42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horizontal="center" vertical="center" wrapText="1"/>
    </xf>
    <xf numFmtId="0" fontId="40" fillId="3" borderId="0" xfId="0" applyFont="1" applyFill="1" applyAlignment="1">
      <alignment wrapText="1"/>
    </xf>
    <xf numFmtId="0" fontId="40" fillId="3" borderId="2" xfId="0" applyFont="1" applyFill="1" applyBorder="1" applyAlignment="1">
      <alignment wrapText="1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horizontal="center" vertical="center" wrapText="1"/>
    </xf>
    <xf numFmtId="0" fontId="44" fillId="5" borderId="0" xfId="0" applyFont="1" applyFill="1" applyAlignment="1">
      <alignment horizontal="center" vertical="center" wrapText="1"/>
    </xf>
    <xf numFmtId="0" fontId="45" fillId="6" borderId="0" xfId="0" applyFont="1" applyFill="1" applyAlignment="1">
      <alignment horizontal="center" vertical="center" wrapText="1"/>
    </xf>
    <xf numFmtId="0" fontId="45" fillId="8" borderId="0" xfId="3" applyFont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4" fillId="7" borderId="0" xfId="2" applyFont="1" applyAlignment="1">
      <alignment horizontal="center" vertical="center" wrapText="1"/>
    </xf>
    <xf numFmtId="0" fontId="46" fillId="0" borderId="0" xfId="1" applyFont="1" applyAlignment="1">
      <alignment horizontal="center" vertical="center"/>
    </xf>
    <xf numFmtId="0" fontId="46" fillId="0" borderId="0" xfId="1" applyFont="1" applyAlignment="1">
      <alignment horizontal="center"/>
    </xf>
    <xf numFmtId="0" fontId="49" fillId="8" borderId="0" xfId="3" applyAlignment="1">
      <alignment horizontal="center" vertical="center" wrapText="1"/>
    </xf>
    <xf numFmtId="0" fontId="47" fillId="0" borderId="0" xfId="1" applyAlignment="1">
      <alignment wrapText="1"/>
    </xf>
    <xf numFmtId="0" fontId="48" fillId="7" borderId="2" xfId="2" applyBorder="1">
      <alignment horizontal="center"/>
    </xf>
    <xf numFmtId="0" fontId="50" fillId="9" borderId="2" xfId="4" applyBorder="1" applyAlignment="1">
      <alignment horizontal="center" vertical="center" wrapText="1"/>
    </xf>
    <xf numFmtId="0" fontId="48" fillId="7" borderId="0" xfId="2">
      <alignment horizontal="center"/>
    </xf>
    <xf numFmtId="0" fontId="51" fillId="3" borderId="0" xfId="0" applyFont="1" applyFill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14" fontId="52" fillId="0" borderId="0" xfId="0" applyNumberFormat="1" applyFont="1" applyAlignment="1">
      <alignment horizontal="center" vertical="center" wrapText="1"/>
    </xf>
    <xf numFmtId="0" fontId="42" fillId="3" borderId="2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3" fillId="11" borderId="0" xfId="5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50" fillId="9" borderId="2" xfId="4" applyBorder="1" applyAlignment="1">
      <alignment horizontal="center"/>
    </xf>
    <xf numFmtId="0" fontId="50" fillId="9" borderId="2" xfId="4" applyBorder="1" applyAlignment="1">
      <alignment horizontal="center" vertical="center"/>
    </xf>
    <xf numFmtId="0" fontId="40" fillId="0" borderId="0" xfId="0" applyFont="1" applyAlignment="1">
      <alignment horizontal="center" wrapText="1"/>
    </xf>
    <xf numFmtId="0" fontId="0" fillId="0" borderId="2" xfId="0" applyBorder="1"/>
    <xf numFmtId="11" fontId="40" fillId="0" borderId="0" xfId="0" applyNumberFormat="1" applyFont="1" applyAlignment="1">
      <alignment wrapText="1"/>
    </xf>
    <xf numFmtId="0" fontId="47" fillId="0" borderId="0" xfId="1" applyAlignment="1">
      <alignment horizontal="center" vertical="center" wrapText="1"/>
    </xf>
    <xf numFmtId="14" fontId="56" fillId="12" borderId="0" xfId="6" applyNumberFormat="1" applyFont="1" applyAlignment="1">
      <alignment horizontal="center" vertical="center" wrapText="1"/>
    </xf>
    <xf numFmtId="0" fontId="58" fillId="12" borderId="0" xfId="6" applyFont="1" applyAlignment="1">
      <alignment horizontal="center" vertical="center" wrapText="1"/>
    </xf>
    <xf numFmtId="0" fontId="59" fillId="9" borderId="2" xfId="4" applyFont="1" applyBorder="1" applyAlignment="1">
      <alignment horizontal="center" vertical="center" wrapText="1"/>
    </xf>
    <xf numFmtId="0" fontId="59" fillId="8" borderId="0" xfId="3" applyFont="1" applyAlignment="1">
      <alignment horizontal="center" vertical="center" wrapText="1"/>
    </xf>
    <xf numFmtId="0" fontId="59" fillId="9" borderId="2" xfId="4" applyFont="1" applyBorder="1"/>
    <xf numFmtId="0" fontId="59" fillId="8" borderId="0" xfId="3" applyFont="1"/>
    <xf numFmtId="0" fontId="60" fillId="0" borderId="3" xfId="0" applyFont="1" applyBorder="1" applyAlignment="1">
      <alignment wrapText="1"/>
    </xf>
    <xf numFmtId="14" fontId="52" fillId="0" borderId="3" xfId="0" applyNumberFormat="1" applyFont="1" applyBorder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7" fillId="0" borderId="3" xfId="1" applyBorder="1" applyAlignment="1">
      <alignment wrapText="1"/>
    </xf>
    <xf numFmtId="0" fontId="60" fillId="14" borderId="3" xfId="0" applyFont="1" applyFill="1" applyBorder="1" applyAlignment="1">
      <alignment wrapText="1"/>
    </xf>
    <xf numFmtId="0" fontId="60" fillId="15" borderId="3" xfId="0" applyFont="1" applyFill="1" applyBorder="1" applyAlignment="1">
      <alignment wrapText="1"/>
    </xf>
    <xf numFmtId="0" fontId="48" fillId="13" borderId="3" xfId="0" applyFont="1" applyFill="1" applyBorder="1" applyAlignment="1">
      <alignment horizontal="center" wrapText="1"/>
    </xf>
    <xf numFmtId="0" fontId="62" fillId="10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49" fillId="8" borderId="0" xfId="3" applyAlignment="1">
      <alignment wrapText="1"/>
    </xf>
    <xf numFmtId="0" fontId="47" fillId="17" borderId="3" xfId="1" applyFill="1" applyBorder="1" applyAlignment="1">
      <alignment horizontal="center" wrapText="1"/>
    </xf>
    <xf numFmtId="0" fontId="63" fillId="16" borderId="3" xfId="0" applyFont="1" applyFill="1" applyBorder="1" applyAlignment="1">
      <alignment horizontal="center" wrapText="1"/>
    </xf>
    <xf numFmtId="0" fontId="60" fillId="16" borderId="3" xfId="0" applyFont="1" applyFill="1" applyBorder="1" applyAlignment="1">
      <alignment wrapText="1"/>
    </xf>
    <xf numFmtId="0" fontId="64" fillId="18" borderId="3" xfId="0" applyFont="1" applyFill="1" applyBorder="1" applyAlignment="1">
      <alignment horizontal="center" wrapText="1"/>
    </xf>
    <xf numFmtId="0" fontId="64" fillId="16" borderId="3" xfId="0" applyFont="1" applyFill="1" applyBorder="1" applyAlignment="1">
      <alignment wrapText="1"/>
    </xf>
    <xf numFmtId="0" fontId="64" fillId="19" borderId="3" xfId="0" applyFont="1" applyFill="1" applyBorder="1" applyAlignment="1">
      <alignment horizontal="center" wrapText="1"/>
    </xf>
    <xf numFmtId="0" fontId="64" fillId="21" borderId="3" xfId="0" applyFont="1" applyFill="1" applyBorder="1" applyAlignment="1">
      <alignment horizontal="center" wrapText="1"/>
    </xf>
    <xf numFmtId="0" fontId="65" fillId="22" borderId="3" xfId="0" applyFont="1" applyFill="1" applyBorder="1" applyAlignment="1">
      <alignment horizontal="center" wrapText="1"/>
    </xf>
    <xf numFmtId="0" fontId="66" fillId="0" borderId="3" xfId="0" applyFont="1" applyBorder="1" applyAlignment="1">
      <alignment wrapText="1"/>
    </xf>
    <xf numFmtId="0" fontId="67" fillId="0" borderId="3" xfId="0" applyFont="1" applyBorder="1" applyAlignment="1">
      <alignment wrapText="1"/>
    </xf>
    <xf numFmtId="0" fontId="68" fillId="0" borderId="3" xfId="0" applyFont="1" applyBorder="1" applyAlignment="1">
      <alignment horizontal="center" wrapText="1"/>
    </xf>
    <xf numFmtId="0" fontId="69" fillId="0" borderId="3" xfId="0" applyFont="1" applyBorder="1" applyAlignment="1">
      <alignment wrapText="1"/>
    </xf>
    <xf numFmtId="0" fontId="64" fillId="18" borderId="3" xfId="0" applyFont="1" applyFill="1" applyBorder="1" applyAlignment="1">
      <alignment horizontal="center" vertical="center" wrapText="1"/>
    </xf>
    <xf numFmtId="0" fontId="47" fillId="0" borderId="3" xfId="1" applyBorder="1" applyAlignment="1">
      <alignment vertical="center" wrapText="1"/>
    </xf>
    <xf numFmtId="0" fontId="64" fillId="19" borderId="3" xfId="0" applyFont="1" applyFill="1" applyBorder="1" applyAlignment="1">
      <alignment horizontal="center" vertical="center" wrapText="1"/>
    </xf>
    <xf numFmtId="0" fontId="47" fillId="16" borderId="3" xfId="1" applyFill="1" applyBorder="1" applyAlignment="1">
      <alignment vertical="center" wrapText="1"/>
    </xf>
    <xf numFmtId="0" fontId="64" fillId="21" borderId="3" xfId="0" applyFont="1" applyFill="1" applyBorder="1" applyAlignment="1">
      <alignment horizontal="center" vertical="center" wrapText="1"/>
    </xf>
    <xf numFmtId="0" fontId="47" fillId="16" borderId="3" xfId="1" applyFill="1" applyBorder="1" applyAlignment="1">
      <alignment wrapText="1"/>
    </xf>
    <xf numFmtId="0" fontId="70" fillId="0" borderId="3" xfId="0" applyFont="1" applyBorder="1" applyAlignment="1">
      <alignment wrapText="1"/>
    </xf>
    <xf numFmtId="0" fontId="71" fillId="16" borderId="3" xfId="0" applyFont="1" applyFill="1" applyBorder="1" applyAlignment="1">
      <alignment wrapText="1"/>
    </xf>
    <xf numFmtId="0" fontId="72" fillId="0" borderId="3" xfId="0" applyFont="1" applyBorder="1" applyAlignment="1">
      <alignment wrapText="1"/>
    </xf>
    <xf numFmtId="0" fontId="68" fillId="0" borderId="3" xfId="0" applyFont="1" applyBorder="1" applyAlignment="1">
      <alignment wrapText="1"/>
    </xf>
    <xf numFmtId="0" fontId="67" fillId="16" borderId="3" xfId="0" applyFont="1" applyFill="1" applyBorder="1" applyAlignment="1">
      <alignment wrapText="1"/>
    </xf>
    <xf numFmtId="0" fontId="73" fillId="0" borderId="3" xfId="0" applyFont="1" applyBorder="1" applyAlignment="1">
      <alignment wrapText="1"/>
    </xf>
    <xf numFmtId="0" fontId="47" fillId="16" borderId="3" xfId="1" applyFill="1" applyBorder="1" applyAlignment="1">
      <alignment vertical="center"/>
    </xf>
    <xf numFmtId="0" fontId="47" fillId="0" borderId="3" xfId="1" applyBorder="1" applyAlignment="1">
      <alignment vertical="center"/>
    </xf>
    <xf numFmtId="0" fontId="74" fillId="0" borderId="3" xfId="0" applyFont="1" applyBorder="1" applyAlignment="1">
      <alignment wrapText="1"/>
    </xf>
    <xf numFmtId="0" fontId="42" fillId="23" borderId="2" xfId="7">
      <alignment horizontal="center" vertical="center"/>
    </xf>
    <xf numFmtId="0" fontId="50" fillId="9" borderId="2" xfId="4" applyBorder="1"/>
    <xf numFmtId="0" fontId="49" fillId="8" borderId="0" xfId="3"/>
    <xf numFmtId="0" fontId="49" fillId="8" borderId="2" xfId="3" applyBorder="1" applyAlignment="1">
      <alignment horizontal="center" vertical="center"/>
    </xf>
    <xf numFmtId="0" fontId="75" fillId="7" borderId="0" xfId="2" applyFont="1">
      <alignment horizontal="center"/>
    </xf>
    <xf numFmtId="0" fontId="75" fillId="7" borderId="3" xfId="2" applyFont="1" applyBorder="1">
      <alignment horizontal="center"/>
    </xf>
    <xf numFmtId="0" fontId="75" fillId="7" borderId="2" xfId="2" applyFont="1" applyBorder="1">
      <alignment horizontal="center"/>
    </xf>
    <xf numFmtId="0" fontId="53" fillId="11" borderId="2" xfId="5" applyBorder="1"/>
    <xf numFmtId="0" fontId="42" fillId="0" borderId="2" xfId="0" applyFont="1" applyBorder="1" applyAlignment="1">
      <alignment horizontal="center" vertical="center"/>
    </xf>
    <xf numFmtId="14" fontId="52" fillId="0" borderId="0" xfId="0" applyNumberFormat="1" applyFont="1" applyAlignment="1">
      <alignment horizontal="center" vertical="center" wrapText="1"/>
    </xf>
    <xf numFmtId="0" fontId="62" fillId="0" borderId="0" xfId="0" applyFont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57" fillId="12" borderId="2" xfId="6" applyFont="1" applyBorder="1" applyAlignment="1">
      <alignment horizontal="left" vertical="center"/>
    </xf>
    <xf numFmtId="0" fontId="56" fillId="12" borderId="2" xfId="6" applyFont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2" fillId="3" borderId="0" xfId="0" applyFont="1" applyFill="1" applyAlignment="1">
      <alignment horizontal="center" wrapText="1"/>
    </xf>
    <xf numFmtId="0" fontId="40" fillId="0" borderId="0" xfId="0" applyFont="1" applyAlignment="1">
      <alignment wrapText="1"/>
    </xf>
    <xf numFmtId="0" fontId="61" fillId="9" borderId="0" xfId="4" applyFont="1" applyAlignment="1">
      <alignment horizontal="center" vertical="center" wrapText="1"/>
    </xf>
    <xf numFmtId="165" fontId="52" fillId="0" borderId="0" xfId="0" applyNumberFormat="1" applyFont="1" applyAlignment="1">
      <alignment horizontal="center" vertical="center" wrapText="1"/>
    </xf>
    <xf numFmtId="0" fontId="59" fillId="10" borderId="2" xfId="0" applyFont="1" applyFill="1" applyBorder="1" applyAlignment="1">
      <alignment horizontal="center" vertical="center" wrapText="1"/>
    </xf>
    <xf numFmtId="0" fontId="47" fillId="0" borderId="4" xfId="1" applyBorder="1" applyAlignment="1">
      <alignment horizontal="center" vertical="center" wrapText="1"/>
    </xf>
    <xf numFmtId="0" fontId="47" fillId="0" borderId="5" xfId="1" applyBorder="1" applyAlignment="1">
      <alignment horizontal="center" vertical="center" wrapText="1"/>
    </xf>
    <xf numFmtId="0" fontId="47" fillId="0" borderId="6" xfId="1" applyBorder="1" applyAlignment="1">
      <alignment horizontal="center" vertical="center" wrapText="1"/>
    </xf>
    <xf numFmtId="0" fontId="47" fillId="0" borderId="7" xfId="1" applyBorder="1" applyAlignment="1">
      <alignment horizontal="center" vertical="center" wrapText="1"/>
    </xf>
    <xf numFmtId="0" fontId="47" fillId="0" borderId="2" xfId="1" applyBorder="1" applyAlignment="1">
      <alignment horizontal="center" vertical="center" wrapText="1"/>
    </xf>
    <xf numFmtId="0" fontId="47" fillId="0" borderId="8" xfId="1" applyBorder="1" applyAlignment="1">
      <alignment horizontal="center" vertical="center" wrapText="1"/>
    </xf>
    <xf numFmtId="0" fontId="47" fillId="0" borderId="9" xfId="1" applyBorder="1" applyAlignment="1">
      <alignment horizontal="center" vertical="center" wrapText="1"/>
    </xf>
    <xf numFmtId="0" fontId="47" fillId="0" borderId="10" xfId="1" applyBorder="1" applyAlignment="1">
      <alignment horizontal="center" vertical="center" wrapText="1"/>
    </xf>
    <xf numFmtId="0" fontId="47" fillId="0" borderId="11" xfId="1" applyBorder="1" applyAlignment="1">
      <alignment horizontal="center" vertical="center" wrapText="1"/>
    </xf>
    <xf numFmtId="0" fontId="64" fillId="20" borderId="12" xfId="0" applyFont="1" applyFill="1" applyBorder="1" applyAlignment="1">
      <alignment horizontal="center" vertical="center" wrapText="1"/>
    </xf>
    <xf numFmtId="0" fontId="64" fillId="20" borderId="13" xfId="0" applyFont="1" applyFill="1" applyBorder="1" applyAlignment="1">
      <alignment horizontal="center" vertical="center" wrapText="1"/>
    </xf>
  </cellXfs>
  <cellStyles count="8">
    <cellStyle name="20% - Accent5" xfId="6" builtinId="46"/>
    <cellStyle name="Approach" xfId="5" xr:uid="{799EC2B1-0223-4216-9D67-B0FAE6DA9D1B}"/>
    <cellStyle name="Bad" xfId="3" builtinId="27" customBuiltin="1"/>
    <cellStyle name="Good" xfId="2" builtinId="26" customBuiltin="1"/>
    <cellStyle name="Hyperlink" xfId="1" builtinId="8" customBuiltin="1"/>
    <cellStyle name="Neutral" xfId="4" builtinId="28" customBuiltin="1"/>
    <cellStyle name="Normal" xfId="0" builtinId="0"/>
    <cellStyle name="Repeated" xfId="7" xr:uid="{F4154FB7-C47A-47FC-80BE-19412A48F84E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ntainer-with-most-water" TargetMode="External"/><Relationship Id="rId18" Type="http://schemas.openxmlformats.org/officeDocument/2006/relationships/hyperlink" Target="https://leetcode.com/problems/maximum-swap" TargetMode="External"/><Relationship Id="rId26" Type="http://schemas.openxmlformats.org/officeDocument/2006/relationships/hyperlink" Target="https://leetcode.com/problems/number-of-islands" TargetMode="External"/><Relationship Id="rId39" Type="http://schemas.openxmlformats.org/officeDocument/2006/relationships/hyperlink" Target="https://leetcode.com/problems/number-of-islands-ii" TargetMode="External"/><Relationship Id="rId21" Type="http://schemas.openxmlformats.org/officeDocument/2006/relationships/hyperlink" Target="https://practice.geeksforgeeks.org/problems/bfs-traversal-of-graph/1" TargetMode="External"/><Relationship Id="rId34" Type="http://schemas.openxmlformats.org/officeDocument/2006/relationships/hyperlink" Target="https://practice.geeksforgeeks.org/problems/eulerian-path-in-an-undirected-graph/0" TargetMode="External"/><Relationship Id="rId42" Type="http://schemas.openxmlformats.org/officeDocument/2006/relationships/hyperlink" Target="https://leetcode.com/problems/jump-game-ii/" TargetMode="External"/><Relationship Id="rId47" Type="http://schemas.openxmlformats.org/officeDocument/2006/relationships/hyperlink" Target="https://leetcode.com/problems/longest-increasing-subsequence/" TargetMode="External"/><Relationship Id="rId50" Type="http://schemas.openxmlformats.org/officeDocument/2006/relationships/hyperlink" Target="https://www.geeksforgeeks.org/dynamic-programming-building-bridges/" TargetMode="External"/><Relationship Id="rId55" Type="http://schemas.openxmlformats.org/officeDocument/2006/relationships/hyperlink" Target="https://leetcode.com/problems/redundant-connection" TargetMode="External"/><Relationship Id="rId7" Type="http://schemas.openxmlformats.org/officeDocument/2006/relationships/hyperlink" Target="https://leetcode.com/problems/rotate-array" TargetMode="External"/><Relationship Id="rId2" Type="http://schemas.openxmlformats.org/officeDocument/2006/relationships/hyperlink" Target="https://leetcode.com/problems/long-pressed-name" TargetMode="External"/><Relationship Id="rId16" Type="http://schemas.openxmlformats.org/officeDocument/2006/relationships/hyperlink" Target="https://leetcode.com/problems/shortest-palindrome" TargetMode="External"/><Relationship Id="rId29" Type="http://schemas.openxmlformats.org/officeDocument/2006/relationships/hyperlink" Target="https://leetcode.com/problems/regions-cut-by-slashes" TargetMode="External"/><Relationship Id="rId11" Type="http://schemas.openxmlformats.org/officeDocument/2006/relationships/hyperlink" Target="https://leetcode.com/problems/squares-of-a-sorted-array" TargetMode="External"/><Relationship Id="rId24" Type="http://schemas.openxmlformats.org/officeDocument/2006/relationships/hyperlink" Target="https://leetcode.com/problems/rotting-oranges" TargetMode="External"/><Relationship Id="rId32" Type="http://schemas.openxmlformats.org/officeDocument/2006/relationships/hyperlink" Target="https://leetcode.com/problems/word-ladder" TargetMode="External"/><Relationship Id="rId37" Type="http://schemas.openxmlformats.org/officeDocument/2006/relationships/hyperlink" Target="https://leetcode.com/problems/sentence-similarity-ii" TargetMode="External"/><Relationship Id="rId40" Type="http://schemas.openxmlformats.org/officeDocument/2006/relationships/hyperlink" Target="https://leetcode.com/problems/minimize-malware-spread" TargetMode="External"/><Relationship Id="rId45" Type="http://schemas.openxmlformats.org/officeDocument/2006/relationships/hyperlink" Target="https://www.geeksforgeeks.org/0-1-knapsack-problem-dp-10/" TargetMode="External"/><Relationship Id="rId53" Type="http://schemas.openxmlformats.org/officeDocument/2006/relationships/hyperlink" Target="https://practice.geeksforgeeks.org/problems/maximum-bipartite-matching/1" TargetMode="External"/><Relationship Id="rId58" Type="http://schemas.openxmlformats.org/officeDocument/2006/relationships/hyperlink" Target="https://leetcode.com/problems/k-similar-strings" TargetMode="External"/><Relationship Id="rId5" Type="http://schemas.openxmlformats.org/officeDocument/2006/relationships/hyperlink" Target="https://leetcode.com/problems/next-greater-element-iii" TargetMode="External"/><Relationship Id="rId19" Type="http://schemas.openxmlformats.org/officeDocument/2006/relationships/hyperlink" Target="https://leetcode.com/problems/optimal-division" TargetMode="External"/><Relationship Id="rId4" Type="http://schemas.openxmlformats.org/officeDocument/2006/relationships/hyperlink" Target="https://leetcode.com/problems/magic-squares-in-grid" TargetMode="External"/><Relationship Id="rId9" Type="http://schemas.openxmlformats.org/officeDocument/2006/relationships/hyperlink" Target="https://leetcode.com/problems/trapping-rain-water-ii" TargetMode="External"/><Relationship Id="rId14" Type="http://schemas.openxmlformats.org/officeDocument/2006/relationships/hyperlink" Target="https://leetcode.com/problems/sort-array-by-parity" TargetMode="External"/><Relationship Id="rId22" Type="http://schemas.openxmlformats.org/officeDocument/2006/relationships/hyperlink" Target="https://practice.geeksforgeeks.org/problems/strongly-connected-components-kosarajus-algo/1" TargetMode="External"/><Relationship Id="rId27" Type="http://schemas.openxmlformats.org/officeDocument/2006/relationships/hyperlink" Target="https://leetcode.com/problems/number-of-enclaves" TargetMode="External"/><Relationship Id="rId30" Type="http://schemas.openxmlformats.org/officeDocument/2006/relationships/hyperlink" Target="https://practice.geeksforgeeks.org/problems/doctor-strange/0" TargetMode="External"/><Relationship Id="rId35" Type="http://schemas.openxmlformats.org/officeDocument/2006/relationships/hyperlink" Target="https://practice.geeksforgeeks.org/problems/euler-circuit-in-a-directed-graph/1" TargetMode="External"/><Relationship Id="rId43" Type="http://schemas.openxmlformats.org/officeDocument/2006/relationships/hyperlink" Target="https://leetcode.com/problems/minimum-path-sum/" TargetMode="External"/><Relationship Id="rId48" Type="http://schemas.openxmlformats.org/officeDocument/2006/relationships/hyperlink" Target="https://leetcode.com/problems/longest-increasing-subsequence/" TargetMode="External"/><Relationship Id="rId56" Type="http://schemas.openxmlformats.org/officeDocument/2006/relationships/hyperlink" Target="https://leetcode.com/problems/possible-bipartition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sliding-puzzle" TargetMode="External"/><Relationship Id="rId3" Type="http://schemas.openxmlformats.org/officeDocument/2006/relationships/hyperlink" Target="https://leetcode.com/problems/range-addition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boats-to-save-people" TargetMode="External"/><Relationship Id="rId25" Type="http://schemas.openxmlformats.org/officeDocument/2006/relationships/hyperlink" Target="https://leetcode.com/problems/number-of-islands" TargetMode="External"/><Relationship Id="rId33" Type="http://schemas.openxmlformats.org/officeDocument/2006/relationships/hyperlink" Target="https://www.geeksforgeeks.org/job-sequencing-problem/" TargetMode="External"/><Relationship Id="rId38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www.geeksforgeeks.org/fractional-knapsack-problem/" TargetMode="External"/><Relationship Id="rId59" Type="http://schemas.openxmlformats.org/officeDocument/2006/relationships/hyperlink" Target="https://leetcode.com/problems/similar-string-groups" TargetMode="External"/><Relationship Id="rId20" Type="http://schemas.openxmlformats.org/officeDocument/2006/relationships/hyperlink" Target="https://leetcode.com/problems/max-consecutive-ones-ii" TargetMode="External"/><Relationship Id="rId41" Type="http://schemas.openxmlformats.org/officeDocument/2006/relationships/hyperlink" Target="https://leetcode.com/problems/climbing-stairs/" TargetMode="External"/><Relationship Id="rId54" Type="http://schemas.openxmlformats.org/officeDocument/2006/relationships/hyperlink" Target="https://leetcode.com/problems/reconstruct-itinerary" TargetMode="External"/><Relationship Id="rId1" Type="http://schemas.openxmlformats.org/officeDocument/2006/relationships/hyperlink" Target="https://leetcode.com/problems/binary-tree-longest-consecutive-sequence/" TargetMode="External"/><Relationship Id="rId6" Type="http://schemas.openxmlformats.org/officeDocument/2006/relationships/hyperlink" Target="https://leetcode.com/problems/orderly-queue" TargetMode="External"/><Relationship Id="rId15" Type="http://schemas.openxmlformats.org/officeDocument/2006/relationships/hyperlink" Target="https://leetcode.com/problems/max-chunks-to-make-sorted-ii" TargetMode="External"/><Relationship Id="rId23" Type="http://schemas.openxmlformats.org/officeDocument/2006/relationships/hyperlink" Target="https://practice.geeksforgeeks.org/problems/mother-vertex/1" TargetMode="External"/><Relationship Id="rId28" Type="http://schemas.openxmlformats.org/officeDocument/2006/relationships/hyperlink" Target="https://leetcode.com/problems/most-stones-removed-with-same-row-or-column" TargetMode="External"/><Relationship Id="rId36" Type="http://schemas.openxmlformats.org/officeDocument/2006/relationships/hyperlink" Target="https://practice.geeksforgeeks.org/problems/castle-run/0" TargetMode="External"/><Relationship Id="rId49" Type="http://schemas.openxmlformats.org/officeDocument/2006/relationships/hyperlink" Target="https://www.geeksforgeeks.org/minimum-number-of-increasing-subsequences/" TargetMode="External"/><Relationship Id="rId57" Type="http://schemas.openxmlformats.org/officeDocument/2006/relationships/hyperlink" Target="https://practice.geeksforgeeks.org/problems/implementing-floyd-warshall/0" TargetMode="External"/><Relationship Id="rId10" Type="http://schemas.openxmlformats.org/officeDocument/2006/relationships/hyperlink" Target="https://leetcode.com/problems/product-of-array-except-self" TargetMode="External"/><Relationship Id="rId31" Type="http://schemas.openxmlformats.org/officeDocument/2006/relationships/hyperlink" Target="https://leetcode.com/problems/satisfiability-of-equality-equations" TargetMode="External"/><Relationship Id="rId44" Type="http://schemas.openxmlformats.org/officeDocument/2006/relationships/hyperlink" Target="https://www.geeksforgeeks.org/maximum-size-sub-matrix-with-all-1s-in-a-binary-matrix/" TargetMode="External"/><Relationship Id="rId52" Type="http://schemas.openxmlformats.org/officeDocument/2006/relationships/hyperlink" Target="https://practice.geeksforgeeks.org/problems/find-the-maximum-flow/0" TargetMode="External"/><Relationship Id="rId60" Type="http://schemas.openxmlformats.org/officeDocument/2006/relationships/hyperlink" Target="https://leetcode.com/problems/coloring-a-borde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implement-stack-using-array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TargetMode="External"/><Relationship Id="rId21" Type="http://schemas.openxmlformats.org/officeDocument/2006/relationships/hyperlink" Target="https://practice.geeksforgeeks.org/problems/print-1-to-n-without-using-loops3621/1?page=1&amp;category%5b%5d=Recursion&amp;category%5b%5d=backtracking&amp;sortBy=difficulty" TargetMode="External"/><Relationship Id="rId42" Type="http://schemas.openxmlformats.org/officeDocument/2006/relationships/hyperlink" Target="https://practice.geeksforgeeks.org/problems/boolean-matrix-problem-1587115620/1?page=1&amp;category%5B%5D=Matrix&amp;sortBy=submissions&amp;utm_source=youtube&amp;utm_medium=collab_codein10_description&amp;utm_campaign=matrixandsortby" TargetMode="External"/><Relationship Id="rId63" Type="http://schemas.openxmlformats.org/officeDocument/2006/relationships/hyperlink" Target="https://practice.geeksforgeeks.org/problems/finding-middle-element-in-a-linked-list/1?utm_source=youtube&amp;utm_medium=collab_nishantchahar_description&amp;utm_campaign=middleelement" TargetMode="External"/><Relationship Id="rId84" Type="http://schemas.openxmlformats.org/officeDocument/2006/relationships/hyperlink" Target="https://www.youtube.com/watch?v=QfbOhn0WZ88" TargetMode="External"/><Relationship Id="rId138" Type="http://schemas.openxmlformats.org/officeDocument/2006/relationships/hyperlink" Target="https://leetcode.com/problems/plus-one/submissions/892741347/" TargetMode="External"/><Relationship Id="rId159" Type="http://schemas.openxmlformats.org/officeDocument/2006/relationships/hyperlink" Target="https://leetcode.com/problems/sort-colors/description/" TargetMode="External"/><Relationship Id="rId170" Type="http://schemas.openxmlformats.org/officeDocument/2006/relationships/hyperlink" Target="https://leetcode.com/problems/intersection-of-two-arrays-ii/description/" TargetMode="External"/><Relationship Id="rId191" Type="http://schemas.openxmlformats.org/officeDocument/2006/relationships/hyperlink" Target="https://practice.geeksforgeeks.org/problems/-minimum-number-of-coins4426/1?utm_source=youtube&amp;utm_medium=collab_striver_ytdescription&amp;utm_campaign=minimum-number-of-coins" TargetMode="External"/><Relationship Id="rId205" Type="http://schemas.openxmlformats.org/officeDocument/2006/relationships/hyperlink" Target="https://leetcode.com/problems/rearrange-array-elements-by-sign/submissions/925474542/" TargetMode="External"/><Relationship Id="rId226" Type="http://schemas.openxmlformats.org/officeDocument/2006/relationships/hyperlink" Target="https://www.youtube.com/watch?v=OINnBJTRrMU" TargetMode="External"/><Relationship Id="rId247" Type="http://schemas.openxmlformats.org/officeDocument/2006/relationships/hyperlink" Target="https://leetcode.com/problems/sort-characters-by-frequency/solutions/?orderBy=most_votes" TargetMode="External"/><Relationship Id="rId107" Type="http://schemas.openxmlformats.org/officeDocument/2006/relationships/hyperlink" Target="https://www.youtube.com/watch?v=35EDBiYVEsI" TargetMode="External"/><Relationship Id="rId11" Type="http://schemas.openxmlformats.org/officeDocument/2006/relationships/hyperlink" Target="https://leetcode.com/problems/restore-ip-addresses/submissions/865180402/" TargetMode="External"/><Relationship Id="rId32" Type="http://schemas.openxmlformats.org/officeDocument/2006/relationships/hyperlink" Target="https://practice.geeksforgeeks.org/problems/replace-os-with-xs0052/1?page=1&amp;company%5b%5d=Amazon&amp;company%5b%5d=Microsoft&amp;company%5b%5d=Google&amp;company%5b%5d=Facebook&amp;company%5b%5d=Apple&amp;category%5b%5d=Recursion&amp;category%5b%5d=backtracking&amp;sortBy=difficulty" TargetMode="External"/><Relationship Id="rId53" Type="http://schemas.openxmlformats.org/officeDocument/2006/relationships/hyperlink" Target="https://practice.geeksforgeeks.org/problems/convert-array-into-zig-zag-fashion1638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4" Type="http://schemas.openxmlformats.org/officeDocument/2006/relationships/hyperlink" Target="https://practice.geeksforgeeks.org/problems/merge-two-sorted-linked-lists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128" Type="http://schemas.openxmlformats.org/officeDocument/2006/relationships/hyperlink" Target="https://leetcode.com/problems/add-digits/submissions/889227863/" TargetMode="External"/><Relationship Id="rId149" Type="http://schemas.openxmlformats.org/officeDocument/2006/relationships/hyperlink" Target="https://leetcode.com/problems/assign-cookies/submissions/896017759/" TargetMode="External"/><Relationship Id="rId5" Type="http://schemas.openxmlformats.org/officeDocument/2006/relationships/hyperlink" Target="https://practice.geeksforgeeks.org/problems/rotate-array-by-n-elements-1587115621/0" TargetMode="External"/><Relationship Id="rId95" Type="http://schemas.openxmlformats.org/officeDocument/2006/relationships/hyperlink" Target="https://leetcode.com/problems/reverse-nodes-in-k-group/submissions/879681439/" TargetMode="External"/><Relationship Id="rId160" Type="http://schemas.openxmlformats.org/officeDocument/2006/relationships/hyperlink" Target="https://leetcode.com/problems/find-the-pivot-integer/description/" TargetMode="External"/><Relationship Id="rId181" Type="http://schemas.openxmlformats.org/officeDocument/2006/relationships/hyperlink" Target="https://leetcode.com/problems/add-two-numbers/description/" TargetMode="External"/><Relationship Id="rId216" Type="http://schemas.openxmlformats.org/officeDocument/2006/relationships/hyperlink" Target="https://practice.geeksforgeeks.org/problems/sort-a-stack/1?utm_source=youtube&amp;utm_medium=collab_striver_ytdescription&amp;utm_campaign=sort-a-stack" TargetMode="External"/><Relationship Id="rId237" Type="http://schemas.openxmlformats.org/officeDocument/2006/relationships/hyperlink" Target="https://leetcode.com/problems/koko-eating-bananas/submissions/934076620/" TargetMode="External"/><Relationship Id="rId22" Type="http://schemas.openxmlformats.org/officeDocument/2006/relationships/hyperlink" Target="https://practice.geeksforgeeks.org/problems/gf-series3535/1?page=1&amp;category%5b%5d=Recursion&amp;category%5b%5d=backtracking&amp;sortBy=difficulty" TargetMode="External"/><Relationship Id="rId43" Type="http://schemas.openxmlformats.org/officeDocument/2006/relationships/hyperlink" Target="https://youtu.be/6peS4WqARos?list=PLvg-AaxR3aabUs-ctejRfkiGzuR2n4Gjo" TargetMode="External"/><Relationship Id="rId64" Type="http://schemas.openxmlformats.org/officeDocument/2006/relationships/hyperlink" Target="https://youtu.be/h-CsgOz1YA4?list=PLvg-AaxR3aaZjfDw-UxR7naC7tM4ZJkO-" TargetMode="External"/><Relationship Id="rId118" Type="http://schemas.openxmlformats.org/officeDocument/2006/relationships/hyperlink" Target="https://leetcode.com/problems/minimum-common-value/submissions/887015008/" TargetMode="External"/><Relationship Id="rId139" Type="http://schemas.openxmlformats.org/officeDocument/2006/relationships/hyperlink" Target="https://leetcode.com/problems/power-of-two/submissions/892753745/" TargetMode="External"/><Relationship Id="rId85" Type="http://schemas.openxmlformats.org/officeDocument/2006/relationships/hyperlink" Target="https://practice.geeksforgeeks.org/problems/print-linked-list-elements/1?page=1&amp;category%5b%5d=Linked%20List&amp;sortBy=difficulty" TargetMode="External"/><Relationship Id="rId150" Type="http://schemas.openxmlformats.org/officeDocument/2006/relationships/hyperlink" Target="https://leetcode.com/problems/lemonade-change/submissions/896035585/" TargetMode="External"/><Relationship Id="rId171" Type="http://schemas.openxmlformats.org/officeDocument/2006/relationships/hyperlink" Target="https://leetcode.com/problems/height-checker/description/" TargetMode="External"/><Relationship Id="rId192" Type="http://schemas.openxmlformats.org/officeDocument/2006/relationships/hyperlink" Target="https://practice.geeksforgeeks.org/problems/fractional-knapsack-1587115620/1?utm_source=youtube&amp;utm_medium=collab_striver_ytdescription&amp;utm_campaign=fractional-knapsack" TargetMode="External"/><Relationship Id="rId206" Type="http://schemas.openxmlformats.org/officeDocument/2006/relationships/hyperlink" Target="https://leetcode.com/problems/powx-n/submissions/925813993/" TargetMode="External"/><Relationship Id="rId227" Type="http://schemas.openxmlformats.org/officeDocument/2006/relationships/hyperlink" Target="https://leetcode.com/problems/search-in-rotated-sorted-array/submissions/930649708/" TargetMode="External"/><Relationship Id="rId248" Type="http://schemas.openxmlformats.org/officeDocument/2006/relationships/hyperlink" Target="https://www.youtube.com/watch?v=vltY5jxqcco" TargetMode="External"/><Relationship Id="rId12" Type="http://schemas.openxmlformats.org/officeDocument/2006/relationships/hyperlink" Target="https://practice.geeksforgeeks.org/problems/level-order-traversal-in-spiral-form/1?page=1&amp;category%5b%5d=Recursion&amp;category%5b%5d=Backtracking&amp;curated%5b%5d=1&amp;sortBy=difficulty" TargetMode="External"/><Relationship Id="rId33" Type="http://schemas.openxmlformats.org/officeDocument/2006/relationships/hyperlink" Target="https://www.youtube.com/watch?v=BtdgAys4yMk" TargetMode="External"/><Relationship Id="rId108" Type="http://schemas.openxmlformats.org/officeDocument/2006/relationships/hyperlink" Target="https://leetcode.com/problems/remove-nth-node-from-end-of-list/description/" TargetMode="External"/><Relationship Id="rId129" Type="http://schemas.openxmlformats.org/officeDocument/2006/relationships/hyperlink" Target="https://leetcode.com/problems/third-maximum-number/submissions/889516578/" TargetMode="External"/><Relationship Id="rId54" Type="http://schemas.openxmlformats.org/officeDocument/2006/relationships/hyperlink" Target="https://www.geeksforgeeks.org/convert-array-into-zig-zag-fashion/" TargetMode="External"/><Relationship Id="rId75" Type="http://schemas.openxmlformats.org/officeDocument/2006/relationships/hyperlink" Target="https://youtu.be/Wn8EV39qOHU?list=PLvg-AaxR3aaZjfDw-UxR7naC7tM4ZJkO-" TargetMode="External"/><Relationship Id="rId96" Type="http://schemas.openxmlformats.org/officeDocument/2006/relationships/hyperlink" Target="https://www.youtube.com/watch?v=Of0HPkk3JgI" TargetMode="External"/><Relationship Id="rId140" Type="http://schemas.openxmlformats.org/officeDocument/2006/relationships/hyperlink" Target="https://leetcode.com/problems/power-of-three/submissions/892763353/" TargetMode="External"/><Relationship Id="rId161" Type="http://schemas.openxmlformats.org/officeDocument/2006/relationships/hyperlink" Target="https://leetcode.com/problems/is-subsequence/submissions/905971826/?envType=study-plan&amp;id=level-1" TargetMode="External"/><Relationship Id="rId182" Type="http://schemas.openxmlformats.org/officeDocument/2006/relationships/hyperlink" Target="https://leetcode.com/problems/remove-linked-list-elements/submissions/914519082/" TargetMode="External"/><Relationship Id="rId217" Type="http://schemas.openxmlformats.org/officeDocument/2006/relationships/hyperlink" Target="https://leetcode.com/problems/binary-search/submissions/901676778/" TargetMode="External"/><Relationship Id="rId6" Type="http://schemas.openxmlformats.org/officeDocument/2006/relationships/hyperlink" Target="https://leetcode.com/problems/combination-sum/submissions/863907242/" TargetMode="External"/><Relationship Id="rId238" Type="http://schemas.openxmlformats.org/officeDocument/2006/relationships/hyperlink" Target="https://www.youtube.com/watch?v=U2SozAs9RzA" TargetMode="External"/><Relationship Id="rId23" Type="http://schemas.openxmlformats.org/officeDocument/2006/relationships/hyperlink" Target="https://practice.geeksforgeeks.org/problems/juggler-sequence3930/1?page=1&amp;category%5b%5d=Recursion&amp;category%5b%5d=backtracking&amp;sortBy=difficulty" TargetMode="External"/><Relationship Id="rId119" Type="http://schemas.openxmlformats.org/officeDocument/2006/relationships/hyperlink" Target="https://practice.geeksforgeeks.org/problems/immediate-smaller-element1142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TargetMode="External"/><Relationship Id="rId44" Type="http://schemas.openxmlformats.org/officeDocument/2006/relationships/hyperlink" Target="https://youtu.be/K2Be_3jQaOU?list=PLvg-AaxR3aabUs-ctejRfkiGzuR2n4Gjo" TargetMode="External"/><Relationship Id="rId65" Type="http://schemas.openxmlformats.org/officeDocument/2006/relationships/hyperlink" Target="https://practice.geeksforgeeks.org/problems/reverse-a-linked-list/1?utm_source=youtube&amp;utm_medium=collab_nishantchahar_description&amp;utm_campaign=reversealinkedlist" TargetMode="External"/><Relationship Id="rId86" Type="http://schemas.openxmlformats.org/officeDocument/2006/relationships/hyperlink" Target="https://practice.geeksforgeeks.org/problems/count-nodes-of-linked-list/1?page=1&amp;category%5b%5d=Linked%20List&amp;sortBy=difficulty" TargetMode="External"/><Relationship Id="rId130" Type="http://schemas.openxmlformats.org/officeDocument/2006/relationships/hyperlink" Target="https://leetcode.com/problems/intersection-of-two-arrays/description/" TargetMode="External"/><Relationship Id="rId151" Type="http://schemas.openxmlformats.org/officeDocument/2006/relationships/hyperlink" Target="https://leetcode.com/problems/find-the-difference/description/" TargetMode="External"/><Relationship Id="rId172" Type="http://schemas.openxmlformats.org/officeDocument/2006/relationships/hyperlink" Target="https://leetcode.com/problems/final-value-of-variable-after-performing-operations/description/" TargetMode="External"/><Relationship Id="rId193" Type="http://schemas.openxmlformats.org/officeDocument/2006/relationships/hyperlink" Target="https://leetcode.com/problems/valid-parenthesis-string/" TargetMode="External"/><Relationship Id="rId207" Type="http://schemas.openxmlformats.org/officeDocument/2006/relationships/hyperlink" Target="https://practice.geeksforgeeks.org/problems/largest-element-in-array4009/0?utm_source=youtube&amp;utm_medium=collab_striver_ytdescription&amp;utm_campaign=largest-element-in-array" TargetMode="External"/><Relationship Id="rId228" Type="http://schemas.openxmlformats.org/officeDocument/2006/relationships/hyperlink" Target="https://www.youtube.com/watch?v=r3pMQ8-Ad5s&amp;list=PLgUwDviBIf0p4ozDR_kJJkONnb1wdx2Ma&amp;index=65" TargetMode="External"/><Relationship Id="rId249" Type="http://schemas.openxmlformats.org/officeDocument/2006/relationships/hyperlink" Target="https://leetcode.com/problems/longest-palindromic-substring/description/" TargetMode="External"/><Relationship Id="rId13" Type="http://schemas.openxmlformats.org/officeDocument/2006/relationships/hyperlink" Target="https://practice.geeksforgeeks.org/problems/permutations-of-a-given-string2041/1?page=1&amp;category%5b%5d=Recursion&amp;category%5b%5d=Backtracking&amp;curated%5b%5d=1&amp;sortBy=difficulty" TargetMode="External"/><Relationship Id="rId109" Type="http://schemas.openxmlformats.org/officeDocument/2006/relationships/hyperlink" Target="https://leetcode.com/problems/rotate-list/submissions/881304974/" TargetMode="External"/><Relationship Id="rId34" Type="http://schemas.openxmlformats.org/officeDocument/2006/relationships/hyperlink" Target="https://practice.geeksforgeeks.org/problems/find-the-string-in-grid0111/1?page=1&amp;company%5b%5d=Amazon&amp;company%5b%5d=Microsoft&amp;company%5b%5d=Google&amp;company%5b%5d=Facebook&amp;company%5b%5d=Apple&amp;category%5b%5d=Recursion&amp;category%5b%5d=backtracking&amp;sortBy=difficulty" TargetMode="External"/><Relationship Id="rId55" Type="http://schemas.openxmlformats.org/officeDocument/2006/relationships/hyperlink" Target="https://practice.geeksforgeeks.org/problems/subarray-with-given-sum-1587115621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6" Type="http://schemas.openxmlformats.org/officeDocument/2006/relationships/hyperlink" Target="https://practice.geeksforgeeks.org/problems/implement-stack-using-linked-list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97" Type="http://schemas.openxmlformats.org/officeDocument/2006/relationships/hyperlink" Target="https://practice.geeksforgeeks.org/problems/introduction-to-linked-list/1?utm_source=youtube&amp;utm_medium=collab_striver_ytdescription&amp;utm_campaign=introduction-to-linked-list" TargetMode="External"/><Relationship Id="rId120" Type="http://schemas.openxmlformats.org/officeDocument/2006/relationships/hyperlink" Target="https://practice.geeksforgeeks.org/problems/queue-reversal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TargetMode="External"/><Relationship Id="rId141" Type="http://schemas.openxmlformats.org/officeDocument/2006/relationships/hyperlink" Target="https://leetcode.com/problems/power-of-four/description/" TargetMode="External"/><Relationship Id="rId7" Type="http://schemas.openxmlformats.org/officeDocument/2006/relationships/hyperlink" Target="https://practice.geeksforgeeks.org/problems/n-queen-problem0315/1?utm_source=youtube&amp;utm_medium=collabteam_codein10_description&amp;utm_campaign=nqueen" TargetMode="External"/><Relationship Id="rId162" Type="http://schemas.openxmlformats.org/officeDocument/2006/relationships/hyperlink" Target="https://leetcode.com/problems/roman-to-integer/description/" TargetMode="External"/><Relationship Id="rId183" Type="http://schemas.openxmlformats.org/officeDocument/2006/relationships/hyperlink" Target="https://leetcode.com/problems/linked-list-cycle/submissions/914823159/" TargetMode="External"/><Relationship Id="rId218" Type="http://schemas.openxmlformats.org/officeDocument/2006/relationships/hyperlink" Target="https://www.youtube.com/watch?v=1iSJhfje97I" TargetMode="External"/><Relationship Id="rId239" Type="http://schemas.openxmlformats.org/officeDocument/2006/relationships/hyperlink" Target="https://leetcode.com/problems/remove-outermost-parentheses/submissions/935308423/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s://practice.geeksforgeeks.org/problems/subset-sums2234/1?page=1&amp;category%5b%5d=Recursion&amp;category%5b%5d=backtracking&amp;sortBy=difficulty" TargetMode="External"/><Relationship Id="rId45" Type="http://schemas.openxmlformats.org/officeDocument/2006/relationships/hyperlink" Target="https://practice.geeksforgeeks.org/problems/kadanes-algorithm-1587115620/1" TargetMode="External"/><Relationship Id="rId66" Type="http://schemas.openxmlformats.org/officeDocument/2006/relationships/hyperlink" Target="https://youtu.be/gkCgcVCr9iE?list=PLvg-AaxR3aaZjfDw-UxR7naC7tM4ZJkO-" TargetMode="External"/><Relationship Id="rId87" Type="http://schemas.openxmlformats.org/officeDocument/2006/relationships/hyperlink" Target="https://practice.geeksforgeeks.org/problems/node-at-a-given-index-in-linked-list/1?page=1&amp;category%5b%5d=Linked%20List&amp;sortBy=difficulty" TargetMode="External"/><Relationship Id="rId110" Type="http://schemas.openxmlformats.org/officeDocument/2006/relationships/hyperlink" Target="https://leetcode.com/problems/split-linked-list-in-parts/submissions/881994010/" TargetMode="External"/><Relationship Id="rId131" Type="http://schemas.openxmlformats.org/officeDocument/2006/relationships/hyperlink" Target="https://leetcode.com/problems/day-of-the-year/submissions/891208028/" TargetMode="External"/><Relationship Id="rId152" Type="http://schemas.openxmlformats.org/officeDocument/2006/relationships/hyperlink" Target="https://leetcode.com/problems/separate-the-digits-in-an-array/submissions/896059180/" TargetMode="External"/><Relationship Id="rId173" Type="http://schemas.openxmlformats.org/officeDocument/2006/relationships/hyperlink" Target="https://leetcode.com/problems/keep-multiplying-found-values-by-two/submissions/910962385/" TargetMode="External"/><Relationship Id="rId194" Type="http://schemas.openxmlformats.org/officeDocument/2006/relationships/hyperlink" Target="https://www.youtube.com/watch?v=KuE_Cn3xhxI" TargetMode="External"/><Relationship Id="rId208" Type="http://schemas.openxmlformats.org/officeDocument/2006/relationships/hyperlink" Target="https://practice.geeksforgeeks.org/problems/second-largest3735/1?utm_source=youtube&amp;utm_medium=collab_striver_ytdescription&amp;utm_campaign=second-largest" TargetMode="External"/><Relationship Id="rId229" Type="http://schemas.openxmlformats.org/officeDocument/2006/relationships/hyperlink" Target="https://leetcode.com/problems/search-in-rotated-sorted-array-ii/submissions/930735772/" TargetMode="External"/><Relationship Id="rId240" Type="http://schemas.openxmlformats.org/officeDocument/2006/relationships/hyperlink" Target="https://www.youtube.com/watch?v=Evrdo1JEnmo" TargetMode="External"/><Relationship Id="rId14" Type="http://schemas.openxmlformats.org/officeDocument/2006/relationships/hyperlink" Target="https://practice.geeksforgeeks.org/problems/recursively-remove-all-adjacent-duplicates0744/1?page=1&amp;category%5b%5d=Recursion&amp;category%5b%5d=Backtracking&amp;curated%5b%5d=1&amp;sortBy=difficulty" TargetMode="External"/><Relationship Id="rId35" Type="http://schemas.openxmlformats.org/officeDocument/2006/relationships/hyperlink" Target="https://practice.geeksforgeeks.org/problems/combination-sum-1587115620/1?page=2&amp;company%5b%5d=Amazon&amp;company%5b%5d=Microsoft&amp;company%5b%5d=Google&amp;company%5b%5d=Facebook&amp;company%5b%5d=Apple&amp;category%5b%5d=Recursion&amp;category%5b%5d=backtracking&amp;sortBy=difficulty" TargetMode="External"/><Relationship Id="rId56" Type="http://schemas.openxmlformats.org/officeDocument/2006/relationships/hyperlink" Target="https://practice.geeksforgeeks.org/problems/missing-number-in-array1416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7" Type="http://schemas.openxmlformats.org/officeDocument/2006/relationships/hyperlink" Target="https://practice.geeksforgeeks.org/problems/given-a-linked-list-of-0s-1s-and-2s-sort-it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100" Type="http://schemas.openxmlformats.org/officeDocument/2006/relationships/hyperlink" Target="https://leetcode.com/problems/delete-node-in-a-linked-list/description/" TargetMode="External"/><Relationship Id="rId8" Type="http://schemas.openxmlformats.org/officeDocument/2006/relationships/hyperlink" Target="https://practice.geeksforgeeks.org/problems/rat-in-a-maze-problem/1?utm_source=youtube&amp;utm_medium=collabteam_codein10&amp;utm_campaign=maze" TargetMode="External"/><Relationship Id="rId98" Type="http://schemas.openxmlformats.org/officeDocument/2006/relationships/hyperlink" Target="https://practice.geeksforgeeks.org/problems/linked-list-insertion-1587115620/0?utm_source=youtube&amp;utm_medium=collab_striver_ytdescription&amp;utm_campaign=linked-list-insertion" TargetMode="External"/><Relationship Id="rId121" Type="http://schemas.openxmlformats.org/officeDocument/2006/relationships/hyperlink" Target="https://leetcode.com/problems/valid-palindrome/submissions/887386317/" TargetMode="External"/><Relationship Id="rId142" Type="http://schemas.openxmlformats.org/officeDocument/2006/relationships/hyperlink" Target="https://leetcode.com/problems/divisor-game/submissions/893330730/" TargetMode="External"/><Relationship Id="rId163" Type="http://schemas.openxmlformats.org/officeDocument/2006/relationships/hyperlink" Target="https://leetcode.com/problems/maximum-count-of-positive-integer-and-negative-integer/solutions/?orderBy=most_votes" TargetMode="External"/><Relationship Id="rId184" Type="http://schemas.openxmlformats.org/officeDocument/2006/relationships/hyperlink" Target="https://leetcode.com/problems/convert-binary-number-in-a-linked-list-to-integer/submissions/915125512/" TargetMode="External"/><Relationship Id="rId219" Type="http://schemas.openxmlformats.org/officeDocument/2006/relationships/hyperlink" Target="https://practice.geeksforgeeks.org/problems/floor-in-a-sorted-array-1587115620/1?track=DSASP-Searching&amp;amp%3BbatchId=154&amp;utm_source=youtube&amp;utm_medium=collab_striver_ytdescription&amp;utm_campaign=floor-in-a-sorted-array" TargetMode="External"/><Relationship Id="rId230" Type="http://schemas.openxmlformats.org/officeDocument/2006/relationships/hyperlink" Target="https://leetcode.com/problems/find-minimum-in-rotated-sorted-array/submissions/932021797/" TargetMode="External"/><Relationship Id="rId25" Type="http://schemas.openxmlformats.org/officeDocument/2006/relationships/hyperlink" Target="https://practice.geeksforgeeks.org/problems/pascal-triangle0652/1?page=1&amp;category%5b%5d=Recursion&amp;category%5b%5d=backtracking&amp;sortBy=difficulty" TargetMode="External"/><Relationship Id="rId46" Type="http://schemas.openxmlformats.org/officeDocument/2006/relationships/hyperlink" Target="https://practice.geeksforgeeks.org/problems/smallest-positive-missing-number-1587115621/1?utm_source=youtube&amp;utm_medium=collab_codein10_description&amp;utm_campaign=smallest-positive-missing-number" TargetMode="External"/><Relationship Id="rId67" Type="http://schemas.openxmlformats.org/officeDocument/2006/relationships/hyperlink" Target="https://practice.geeksforgeeks.org/problems/remove-duplicate-element-from-sorted-linked-list/1?utm_source=gfg&amp;utm_medium=article&amp;utm_campaign=bottom_sticky_on_article" TargetMode="External"/><Relationship Id="rId88" Type="http://schemas.openxmlformats.org/officeDocument/2006/relationships/hyperlink" Target="https://practice.geeksforgeeks.org/problems/delete-node-in-doubly-linked-list/1" TargetMode="External"/><Relationship Id="rId111" Type="http://schemas.openxmlformats.org/officeDocument/2006/relationships/hyperlink" Target="https://leetcode.com/problems/split-linked-list-in-parts/solutions/1244927/c-easy-solution/?orderBy=most_votes" TargetMode="External"/><Relationship Id="rId132" Type="http://schemas.openxmlformats.org/officeDocument/2006/relationships/hyperlink" Target="https://leetcode.com/problems/reverse-only-letters/submissions/891223003/" TargetMode="External"/><Relationship Id="rId153" Type="http://schemas.openxmlformats.org/officeDocument/2006/relationships/hyperlink" Target="https://leetcode.com/problems/binary-search/submissions/901676778/" TargetMode="External"/><Relationship Id="rId174" Type="http://schemas.openxmlformats.org/officeDocument/2006/relationships/hyperlink" Target="https://leetcode.com/problems/find-smallest-letter-greater-than-target/submissions/910984070/" TargetMode="External"/><Relationship Id="rId195" Type="http://schemas.openxmlformats.org/officeDocument/2006/relationships/hyperlink" Target="https://practice.geeksforgeeks.org/problems/job-sequencing-problem-1587115620/1?utm_source=youtube&amp;utm_medium=collab_striver_ytdescription&amp;utm_campaign=job-sequencing-problem" TargetMode="External"/><Relationship Id="rId209" Type="http://schemas.openxmlformats.org/officeDocument/2006/relationships/hyperlink" Target="https://practice.geeksforgeeks.org/problems/check-if-an-array-is-sorted0701/1?utm_source=youtube&amp;utm_medium=collab_striver_ytdescription&amp;utm_campaign=check-if-an-array-is-sorted" TargetMode="External"/><Relationship Id="rId220" Type="http://schemas.openxmlformats.org/officeDocument/2006/relationships/hyperlink" Target="https://practice.geeksforgeeks.org/problems/ceil-the-floor2802/1?utm_source=youtube&amp;utm_medium=collab_striver_ytdescription&amp;utm_campaign=ceil-the-floor" TargetMode="External"/><Relationship Id="rId241" Type="http://schemas.openxmlformats.org/officeDocument/2006/relationships/hyperlink" Target="https://leetcode.com/problems/reverse-words-in-a-string/submissions/935354712/" TargetMode="External"/><Relationship Id="rId15" Type="http://schemas.openxmlformats.org/officeDocument/2006/relationships/hyperlink" Target="https://practice.geeksforgeeks.org/problems/power-of-numbers-1587115620/1?page=1&amp;category%5b%5d=Recursion&amp;category%5b%5d=backtracking&amp;sortBy=submissions" TargetMode="External"/><Relationship Id="rId36" Type="http://schemas.openxmlformats.org/officeDocument/2006/relationships/hyperlink" Target="https://practice.geeksforgeeks.org/problems/find-duplicates-in-an-array/1?utm_source=youtube&amp;utm_medium=collab_codein10_description&amp;utm_campaign=find-duplicates-in-an-array" TargetMode="External"/><Relationship Id="rId57" Type="http://schemas.openxmlformats.org/officeDocument/2006/relationships/hyperlink" Target="https://practice.geeksforgeeks.org/problems/equilibrium-point-1587115620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8" Type="http://schemas.openxmlformats.org/officeDocument/2006/relationships/hyperlink" Target="https://practice.geeksforgeeks.org/problems/pairwise-swap-elements-of-a-linked-list-by-swapping-data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99" Type="http://schemas.openxmlformats.org/officeDocument/2006/relationships/hyperlink" Target="https://practice.geeksforgeeks.org/problems/search-in-linked-list-1664434326/1?utm_source=youtube&amp;utm_medium=collab_striver_ytdescription&amp;utm_campaign=search-in-linked-list-1664434326" TargetMode="External"/><Relationship Id="rId101" Type="http://schemas.openxmlformats.org/officeDocument/2006/relationships/hyperlink" Target="https://practice.geeksforgeeks.org/problems/introduction-to-doubly-linked-list/1?utm_source=youtube&amp;utm_medium=collab_striver_ytdescription&amp;utm_campaign=introduction-to-doubly-linked-list" TargetMode="External"/><Relationship Id="rId122" Type="http://schemas.openxmlformats.org/officeDocument/2006/relationships/hyperlink" Target="https://leetcode.com/problems/valid-parentheses/" TargetMode="External"/><Relationship Id="rId143" Type="http://schemas.openxmlformats.org/officeDocument/2006/relationships/hyperlink" Target="https://leetcode.com/problems/bulb-switcher/submissions/893492855/" TargetMode="External"/><Relationship Id="rId164" Type="http://schemas.openxmlformats.org/officeDocument/2006/relationships/hyperlink" Target="https://leetcode.com/problems/find-first-and-last-position-of-element-in-sorted-array/" TargetMode="External"/><Relationship Id="rId185" Type="http://schemas.openxmlformats.org/officeDocument/2006/relationships/hyperlink" Target="https://practice.geeksforgeeks.org/problems/remove-duplicates-from-an-unsorted-linked-list/1?utm_source=gfg&amp;utm_medium=article&amp;utm_campaign=bottom_sticky_on_article" TargetMode="External"/><Relationship Id="rId4" Type="http://schemas.openxmlformats.org/officeDocument/2006/relationships/hyperlink" Target="https://practice.geeksforgeeks.org/problems/sort-an-array-of-0s-1s-and-2s4231/0" TargetMode="External"/><Relationship Id="rId9" Type="http://schemas.openxmlformats.org/officeDocument/2006/relationships/hyperlink" Target="https://practice.geeksforgeeks.org/problems/solve-the-sudoku-1587115621/1?utm_source=youtube&amp;utm_medium=collabteam_codein10&amp;utm_campaign=solvethesudoku" TargetMode="External"/><Relationship Id="rId180" Type="http://schemas.openxmlformats.org/officeDocument/2006/relationships/hyperlink" Target="https://practice.geeksforgeeks.org/problems/modular-node/1?utm_source=gfg&amp;utm_medium=article&amp;utm_campaign=bottom_sticky_on_article" TargetMode="External"/><Relationship Id="rId210" Type="http://schemas.openxmlformats.org/officeDocument/2006/relationships/hyperlink" Target="https://leetcode.com/problems/longest-consecutive-sequence/submissions/928558426/" TargetMode="External"/><Relationship Id="rId215" Type="http://schemas.openxmlformats.org/officeDocument/2006/relationships/hyperlink" Target="https://practice.geeksforgeeks.org/problems/reverse-a-stack/1?utm_source=youtube&amp;utm_medium=collab_striver_ytdescription&amp;utm_campaign=reverse-a-stack" TargetMode="External"/><Relationship Id="rId236" Type="http://schemas.openxmlformats.org/officeDocument/2006/relationships/hyperlink" Target="https://practice.geeksforgeeks.org/problems/find-nth-root-of-m5843/1?utm_source=youtube&amp;utm_medium=collab_striver_ytdescription&amp;utm_campaign=find-nth-root-of-m" TargetMode="External"/><Relationship Id="rId26" Type="http://schemas.openxmlformats.org/officeDocument/2006/relationships/hyperlink" Target="https://practice.geeksforgeeks.org/problems/permutation-with-spaces3627/1?page=1&amp;category%5b%5d=Recursion&amp;category%5b%5d=backtracking&amp;sortBy=difficulty" TargetMode="External"/><Relationship Id="rId231" Type="http://schemas.openxmlformats.org/officeDocument/2006/relationships/hyperlink" Target="https://www.youtube.com/watch?v=BjiQxSeaGSw" TargetMode="External"/><Relationship Id="rId47" Type="http://schemas.openxmlformats.org/officeDocument/2006/relationships/hyperlink" Target="https://youtu.be/dBGTCaVph3Q?list=PLvg-AaxR3aabUs-ctejRfkiGzuR2n4Gjo" TargetMode="External"/><Relationship Id="rId68" Type="http://schemas.openxmlformats.org/officeDocument/2006/relationships/hyperlink" Target="https://practice.geeksforgeeks.org/problems/detect-loop-in-linked-list/1?utm_source=youtube&amp;utm_medium=collab_nishantchahar_description&amp;utm_campaign=detectloop" TargetMode="External"/><Relationship Id="rId89" Type="http://schemas.openxmlformats.org/officeDocument/2006/relationships/hyperlink" Target="https://practice.geeksforgeeks.org/problems/reverse-a-sublist-of-a-linked-list/1?utm_source=gfg&amp;utm_medium=article&amp;utm_campaign=bottom_sticky_on_article" TargetMode="External"/><Relationship Id="rId112" Type="http://schemas.openxmlformats.org/officeDocument/2006/relationships/hyperlink" Target="https://practice.geeksforgeeks.org/problems/check-whether-k-th-bit-is-set-or-not-1587115620/1?page=1&amp;curated%5b%5d=8&amp;sortBy=submissions" TargetMode="External"/><Relationship Id="rId133" Type="http://schemas.openxmlformats.org/officeDocument/2006/relationships/hyperlink" Target="https://leetcode.com/problems/reverse-vowels-of-a-string/" TargetMode="External"/><Relationship Id="rId154" Type="http://schemas.openxmlformats.org/officeDocument/2006/relationships/hyperlink" Target="https://leetcode.com/problems/add-binary/description/" TargetMode="External"/><Relationship Id="rId175" Type="http://schemas.openxmlformats.org/officeDocument/2006/relationships/hyperlink" Target="https://leetcode.com/problems/delete-greatest-value-in-each-row/" TargetMode="External"/><Relationship Id="rId196" Type="http://schemas.openxmlformats.org/officeDocument/2006/relationships/hyperlink" Target="https://www.youtube.com/watch?v=LjPx4wQaRIs&amp;list=PLgUwDviBIf0p4ozDR_kJJkONnb1wdx2Ma&amp;index=48" TargetMode="External"/><Relationship Id="rId200" Type="http://schemas.openxmlformats.org/officeDocument/2006/relationships/hyperlink" Target="https://practice.geeksforgeeks.org/problems/find-all-factorial-numbers-less-than-or-equal-to-n3548/0?problemType=functional&amp;difficulty%5b%5d=-1&amp;page=1&amp;query=problemTypefunctionaldifficulty%5b%5d-1page1&amp;utm_source=youtube&amp;utm_medium=collab_striver_ytdescription&amp;utm_campaign=find-all-factorial-numbers-less-than-or-equal-to-n" TargetMode="External"/><Relationship Id="rId16" Type="http://schemas.openxmlformats.org/officeDocument/2006/relationships/hyperlink" Target="https://practice.geeksforgeeks.org/problems/josephus-problem/1?page=1&amp;category%5b%5d=Recursion&amp;category%5b%5d=backtracking&amp;sortBy=submissions" TargetMode="External"/><Relationship Id="rId221" Type="http://schemas.openxmlformats.org/officeDocument/2006/relationships/hyperlink" Target="https://leetcode.com/problems/search-insert-position/" TargetMode="External"/><Relationship Id="rId242" Type="http://schemas.openxmlformats.org/officeDocument/2006/relationships/hyperlink" Target="https://takeuforward.org/data-structure/reverse-words-in-a-string/" TargetMode="External"/><Relationship Id="rId37" Type="http://schemas.openxmlformats.org/officeDocument/2006/relationships/hyperlink" Target="https://practice.geeksforgeeks.org/problems/make-zeroes4042/1?utm_source=youtube&amp;utm_medium=collab_codein10_description&amp;utm_campaign=make-zeroes" TargetMode="External"/><Relationship Id="rId58" Type="http://schemas.openxmlformats.org/officeDocument/2006/relationships/hyperlink" Target="https://practice.geeksforgeeks.org/problems/largest-subarray-with-0-sum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9" Type="http://schemas.openxmlformats.org/officeDocument/2006/relationships/hyperlink" Target="https://leetcode.com/problems/swap-nodes-in-pairs/submissions/878023070/" TargetMode="External"/><Relationship Id="rId102" Type="http://schemas.openxmlformats.org/officeDocument/2006/relationships/hyperlink" Target="https://practice.geeksforgeeks.org/problems/insert-a-node-in-doubly-linked-list/1?utm_source=youtube&amp;utm_medium=collab_striver_ytdescription&amp;utm_campaign=insert-a-node-in-doubly-linked-list" TargetMode="External"/><Relationship Id="rId123" Type="http://schemas.openxmlformats.org/officeDocument/2006/relationships/hyperlink" Target="https://leetcode.com/problems/length-of-last-word/submissions/888170745/" TargetMode="External"/><Relationship Id="rId144" Type="http://schemas.openxmlformats.org/officeDocument/2006/relationships/hyperlink" Target="https://leetcode.com/problems/final-prices-with-a-special-discount-in-a-shop/description/" TargetMode="External"/><Relationship Id="rId90" Type="http://schemas.openxmlformats.org/officeDocument/2006/relationships/hyperlink" Target="https://www.youtube.com/watch?v=i4VjfJGo9ws" TargetMode="External"/><Relationship Id="rId165" Type="http://schemas.openxmlformats.org/officeDocument/2006/relationships/hyperlink" Target="https://leetcode.com/problems/minimum-sum-of-four-digit-number-after-splitting-digits/submissions/910205239/" TargetMode="External"/><Relationship Id="rId186" Type="http://schemas.openxmlformats.org/officeDocument/2006/relationships/hyperlink" Target="https://practice.geeksforgeeks.org/contest/gfg-weekly-coding-contest-93/problems/" TargetMode="External"/><Relationship Id="rId211" Type="http://schemas.openxmlformats.org/officeDocument/2006/relationships/hyperlink" Target="https://www.youtube.com/watch?v=oO5uLE7EUlM&amp;list=PLgUwDviBIf0oF6QL8m22w1hIDC1vJ_BHz&amp;index=29" TargetMode="External"/><Relationship Id="rId232" Type="http://schemas.openxmlformats.org/officeDocument/2006/relationships/hyperlink" Target="https://leetcode.com/problems/single-element-in-a-sorted-array/submissions/932281705/" TargetMode="External"/><Relationship Id="rId27" Type="http://schemas.openxmlformats.org/officeDocument/2006/relationships/hyperlink" Target="https://practice.geeksforgeeks.org/problems/sort-a-stack/1?page=1&amp;category%5b%5d=Recursion&amp;category%5b%5d=backtracking&amp;sortBy=difficulty" TargetMode="External"/><Relationship Id="rId48" Type="http://schemas.openxmlformats.org/officeDocument/2006/relationships/hyperlink" Target="https://practice.geeksforgeeks.org/problems/find-triplets-with-zero-sum/1?utm_source=youtube&amp;utm_medium=collab_codein10_description&amp;utm_campaign=find-triplets-with-zero-sum" TargetMode="External"/><Relationship Id="rId69" Type="http://schemas.openxmlformats.org/officeDocument/2006/relationships/hyperlink" Target="https://practice.geeksforgeeks.org/problems/add-two-numbers-represented-by-linked-lists/1?utm_source=youtube&amp;utm_medium=collab_nishantchahar_description&amp;utm_campaign=addtwonumber" TargetMode="External"/><Relationship Id="rId113" Type="http://schemas.openxmlformats.org/officeDocument/2006/relationships/hyperlink" Target="https://practice.geeksforgeeks.org/problems/implement-queue-using-array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TargetMode="External"/><Relationship Id="rId134" Type="http://schemas.openxmlformats.org/officeDocument/2006/relationships/hyperlink" Target="https://leetcode.com/problems/shuffle-the-array/" TargetMode="External"/><Relationship Id="rId80" Type="http://schemas.openxmlformats.org/officeDocument/2006/relationships/hyperlink" Target="https://practice.geeksforgeeks.org/problems/intersection-point-in-y-shapped-linked-lists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155" Type="http://schemas.openxmlformats.org/officeDocument/2006/relationships/hyperlink" Target="https://leetcode.com/problems/sort-array-by-parity/submissions/903048428/" TargetMode="External"/><Relationship Id="rId176" Type="http://schemas.openxmlformats.org/officeDocument/2006/relationships/hyperlink" Target="https://leetcode.com/problems/sorting-the-sentence/submissions/911602400/" TargetMode="External"/><Relationship Id="rId197" Type="http://schemas.openxmlformats.org/officeDocument/2006/relationships/hyperlink" Target="https://practice.geeksforgeeks.org/problems/print-gfg-n-times/1?utm_source=youtube&amp;utm_medium=collab_striver_ytdescription&amp;utm_campaign=print-gfg-n-times" TargetMode="External"/><Relationship Id="rId201" Type="http://schemas.openxmlformats.org/officeDocument/2006/relationships/hyperlink" Target="https://www.youtube.com/watch?v=R6HoR6NyMOA" TargetMode="External"/><Relationship Id="rId222" Type="http://schemas.openxmlformats.org/officeDocument/2006/relationships/hyperlink" Target="https://practice.geeksforgeeks.org/problems/check-if-an-array-is-sorted0701/1?utm_source=youtube&amp;utm_medium=collab_striver_ytdescription&amp;utm_campaign=check-if-an-array-is-sorted" TargetMode="External"/><Relationship Id="rId243" Type="http://schemas.openxmlformats.org/officeDocument/2006/relationships/hyperlink" Target="https://leetcode.com/problems/largest-odd-number-in-string/submissions/935738973/" TargetMode="External"/><Relationship Id="rId17" Type="http://schemas.openxmlformats.org/officeDocument/2006/relationships/hyperlink" Target="https://practice.geeksforgeeks.org/problems/shuffle-integers2401/1?page=1&amp;category%5b%5d=Recursion&amp;category%5b%5d=backtracking&amp;sortBy=difficulty" TargetMode="External"/><Relationship Id="rId38" Type="http://schemas.openxmlformats.org/officeDocument/2006/relationships/hyperlink" Target="https://practice.geeksforgeeks.org/problems/transpose-of-matrix-1587115621/1" TargetMode="External"/><Relationship Id="rId59" Type="http://schemas.openxmlformats.org/officeDocument/2006/relationships/hyperlink" Target="https://www.youtube.com/watch?v=xmguZ6GbatA" TargetMode="External"/><Relationship Id="rId103" Type="http://schemas.openxmlformats.org/officeDocument/2006/relationships/hyperlink" Target="https://practice.geeksforgeeks.org/problems/delete-all-occurrences-of-a-given-key-in-a-doubly-linked-list/1?utm_source=youtube&amp;utm_medium=collab_striver_ytdescription&amp;utm_campaign=delete-all-occurrences-of-a-given-key-in-a-doubly-linked-list" TargetMode="External"/><Relationship Id="rId124" Type="http://schemas.openxmlformats.org/officeDocument/2006/relationships/hyperlink" Target="https://leetcode.com/problems/number-of-1-bits/submissions/888216653/" TargetMode="External"/><Relationship Id="rId70" Type="http://schemas.openxmlformats.org/officeDocument/2006/relationships/hyperlink" Target="https://practice.geeksforgeeks.org/problems/check-if-linked-list-is-pallindrome/1?utm_source=youtube&amp;utm_medium=collab_codein10_post&amp;utm_campaign=palindromecheck" TargetMode="External"/><Relationship Id="rId91" Type="http://schemas.openxmlformats.org/officeDocument/2006/relationships/hyperlink" Target="https://practice.geeksforgeeks.org/problems/find-nk-th-node-in-linked-list/1?page=1&amp;category%5b%5d=Linked%20List&amp;curated%5b%5d=1&amp;curated%5b%5d=8&amp;sortBy=difficulty" TargetMode="External"/><Relationship Id="rId145" Type="http://schemas.openxmlformats.org/officeDocument/2006/relationships/hyperlink" Target="https://leetcode.com/problems/make-the-string-great/submissions/893975219/" TargetMode="External"/><Relationship Id="rId166" Type="http://schemas.openxmlformats.org/officeDocument/2006/relationships/hyperlink" Target="https://leetcode.com/problems/how-many-numbers-are-smaller-than-the-current-number/description/" TargetMode="External"/><Relationship Id="rId187" Type="http://schemas.openxmlformats.org/officeDocument/2006/relationships/hyperlink" Target="https://practice.geeksforgeeks.org/problems/implement-two-stacks-in-an-array/1?utm_source=gfg&amp;utm_medium=article&amp;utm_campaign=bottom_sticky_on_article" TargetMode="External"/><Relationship Id="rId1" Type="http://schemas.openxmlformats.org/officeDocument/2006/relationships/hyperlink" Target="https://practice.geeksforgeeks.org/problems/search-an-element-in-an-array-1587115621/1?utm_source=youtube&amp;utm_medium=collab_codein10_description&amp;utm_campaign=element-in-an-array" TargetMode="External"/><Relationship Id="rId212" Type="http://schemas.openxmlformats.org/officeDocument/2006/relationships/hyperlink" Target="https://leetcode.com/problems/find-the-duplicate-number/submissions/928629944/" TargetMode="External"/><Relationship Id="rId233" Type="http://schemas.openxmlformats.org/officeDocument/2006/relationships/hyperlink" Target="https://www.youtube.com/watch?v=PzszoiY5XMQ&amp;t=3s&amp;pp=ygUgc2luZ2xlIGVsZW1lbnQgaW4gYSBzb3J0ZWQgYXJyYXk%3D" TargetMode="External"/><Relationship Id="rId28" Type="http://schemas.openxmlformats.org/officeDocument/2006/relationships/hyperlink" Target="https://practice.geeksforgeeks.org/problems/lucky-numbers2911/1?page=1&amp;company%5b%5d=Amazon&amp;company%5b%5d=Microsoft&amp;company%5b%5d=Google&amp;company%5b%5d=Facebook&amp;company%5b%5d=Apple&amp;category%5b%5d=Recursion&amp;category%5b%5d=backtracking&amp;sortBy=difficulty" TargetMode="External"/><Relationship Id="rId49" Type="http://schemas.openxmlformats.org/officeDocument/2006/relationships/hyperlink" Target="https://youtu.be/o9MLd-eLZuQ?list=PLvg-AaxR3aabUs-ctejRfkiGzuR2n4Gjo" TargetMode="External"/><Relationship Id="rId114" Type="http://schemas.openxmlformats.org/officeDocument/2006/relationships/hyperlink" Target="https://practice.geeksforgeeks.org/problems/alone-in-couple5507/1?page=5&amp;curated%5b%5d=1&amp;sortBy=submissions" TargetMode="External"/><Relationship Id="rId60" Type="http://schemas.openxmlformats.org/officeDocument/2006/relationships/hyperlink" Target="https://practice.geeksforgeeks.org/problems/wave-array-1587115621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81" Type="http://schemas.openxmlformats.org/officeDocument/2006/relationships/hyperlink" Target="https://leetcode.com/problems/intersection-of-two-linked-lists/submissions/878419496/" TargetMode="External"/><Relationship Id="rId135" Type="http://schemas.openxmlformats.org/officeDocument/2006/relationships/hyperlink" Target="https://leetcode.com/problems/smallest-even-multiple/" TargetMode="External"/><Relationship Id="rId156" Type="http://schemas.openxmlformats.org/officeDocument/2006/relationships/hyperlink" Target="https://leetcode.com/problems/first-bad-version/submissions/903433702/" TargetMode="External"/><Relationship Id="rId177" Type="http://schemas.openxmlformats.org/officeDocument/2006/relationships/hyperlink" Target="https://leetcode.com/problems/lru-cache/" TargetMode="External"/><Relationship Id="rId198" Type="http://schemas.openxmlformats.org/officeDocument/2006/relationships/hyperlink" Target="https://practice.geeksforgeeks.org/problems/print-n-to-1-without-loop/1?utm_source=youtube&amp;utm_medium=collab_striver_ytdescription&amp;utm_campaign=print-n-to-1-without-loop" TargetMode="External"/><Relationship Id="rId202" Type="http://schemas.openxmlformats.org/officeDocument/2006/relationships/hyperlink" Target="https://www.youtube.com/watch?v=Ib-EhoTEhGM&amp;t=22s" TargetMode="External"/><Relationship Id="rId223" Type="http://schemas.openxmlformats.org/officeDocument/2006/relationships/hyperlink" Target="https://leetcode.com/problems/find-first-and-last-position-of-element-in-sorted-array/submissions/930058529/" TargetMode="External"/><Relationship Id="rId244" Type="http://schemas.openxmlformats.org/officeDocument/2006/relationships/hyperlink" Target="https://www.youtube.com/watch?v=IIt_ARZzclY" TargetMode="External"/><Relationship Id="rId18" Type="http://schemas.openxmlformats.org/officeDocument/2006/relationships/hyperlink" Target="https://practice.geeksforgeeks.org/problems/permutations-of-a-given-string-1587115620/1?page=1&amp;category%5b%5d=Recursion&amp;category%5b%5d=backtracking&amp;sortBy=difficulty" TargetMode="External"/><Relationship Id="rId39" Type="http://schemas.openxmlformats.org/officeDocument/2006/relationships/hyperlink" Target="https://practice.geeksforgeeks.org/problems/rotate-by-90-degree-1587115621/1?utm_source=youtube&amp;utm_medium=collab_codein10_description&amp;utm_campaign=rotate-by-90-degree" TargetMode="External"/><Relationship Id="rId50" Type="http://schemas.openxmlformats.org/officeDocument/2006/relationships/hyperlink" Target="https://leetcode.com/problems/two-sum/solutions/" TargetMode="External"/><Relationship Id="rId104" Type="http://schemas.openxmlformats.org/officeDocument/2006/relationships/hyperlink" Target="https://practice.geeksforgeeks.org/problems/reverse-a-doubly-linked-list/1?utm_source=youtube&amp;utm_medium=collab_striver_ytdescription&amp;utm_campaign=reverse-a-doubly-linked-list" TargetMode="External"/><Relationship Id="rId125" Type="http://schemas.openxmlformats.org/officeDocument/2006/relationships/hyperlink" Target="https://leetcode.com/problems/counting-bits/solutions/?orderBy=most_votes" TargetMode="External"/><Relationship Id="rId146" Type="http://schemas.openxmlformats.org/officeDocument/2006/relationships/hyperlink" Target="https://leetcode.com/problems/strictly-palindromic-number/description/" TargetMode="External"/><Relationship Id="rId167" Type="http://schemas.openxmlformats.org/officeDocument/2006/relationships/hyperlink" Target="https://leetcode.com/problems/contains-duplicate/description/" TargetMode="External"/><Relationship Id="rId188" Type="http://schemas.openxmlformats.org/officeDocument/2006/relationships/hyperlink" Target="https://practice.geeksforgeeks.org/problems/n-meetings-in-one-room-1587115620/1" TargetMode="External"/><Relationship Id="rId71" Type="http://schemas.openxmlformats.org/officeDocument/2006/relationships/hyperlink" Target="https://youtu.be/Md14L143yGs?list=PLvg-AaxR3aaZjfDw-UxR7naC7tM4ZJkO-" TargetMode="External"/><Relationship Id="rId92" Type="http://schemas.openxmlformats.org/officeDocument/2006/relationships/hyperlink" Target="https://practice.geeksforgeeks.org/problems/insert-in-sorted-way-in-a-sorted-dll/1?page=1&amp;category%5b%5d=Linked%20List&amp;curated%5b%5d=1&amp;curated%5b%5d=8&amp;sortBy=difficulty" TargetMode="External"/><Relationship Id="rId213" Type="http://schemas.openxmlformats.org/officeDocument/2006/relationships/hyperlink" Target="https://www.youtube.com/watch?v=xvNwoz-ufXA" TargetMode="External"/><Relationship Id="rId234" Type="http://schemas.openxmlformats.org/officeDocument/2006/relationships/hyperlink" Target="https://leetcode.com/problems/search-a-2d-matrix/submissions/933170475/" TargetMode="External"/><Relationship Id="rId2" Type="http://schemas.openxmlformats.org/officeDocument/2006/relationships/hyperlink" Target="https://practice.geeksforgeeks.org/problems/pair-with-given-sum-in-a-sorted-array4940/1" TargetMode="External"/><Relationship Id="rId29" Type="http://schemas.openxmlformats.org/officeDocument/2006/relationships/hyperlink" Target="https://practice.geeksforgeeks.org/problems/finding-position2223/1?page=1&amp;company%5b%5d=Amazon&amp;company%5b%5d=Microsoft&amp;company%5b%5d=Google&amp;company%5b%5d=Facebook&amp;company%5b%5d=Apple&amp;category%5b%5d=Recursion&amp;category%5b%5d=backtracking&amp;sortBy=difficulty" TargetMode="External"/><Relationship Id="rId40" Type="http://schemas.openxmlformats.org/officeDocument/2006/relationships/hyperlink" Target="https://practice.geeksforgeeks.org/problems/spirally-traversing-a-matrix-1587115621/1?utm_source=youtube&amp;utm_medium=collab_codein10_description&amp;utm_campaign=spirally-traversing-a-matrix" TargetMode="External"/><Relationship Id="rId115" Type="http://schemas.openxmlformats.org/officeDocument/2006/relationships/hyperlink" Target="https://practice.geeksforgeeks.org/problems/count-squares3649/1?page=2&amp;difficulty%5b%5d=-1&amp;sortBy=submissions" TargetMode="External"/><Relationship Id="rId136" Type="http://schemas.openxmlformats.org/officeDocument/2006/relationships/hyperlink" Target="https://leetcode.com/problems/find-greatest-common-divisor-of-array/solutions/?orderBy=most_votes" TargetMode="External"/><Relationship Id="rId157" Type="http://schemas.openxmlformats.org/officeDocument/2006/relationships/hyperlink" Target="https://leetcode.com/problems/search-insert-position/submissions/903445792/" TargetMode="External"/><Relationship Id="rId178" Type="http://schemas.openxmlformats.org/officeDocument/2006/relationships/hyperlink" Target="https://www.youtube.com/watch?v=Xc4sICC8m4M" TargetMode="External"/><Relationship Id="rId61" Type="http://schemas.openxmlformats.org/officeDocument/2006/relationships/hyperlink" Target="https://practice.geeksforgeeks.org/problems/delete-a-node-in-single-linked-list/1?utm_source=youtube&amp;utm_medium=collab_nishantchahar_description&amp;utm_campaign=deleteanodeinsinglelinklist" TargetMode="External"/><Relationship Id="rId82" Type="http://schemas.openxmlformats.org/officeDocument/2006/relationships/hyperlink" Target="https://www.youtube.com/watch?v=8CACsqPWpHo" TargetMode="External"/><Relationship Id="rId199" Type="http://schemas.openxmlformats.org/officeDocument/2006/relationships/hyperlink" Target="https://practice.geeksforgeeks.org/problems/sum-of-first-n-terms5843/1?utm_source=youtube&amp;utm_medium=collab_striver_ytdescription&amp;utm_campaign=sum-of-first-n-terms" TargetMode="External"/><Relationship Id="rId203" Type="http://schemas.openxmlformats.org/officeDocument/2006/relationships/hyperlink" Target="https://www.youtube.com/watch?v=SiOcVp_h7q8" TargetMode="External"/><Relationship Id="rId19" Type="http://schemas.openxmlformats.org/officeDocument/2006/relationships/hyperlink" Target="https://leetcode.com/problems/permutation-in-string/" TargetMode="External"/><Relationship Id="rId224" Type="http://schemas.openxmlformats.org/officeDocument/2006/relationships/hyperlink" Target="https://practice.geeksforgeeks.org/problems/number-of-occurrence2259/1?utm_source=youtube&amp;utm_medium=collab_striver_ytdescription&amp;utm_campaign=number-of-occurrence" TargetMode="External"/><Relationship Id="rId245" Type="http://schemas.openxmlformats.org/officeDocument/2006/relationships/hyperlink" Target="https://leetcode.com/problems/longest-common-prefix/submissions/935844073/" TargetMode="External"/><Relationship Id="rId30" Type="http://schemas.openxmlformats.org/officeDocument/2006/relationships/hyperlink" Target="https://practice.geeksforgeeks.org/problems/print-pattern3549/1?page=1&amp;company%5b%5d=Amazon&amp;company%5b%5d=Microsoft&amp;company%5b%5d=Google&amp;company%5b%5d=Facebook&amp;company%5b%5d=Apple&amp;category%5b%5d=Recursion&amp;category%5b%5d=backtracking&amp;sortBy=difficulty" TargetMode="External"/><Relationship Id="rId105" Type="http://schemas.openxmlformats.org/officeDocument/2006/relationships/hyperlink" Target="https://practice.geeksforgeeks.org/problems/find-length-of-loop/1?utm_source=youtube&amp;utm_medium=collab_striver_ytdescription&amp;utm_campaign=find-length-of-loop" TargetMode="External"/><Relationship Id="rId126" Type="http://schemas.openxmlformats.org/officeDocument/2006/relationships/hyperlink" Target="https://leetcode.com/problems/longest-valid-parentheses/solutions/?orderBy=most_votes" TargetMode="External"/><Relationship Id="rId147" Type="http://schemas.openxmlformats.org/officeDocument/2006/relationships/hyperlink" Target="https://leetcode.com/problems/count-good-numbers/submissions/894265874/" TargetMode="External"/><Relationship Id="rId168" Type="http://schemas.openxmlformats.org/officeDocument/2006/relationships/hyperlink" Target="https://leetcode.com/problems/contains-duplicate-ii/" TargetMode="External"/><Relationship Id="rId51" Type="http://schemas.openxmlformats.org/officeDocument/2006/relationships/hyperlink" Target="https://www.youtube.com/watch?v=dRUpbt8vHpo" TargetMode="External"/><Relationship Id="rId72" Type="http://schemas.openxmlformats.org/officeDocument/2006/relationships/hyperlink" Target="https://practice.geeksforgeeks.org/problems/delete-without-head-pointer/1" TargetMode="External"/><Relationship Id="rId93" Type="http://schemas.openxmlformats.org/officeDocument/2006/relationships/hyperlink" Target="https://practice.geeksforgeeks.org/problems/longest-consecutive-1s-1587115620/1?utm_source=gfg&amp;utm_medium=article&amp;utm_campaign=bottom_sticky_on_article" TargetMode="External"/><Relationship Id="rId189" Type="http://schemas.openxmlformats.org/officeDocument/2006/relationships/hyperlink" Target="https://practice.geeksforgeeks.org/problems/minimum-platforms-1587115620/1" TargetMode="External"/><Relationship Id="rId3" Type="http://schemas.openxmlformats.org/officeDocument/2006/relationships/hyperlink" Target="https://practice.geeksforgeeks.org/problems/majority-element-1587115620/1?utm_source=youtube&amp;utm_medium=collab_codein10_description&amp;utm_campaign=majority-element" TargetMode="External"/><Relationship Id="rId214" Type="http://schemas.openxmlformats.org/officeDocument/2006/relationships/hyperlink" Target="https://www.youtube.com/watch?v=xvNwoz-ufXA" TargetMode="External"/><Relationship Id="rId235" Type="http://schemas.openxmlformats.org/officeDocument/2006/relationships/hyperlink" Target="https://practice.geeksforgeeks.org/problems/square-root/0?utm_source=youtube&amp;utm_medium=collab_striver_ytdescription&amp;utm_campaign=square-root" TargetMode="External"/><Relationship Id="rId116" Type="http://schemas.openxmlformats.org/officeDocument/2006/relationships/hyperlink" Target="https://practice.geeksforgeeks.org/problems/maximum-no-of-1s-row3027/1?page=2&amp;curated%5b%5d=1&amp;sortBy=submissions" TargetMode="External"/><Relationship Id="rId137" Type="http://schemas.openxmlformats.org/officeDocument/2006/relationships/hyperlink" Target="https://leetcode.com/problems/number-of-common-factors/submissions/892641481/" TargetMode="External"/><Relationship Id="rId158" Type="http://schemas.openxmlformats.org/officeDocument/2006/relationships/hyperlink" Target="https://leetcode.com/problems/reverse-bits/submissions/903465269/" TargetMode="External"/><Relationship Id="rId20" Type="http://schemas.openxmlformats.org/officeDocument/2006/relationships/hyperlink" Target="https://leetcode.com/problems/binary-watch/submissions/867556655/" TargetMode="External"/><Relationship Id="rId41" Type="http://schemas.openxmlformats.org/officeDocument/2006/relationships/hyperlink" Target="https://youtu.be/jloOClIGQ0c?list=PLvg-AaxR3aabUs-ctejRfkiGzuR2n4Gjo" TargetMode="External"/><Relationship Id="rId62" Type="http://schemas.openxmlformats.org/officeDocument/2006/relationships/hyperlink" Target="https://youtu.be/uMR013gStd0?list=PLvg-AaxR3aaZjfDw-UxR7naC7tM4ZJkO-" TargetMode="External"/><Relationship Id="rId83" Type="http://schemas.openxmlformats.org/officeDocument/2006/relationships/hyperlink" Target="https://practice.geeksforgeeks.org/problems/remove-loop-in-linked-list/1?page=1&amp;company%5b%5d=Amazon&amp;company%5b%5d=Microsoft&amp;company%5b%5d=Flipkart&amp;company%5b%5d=Adobe&amp;company%5b%5d=Google&amp;company%5b%5d=Samsung&amp;company%5b%5d=Salesforce&amp;category%5b%5d=Linked%20List&amp;curated%5b%5d=1&amp;sortBy=submissions" TargetMode="External"/><Relationship Id="rId179" Type="http://schemas.openxmlformats.org/officeDocument/2006/relationships/hyperlink" Target="https://leetcode.com/problems/remove-duplicates-from-sorted-list/description/" TargetMode="External"/><Relationship Id="rId190" Type="http://schemas.openxmlformats.org/officeDocument/2006/relationships/hyperlink" Target="https://www.youtube.com/watch?v=dxVcMDI7vyI" TargetMode="External"/><Relationship Id="rId204" Type="http://schemas.openxmlformats.org/officeDocument/2006/relationships/hyperlink" Target="https://leetcode.com/problems/fibonacci-number/submissions/924338366/" TargetMode="External"/><Relationship Id="rId225" Type="http://schemas.openxmlformats.org/officeDocument/2006/relationships/hyperlink" Target="https://leetcode.com/problems/find-peak-element/submissions/930252437/" TargetMode="External"/><Relationship Id="rId246" Type="http://schemas.openxmlformats.org/officeDocument/2006/relationships/hyperlink" Target="https://leetcode.com/problems/rotate-string/description/" TargetMode="External"/><Relationship Id="rId106" Type="http://schemas.openxmlformats.org/officeDocument/2006/relationships/hyperlink" Target="https://practice.geeksforgeeks.org/problems/segregate-even-and-odd-nodes-in-a-linked-list5035/1?utm_source=youtube&amp;utm_medium=collab_striver_ytdescription&amp;utm_campaign=segregate-even-and-odd-nodes-in-a-linked-list" TargetMode="External"/><Relationship Id="rId127" Type="http://schemas.openxmlformats.org/officeDocument/2006/relationships/hyperlink" Target="https://leetcode.com/problems/palindrome-linked-list/submissions/888821146/" TargetMode="External"/><Relationship Id="rId10" Type="http://schemas.openxmlformats.org/officeDocument/2006/relationships/hyperlink" Target="https://practice.geeksforgeeks.org/problems/generate-ip-addresses/1?page=1&amp;category%5b%5d=Recursion&amp;category%5b%5d=Backtracking&amp;curated%5b%5d=1&amp;sortBy=difficulty" TargetMode="External"/><Relationship Id="rId31" Type="http://schemas.openxmlformats.org/officeDocument/2006/relationships/hyperlink" Target="https://practice.geeksforgeeks.org/problems/subsets-1587115621/1?page=1&amp;company%5b%5d=Amazon&amp;company%5b%5d=Microsoft&amp;company%5b%5d=Google&amp;company%5b%5d=Facebook&amp;company%5b%5d=Apple&amp;category%5b%5d=Recursion&amp;category%5b%5d=backtracking&amp;sortBy=difficulty" TargetMode="External"/><Relationship Id="rId52" Type="http://schemas.openxmlformats.org/officeDocument/2006/relationships/hyperlink" Target="https://practice.geeksforgeeks.org/problems/check-if-two-arrays-are-equal-or-not3847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TargetMode="External"/><Relationship Id="rId73" Type="http://schemas.openxmlformats.org/officeDocument/2006/relationships/hyperlink" Target="https://youtu.be/IcE821cbrrY?list=PLvg-AaxR3aaZjfDw-UxR7naC7tM4ZJkO-" TargetMode="External"/><Relationship Id="rId94" Type="http://schemas.openxmlformats.org/officeDocument/2006/relationships/hyperlink" Target="https://www.hackerrank.com/challenges/apple-and-orange/problem?isFullScreen=true" TargetMode="External"/><Relationship Id="rId148" Type="http://schemas.openxmlformats.org/officeDocument/2006/relationships/hyperlink" Target="https://leetcode.com/problems/first-unique-character-in-a-string/description/" TargetMode="External"/><Relationship Id="rId169" Type="http://schemas.openxmlformats.org/officeDocument/2006/relationships/hyperlink" Target="https://leetcode.com/problems/valid-anagram/submissions/910623958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actice.geeksforgeeks.org/problems/reverse-a-doubly-linked-list/1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merging-intervals/" TargetMode="External"/><Relationship Id="rId63" Type="http://schemas.openxmlformats.org/officeDocument/2006/relationships/hyperlink" Target="https://www.geeksforgeeks.org/searching-array-adjacent-differ-k/" TargetMode="External"/><Relationship Id="rId159" Type="http://schemas.openxmlformats.org/officeDocument/2006/relationships/hyperlink" Target="https://www.geeksforgeeks.org/minimum-sum-two-numbers-formed-digits-array-2/" TargetMode="External"/><Relationship Id="rId324" Type="http://schemas.openxmlformats.org/officeDocument/2006/relationships/hyperlink" Target="https://practice.geeksforgeeks.org/problems/subset-sum-problem2014/1" TargetMode="External"/><Relationship Id="rId366" Type="http://schemas.openxmlformats.org/officeDocument/2006/relationships/hyperlink" Target="https://www.geeksforgeeks.org/minimum-swaps-to-make-two-array-identical/" TargetMode="External"/><Relationship Id="rId170" Type="http://schemas.openxmlformats.org/officeDocument/2006/relationships/hyperlink" Target="https://www.geeksforgeeks.org/paper-cut-minimum-number-squares/" TargetMode="External"/><Relationship Id="rId226" Type="http://schemas.openxmlformats.org/officeDocument/2006/relationships/hyperlink" Target="https://www.geeksforgeeks.org/convert-normal-bst-balanced-bst/" TargetMode="External"/><Relationship Id="rId268" Type="http://schemas.openxmlformats.org/officeDocument/2006/relationships/hyperlink" Target="https://practice.geeksforgeeks.org/problems/steps-by-knight5927/1" TargetMode="External"/><Relationship Id="rId32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www.geeksforgeeks.org/make-array-elements-equal-minimum-cost/" TargetMode="External"/><Relationship Id="rId128" Type="http://schemas.openxmlformats.org/officeDocument/2006/relationships/hyperlink" Target="https://www.geeksforgeeks.org/a-linked-list-with-next-and-arbit-pointer/" TargetMode="External"/><Relationship Id="rId335" Type="http://schemas.openxmlformats.org/officeDocument/2006/relationships/hyperlink" Target="https://practice.geeksforgeeks.org/problems/minimum-number-of-jumps-1587115620/1" TargetMode="External"/><Relationship Id="rId377" Type="http://schemas.openxmlformats.org/officeDocument/2006/relationships/hyperlink" Target="https://www.geeksforgeeks.org/sum-minimum-maximum-elements-subarrays-size-k/" TargetMode="External"/><Relationship Id="rId5" Type="http://schemas.openxmlformats.org/officeDocument/2006/relationships/hyperlink" Target="https://leetcode.com/problems/maximum-subarray/" TargetMode="External"/><Relationship Id="rId181" Type="http://schemas.openxmlformats.org/officeDocument/2006/relationships/hyperlink" Target="https://leetcode.com/problems/subtree-of-another-tree/" TargetMode="External"/><Relationship Id="rId237" Type="http://schemas.openxmlformats.org/officeDocument/2006/relationships/hyperlink" Target="https://www.geeksforgeeks.org/next-greater-element/" TargetMode="External"/><Relationship Id="rId279" Type="http://schemas.openxmlformats.org/officeDocument/2006/relationships/hyperlink" Target="https://practice.geeksforgeeks.org/problems/implementing-floyd-warshall2042/1" TargetMode="External"/><Relationship Id="rId43" Type="http://schemas.openxmlformats.org/officeDocument/2006/relationships/hyperlink" Target="https://practice.geeksforgeeks.org/problems/wildcard-string-matching1126/1" TargetMode="External"/><Relationship Id="rId139" Type="http://schemas.openxmlformats.org/officeDocument/2006/relationships/hyperlink" Target="https://www.geeksforgeeks.org/length-of-the-longest-valid-substring/" TargetMode="External"/><Relationship Id="rId290" Type="http://schemas.openxmlformats.org/officeDocument/2006/relationships/hyperlink" Target="https://leetcode.com/problems/word-ladder/" TargetMode="External"/><Relationship Id="rId304" Type="http://schemas.openxmlformats.org/officeDocument/2006/relationships/hyperlink" Target="https://practice.geeksforgeeks.org/problems/maximum-difference-of-zeros-and-ones-in-binary-string4111/1" TargetMode="External"/><Relationship Id="rId346" Type="http://schemas.openxmlformats.org/officeDocument/2006/relationships/hyperlink" Target="https://practice.geeksforgeeks.org/problems/optimal-strategy-for-a-game-1587115620/1" TargetMode="External"/><Relationship Id="rId388" Type="http://schemas.openxmlformats.org/officeDocument/2006/relationships/hyperlink" Target="https://www.geeksforgeeks.org/find-number-of-employees-under-every-manager/" TargetMode="External"/><Relationship Id="rId85" Type="http://schemas.openxmlformats.org/officeDocument/2006/relationships/hyperlink" Target="https://www.hackerrank.com/challenges/crossword-puzzle/problem" TargetMode="External"/><Relationship Id="rId150" Type="http://schemas.openxmlformats.org/officeDocument/2006/relationships/hyperlink" Target="https://practice.geeksforgeeks.org/problems/circular-tour/1" TargetMode="External"/><Relationship Id="rId192" Type="http://schemas.openxmlformats.org/officeDocument/2006/relationships/hyperlink" Target="https://leetcode.com/problems/same-tree/" TargetMode="External"/><Relationship Id="rId206" Type="http://schemas.openxmlformats.org/officeDocument/2006/relationships/hyperlink" Target="https://practice.geeksforgeeks.org/problems/duplicate-subtrees/1" TargetMode="External"/><Relationship Id="rId248" Type="http://schemas.openxmlformats.org/officeDocument/2006/relationships/hyperlink" Target="https://www.geeksforgeeks.org/group-shifted-string/" TargetMode="External"/><Relationship Id="rId12" Type="http://schemas.openxmlformats.org/officeDocument/2006/relationships/hyperlink" Target="https://leetcode.com/problems/kth-largest-element-in-an-array/" TargetMode="External"/><Relationship Id="rId108" Type="http://schemas.openxmlformats.org/officeDocument/2006/relationships/hyperlink" Target="https://www.geeksforgeeks.org/remove-duplicates-from-an-unsorted-linked-list/" TargetMode="External"/><Relationship Id="rId315" Type="http://schemas.openxmlformats.org/officeDocument/2006/relationships/hyperlink" Target="https://leetcode.com/problems/house-robber/" TargetMode="External"/><Relationship Id="rId357" Type="http://schemas.openxmlformats.org/officeDocument/2006/relationships/hyperlink" Target="https://leetcode.com/problems/range-sum-query-mutable/" TargetMode="External"/><Relationship Id="rId54" Type="http://schemas.openxmlformats.org/officeDocument/2006/relationships/hyperlink" Target="https://leetcode.com/problems/word-search/" TargetMode="External"/><Relationship Id="rId96" Type="http://schemas.openxmlformats.org/officeDocument/2006/relationships/hyperlink" Target="https://www.geeksforgeeks.org/find-shortest-safe-route-in-a-path-with-landmines/" TargetMode="External"/><Relationship Id="rId161" Type="http://schemas.openxmlformats.org/officeDocument/2006/relationships/hyperlink" Target="https://www.geeksforgeeks.org/find-maximum-height-pyramid-from-the-given-array-of-objects/" TargetMode="External"/><Relationship Id="rId217" Type="http://schemas.openxmlformats.org/officeDocument/2006/relationships/hyperlink" Target="https://practice.geeksforgeeks.org/problems/binary-tree-to-bst/1" TargetMode="External"/><Relationship Id="rId399" Type="http://schemas.openxmlformats.org/officeDocument/2006/relationships/hyperlink" Target="https://practice.geeksforgeeks.org/problems/maximum-profit4657/1" TargetMode="External"/><Relationship Id="rId259" Type="http://schemas.openxmlformats.org/officeDocument/2006/relationships/hyperlink" Target="https://www.geeksforgeeks.org/find-recurring-sequence-fraction/" TargetMode="External"/><Relationship Id="rId23" Type="http://schemas.openxmlformats.org/officeDocument/2006/relationships/hyperlink" Target="https://www.geeksforgeeks.org/given-an-array-of-numbers-arrange-the-numbers-to-form-the-biggest-number/" TargetMode="External"/><Relationship Id="rId119" Type="http://schemas.openxmlformats.org/officeDocument/2006/relationships/hyperlink" Target="https://www.geeksforgeeks.org/segregate-even-and-odd-elements-in-a-linked-list/" TargetMode="External"/><Relationship Id="rId270" Type="http://schemas.openxmlformats.org/officeDocument/2006/relationships/hyperlink" Target="https://leetcode.com/problems/number-of-operations-to-make-network-connected/" TargetMode="External"/><Relationship Id="rId326" Type="http://schemas.openxmlformats.org/officeDocument/2006/relationships/hyperlink" Target="https://www.geeksforgeeks.org/assembly-line-scheduling-dp-34/" TargetMode="External"/><Relationship Id="rId65" Type="http://schemas.openxmlformats.org/officeDocument/2006/relationships/hyperlink" Target="https://www.geeksforgeeks.org/find-a-pair-with-the-given-difference/" TargetMode="External"/><Relationship Id="rId130" Type="http://schemas.openxmlformats.org/officeDocument/2006/relationships/hyperlink" Target="https://www.geeksforgeeks.org/implement-two-stacks-in-an-array/" TargetMode="External"/><Relationship Id="rId368" Type="http://schemas.openxmlformats.org/officeDocument/2006/relationships/hyperlink" Target="https://www.geeksforgeeks.org/3-way-quicksort-dutch-national-flag/" TargetMode="External"/><Relationship Id="rId172" Type="http://schemas.openxmlformats.org/officeDocument/2006/relationships/hyperlink" Target="https://www.spoj.com/problems/CHOCOLA/" TargetMode="External"/><Relationship Id="rId228" Type="http://schemas.openxmlformats.org/officeDocument/2006/relationships/hyperlink" Target="https://www.geeksforgeeks.org/given-n-appointments-find-conflicting-appointments/" TargetMode="External"/><Relationship Id="rId281" Type="http://schemas.openxmlformats.org/officeDocument/2006/relationships/hyperlink" Target="https://leetcode.com/problems/snakes-and-ladders/" TargetMode="External"/><Relationship Id="rId337" Type="http://schemas.openxmlformats.org/officeDocument/2006/relationships/hyperlink" Target="https://practice.geeksforgeeks.org/problems/longest-common-substring1452/1" TargetMode="External"/><Relationship Id="rId34" Type="http://schemas.openxmlformats.org/officeDocument/2006/relationships/hyperlink" Target="https://www.geeksforgeeks.org/print-all-the-duplicates-in-the-input-string/" TargetMode="External"/><Relationship Id="rId76" Type="http://schemas.openxmlformats.org/officeDocument/2006/relationships/hyperlink" Target="https://www.geeksforgeeks.org/find-four-elements-that-sum-to-a-given-value-set-2/" TargetMode="External"/><Relationship Id="rId141" Type="http://schemas.openxmlformats.org/officeDocument/2006/relationships/hyperlink" Target="https://www.geeksforgeeks.org/stack-permutations-check-if-an-array-is-stack-permutation-of-other/" TargetMode="External"/><Relationship Id="rId379" Type="http://schemas.openxmlformats.org/officeDocument/2006/relationships/hyperlink" Target="https://www.geeksforgeeks.org/efficiently-implement-k-queues-single-array/" TargetMode="External"/><Relationship Id="rId7" Type="http://schemas.openxmlformats.org/officeDocument/2006/relationships/hyperlink" Target="https://www.geeksforgeeks.org/chocolate-distribution-problem/" TargetMode="External"/><Relationship Id="rId183" Type="http://schemas.openxmlformats.org/officeDocument/2006/relationships/hyperlink" Target="https://leetcode.com/problems/binary-tree-level-order-traversal/" TargetMode="External"/><Relationship Id="rId239" Type="http://schemas.openxmlformats.org/officeDocument/2006/relationships/hyperlink" Target="https://www.geeksforgeeks.org/find-the-maximum-repeating-number-in-ok-time/" TargetMode="External"/><Relationship Id="rId390" Type="http://schemas.openxmlformats.org/officeDocument/2006/relationships/hyperlink" Target="https://www.geeksforgeeks.org/bridge-in-a-graph/" TargetMode="External"/><Relationship Id="rId250" Type="http://schemas.openxmlformats.org/officeDocument/2006/relationships/hyperlink" Target="https://leetcode.com/problems/find-median-from-data-stream/" TargetMode="External"/><Relationship Id="rId292" Type="http://schemas.openxmlformats.org/officeDocument/2006/relationships/hyperlink" Target="https://www.geeksforgeeks.org/kruskals-minimum-spanning-tree-algorithm-greedy-algo-2/" TargetMode="External"/><Relationship Id="rId306" Type="http://schemas.openxmlformats.org/officeDocument/2006/relationships/hyperlink" Target="https://www.geeksforgeeks.org/permutation-coefficient/" TargetMode="External"/><Relationship Id="rId45" Type="http://schemas.openxmlformats.org/officeDocument/2006/relationships/hyperlink" Target="https://www.geeksforgeeks.org/rabin-karp-algorithm-for-pattern-searching/" TargetMode="External"/><Relationship Id="rId87" Type="http://schemas.openxmlformats.org/officeDocument/2006/relationships/hyperlink" Target="https://www.geeksforgeeks.org/printing-solutions-n-queen-problem/" TargetMode="External"/><Relationship Id="rId110" Type="http://schemas.openxmlformats.org/officeDocument/2006/relationships/hyperlink" Target="https://www.geeksforgeeks.org/multiply-two-numbers-represented-linked-lists/" TargetMode="External"/><Relationship Id="rId348" Type="http://schemas.openxmlformats.org/officeDocument/2006/relationships/hyperlink" Target="https://practice.geeksforgeeks.org/problems/mobile-numeric-keypad5456/1" TargetMode="External"/><Relationship Id="rId152" Type="http://schemas.openxmlformats.org/officeDocument/2006/relationships/hyperlink" Target="http://geeksforgeeks.org/the-celebrity-problem/" TargetMode="External"/><Relationship Id="rId194" Type="http://schemas.openxmlformats.org/officeDocument/2006/relationships/hyperlink" Target="https://practice.geeksforgeeks.org/problems/height-of-binary-tree/1" TargetMode="External"/><Relationship Id="rId208" Type="http://schemas.openxmlformats.org/officeDocument/2006/relationships/hyperlink" Target="https://leetcode.com/problems/binary-tree-maximum-path-sum/" TargetMode="External"/><Relationship Id="rId261" Type="http://schemas.openxmlformats.org/officeDocument/2006/relationships/hyperlink" Target="https://practice.geeksforgeeks.org/problems/bfs-traversal-of-graph/1" TargetMode="External"/><Relationship Id="rId14" Type="http://schemas.openxmlformats.org/officeDocument/2006/relationships/hyperlink" Target="https://leetcode.com/problems/product-of-array-except-self/" TargetMode="External"/><Relationship Id="rId56" Type="http://schemas.openxmlformats.org/officeDocument/2006/relationships/hyperlink" Target="https://www.geeksforgeeks.org/given-matrix-o-x-replace-o-x-surrounded-x/" TargetMode="External"/><Relationship Id="rId317" Type="http://schemas.openxmlformats.org/officeDocument/2006/relationships/hyperlink" Target="https://leetcode.com/problems/decode-ways/" TargetMode="External"/><Relationship Id="rId359" Type="http://schemas.openxmlformats.org/officeDocument/2006/relationships/hyperlink" Target="https://leetcode.com/problems/count-of-range-sum/" TargetMode="External"/><Relationship Id="rId98" Type="http://schemas.openxmlformats.org/officeDocument/2006/relationships/hyperlink" Target="https://www.geeksforgeeks.org/backtracking-set-7-hamiltonian-cycle/" TargetMode="External"/><Relationship Id="rId121" Type="http://schemas.openxmlformats.org/officeDocument/2006/relationships/hyperlink" Target="https://www.geeksforgeeks.org/rearrange-a-given-linked-list-in-place/" TargetMode="External"/><Relationship Id="rId163" Type="http://schemas.openxmlformats.org/officeDocument/2006/relationships/hyperlink" Target="http://geeksforgeeks.org/find-maximum-sum-possible-equal-sum-three-stacks/" TargetMode="External"/><Relationship Id="rId219" Type="http://schemas.openxmlformats.org/officeDocument/2006/relationships/hyperlink" Target="https://leetcode.com/problems/validate-binary-search-tree/" TargetMode="External"/><Relationship Id="rId370" Type="http://schemas.openxmlformats.org/officeDocument/2006/relationships/hyperlink" Target="https://www.geeksforgeeks.org/match-a-pattern-and-string-without-using-regular-expressions/" TargetMode="External"/><Relationship Id="rId230" Type="http://schemas.openxmlformats.org/officeDocument/2006/relationships/hyperlink" Target="https://www.geeksforgeeks.org/construct-bst-from-given-preorder-traversa/" TargetMode="External"/><Relationship Id="rId25" Type="http://schemas.openxmlformats.org/officeDocument/2006/relationships/hyperlink" Target="https://www.geeksforgeeks.org/longest-subarray-sum-divisible-k/" TargetMode="External"/><Relationship Id="rId67" Type="http://schemas.openxmlformats.org/officeDocument/2006/relationships/hyperlink" Target="https://www.geeksforgeeks.org/count-triplets-with-sum-smaller-that-a-given-value/" TargetMode="External"/><Relationship Id="rId272" Type="http://schemas.openxmlformats.org/officeDocument/2006/relationships/hyperlink" Target="https://practice.geeksforgeeks.org/problems/topological-sort/1" TargetMode="External"/><Relationship Id="rId328" Type="http://schemas.openxmlformats.org/officeDocument/2006/relationships/hyperlink" Target="https://practice.geeksforgeeks.org/problems/maximum-sum-increasing-subsequence4749/1" TargetMode="External"/><Relationship Id="rId132" Type="http://schemas.openxmlformats.org/officeDocument/2006/relationships/hyperlink" Target="https://leetcode.com/problems/implement-stack-using-queues/" TargetMode="External"/><Relationship Id="rId174" Type="http://schemas.openxmlformats.org/officeDocument/2006/relationships/hyperlink" Target="https://www.geeksforgeeks.org/job-sequencing-using-disjoint-set-union/" TargetMode="External"/><Relationship Id="rId381" Type="http://schemas.openxmlformats.org/officeDocument/2006/relationships/hyperlink" Target="https://www.geeksforgeeks.org/program-for-shortest-job-first-or-sjf-cpu-scheduling-set-1-non-preemptive/" TargetMode="External"/><Relationship Id="rId241" Type="http://schemas.openxmlformats.org/officeDocument/2006/relationships/hyperlink" Target="https://www.geeksforgeeks.org/find-k-closest-elements-given-value/" TargetMode="External"/><Relationship Id="rId36" Type="http://schemas.openxmlformats.org/officeDocument/2006/relationships/hyperlink" Target="https://leetcode.com/problems/longest-repeating-character-replacement/" TargetMode="External"/><Relationship Id="rId283" Type="http://schemas.openxmlformats.org/officeDocument/2006/relationships/hyperlink" Target="https://www.hackerrank.com/challenges/journey-to-the-moon/problem" TargetMode="External"/><Relationship Id="rId339" Type="http://schemas.openxmlformats.org/officeDocument/2006/relationships/hyperlink" Target="https://www.geeksforgeeks.org/longest-palindromic-subsequence-dp-12/" TargetMode="External"/><Relationship Id="rId78" Type="http://schemas.openxmlformats.org/officeDocument/2006/relationships/hyperlink" Target="https://www.geeksforgeeks.org/median-of-stream-of-integers-running-integers/" TargetMode="External"/><Relationship Id="rId101" Type="http://schemas.openxmlformats.org/officeDocument/2006/relationships/hyperlink" Target="https://www.geeksforgeeks.org/backtracking-set-8-solving-cryptarithmetic-puzzles/" TargetMode="External"/><Relationship Id="rId143" Type="http://schemas.openxmlformats.org/officeDocument/2006/relationships/hyperlink" Target="https://www.geeksforgeeks.org/sort-a-stack-using-recursion/" TargetMode="External"/><Relationship Id="rId185" Type="http://schemas.openxmlformats.org/officeDocument/2006/relationships/hyperlink" Target="https://practice.geeksforgeeks.org/problems/right-view-of-binary-tree/1" TargetMode="External"/><Relationship Id="rId350" Type="http://schemas.openxmlformats.org/officeDocument/2006/relationships/hyperlink" Target="https://www.geeksforgeeks.org/matrix-chain-multiplication-dp-8/" TargetMode="External"/><Relationship Id="rId9" Type="http://schemas.openxmlformats.org/officeDocument/2006/relationships/hyperlink" Target="https://leetcode.com/problems/next-permutation/" TargetMode="External"/><Relationship Id="rId210" Type="http://schemas.openxmlformats.org/officeDocument/2006/relationships/hyperlink" Target="https://practice.geeksforgeeks.org/problems/binary-tree-to-dll/1" TargetMode="External"/><Relationship Id="rId392" Type="http://schemas.openxmlformats.org/officeDocument/2006/relationships/hyperlink" Target="https://www.geeksforgeeks.org/minimum-edges-reverse-make-path-source-destination/" TargetMode="External"/><Relationship Id="rId252" Type="http://schemas.openxmlformats.org/officeDocument/2006/relationships/hyperlink" Target="https://www.geeksforgeeks.org/find-the-smallest-positive-number-missing-from-an-unsorted-array/" TargetMode="External"/><Relationship Id="rId294" Type="http://schemas.openxmlformats.org/officeDocument/2006/relationships/hyperlink" Target="https://www.geeksforgeeks.org/travelling-salesman-problem-set-1/" TargetMode="External"/><Relationship Id="rId308" Type="http://schemas.openxmlformats.org/officeDocument/2006/relationships/hyperlink" Target="https://practice.geeksforgeeks.org/problems/pairs-with-specific-difference1533/1" TargetMode="External"/><Relationship Id="rId47" Type="http://schemas.openxmlformats.org/officeDocument/2006/relationships/hyperlink" Target="https://leetcode.com/problems/minimum-window-substring/" TargetMode="External"/><Relationship Id="rId89" Type="http://schemas.openxmlformats.org/officeDocument/2006/relationships/hyperlink" Target="https://practice.geeksforgeeks.org/problems/subset-sum-problem2014/1" TargetMode="External"/><Relationship Id="rId112" Type="http://schemas.openxmlformats.org/officeDocument/2006/relationships/hyperlink" Target="https://leetcode.com/problems/reorder-list/" TargetMode="External"/><Relationship Id="rId154" Type="http://schemas.openxmlformats.org/officeDocument/2006/relationships/hyperlink" Target="https://www.geeksforgeeks.org/find-the-maximum-of-minimums-for-every-window-size-in-a-given-array/" TargetMode="External"/><Relationship Id="rId361" Type="http://schemas.openxmlformats.org/officeDocument/2006/relationships/hyperlink" Target="https://practice.geeksforgeeks.org/problems/edit-distance3702/1" TargetMode="External"/><Relationship Id="rId196" Type="http://schemas.openxmlformats.org/officeDocument/2006/relationships/hyperlink" Target="https://practice.geeksforgeeks.org/problems/top-view-of-binary-tree/1" TargetMode="External"/><Relationship Id="rId16" Type="http://schemas.openxmlformats.org/officeDocument/2006/relationships/hyperlink" Target="https://leetcode.com/problems/find-minimum-in-rotated-sorted-array/" TargetMode="External"/><Relationship Id="rId221" Type="http://schemas.openxmlformats.org/officeDocument/2006/relationships/hyperlink" Target="https://leetcode.com/problems/delete-node-in-a-bst/" TargetMode="External"/><Relationship Id="rId263" Type="http://schemas.openxmlformats.org/officeDocument/2006/relationships/hyperlink" Target="https://leetcode.com/problems/flood-fill/" TargetMode="External"/><Relationship Id="rId319" Type="http://schemas.openxmlformats.org/officeDocument/2006/relationships/hyperlink" Target="https://leetcode.com/problems/jump-game/" TargetMode="External"/><Relationship Id="rId58" Type="http://schemas.openxmlformats.org/officeDocument/2006/relationships/hyperlink" Target="https://www.geeksforgeeks.org/create-a-matrix-with-alternating-rectangles-of-0-and-x/" TargetMode="External"/><Relationship Id="rId123" Type="http://schemas.openxmlformats.org/officeDocument/2006/relationships/hyperlink" Target="https://leetcode.com/problems/merge-k-sorted-lists/" TargetMode="External"/><Relationship Id="rId330" Type="http://schemas.openxmlformats.org/officeDocument/2006/relationships/hyperlink" Target="https://www.geeksforgeeks.org/maximum-subsequence-sum-such-that-no-three-are-consecutive/" TargetMode="External"/><Relationship Id="rId90" Type="http://schemas.openxmlformats.org/officeDocument/2006/relationships/hyperlink" Target="https://practice.geeksforgeeks.org/problems/m-coloring-problem-1587115620/1" TargetMode="External"/><Relationship Id="rId165" Type="http://schemas.openxmlformats.org/officeDocument/2006/relationships/hyperlink" Target="https://www.geeksforgeeks.org/greedy-algorithm-egyptian-fraction/" TargetMode="External"/><Relationship Id="rId186" Type="http://schemas.openxmlformats.org/officeDocument/2006/relationships/hyperlink" Target="https://practice.geeksforgeeks.org/problems/zigzag-tree-traversal/1" TargetMode="External"/><Relationship Id="rId351" Type="http://schemas.openxmlformats.org/officeDocument/2006/relationships/hyperlink" Target="https://www.geeksforgeeks.org/maximum-profit-by-buying-and-selling-a-share-at-most-twice/" TargetMode="External"/><Relationship Id="rId372" Type="http://schemas.openxmlformats.org/officeDocument/2006/relationships/hyperlink" Target="https://www.geeksforgeeks.org/find-a-triplet-from-three-linked-lists-with-sum-equal-to-a-given-number/" TargetMode="External"/><Relationship Id="rId393" Type="http://schemas.openxmlformats.org/officeDocument/2006/relationships/hyperlink" Target="https://practice.geeksforgeeks.org/problems/maximum-sum-rectangle2948/1" TargetMode="External"/><Relationship Id="rId211" Type="http://schemas.openxmlformats.org/officeDocument/2006/relationships/hyperlink" Target="https://www.geeksforgeeks.org/print-k-sum-paths-binary-tree/" TargetMode="External"/><Relationship Id="rId232" Type="http://schemas.openxmlformats.org/officeDocument/2006/relationships/hyperlink" Target="https://www.geeksforgeeks.org/largest-bst-binary-tree-set-2/" TargetMode="External"/><Relationship Id="rId253" Type="http://schemas.openxmlformats.org/officeDocument/2006/relationships/hyperlink" Target="https://www.geeksforgeeks.org/find-surpasser-count-of-each-element-in-array/" TargetMode="External"/><Relationship Id="rId274" Type="http://schemas.openxmlformats.org/officeDocument/2006/relationships/hyperlink" Target="https://www.geeksforgeeks.org/minimum-time-taken-by-each-job-to-be-completed-given-by-a-directed-acyclic-graph/" TargetMode="External"/><Relationship Id="rId295" Type="http://schemas.openxmlformats.org/officeDocument/2006/relationships/hyperlink" Target="https://www.geeksforgeeks.org/find-longest-path-directed-acyclic-graph/" TargetMode="External"/><Relationship Id="rId309" Type="http://schemas.openxmlformats.org/officeDocument/2006/relationships/hyperlink" Target="https://practice.geeksforgeeks.org/problems/longest-subsequence-such-that-difference-between-adjacents-is-one4724/1" TargetMode="External"/><Relationship Id="rId27" Type="http://schemas.openxmlformats.org/officeDocument/2006/relationships/hyperlink" Target="https://www.geeksforgeeks.org/mos-algorithm-query-square-root-decomposition-set-1-introduction/" TargetMode="External"/><Relationship Id="rId48" Type="http://schemas.openxmlformats.org/officeDocument/2006/relationships/hyperlink" Target="https://www.geeksforgeeks.org/boyer-moore-algorithm-for-pattern-searching/" TargetMode="External"/><Relationship Id="rId69" Type="http://schemas.openxmlformats.org/officeDocument/2006/relationships/hyperlink" Target="https://www.geeksforgeeks.org/merge-two-sorted-arrays-o1-extra-space/" TargetMode="External"/><Relationship Id="rId113" Type="http://schemas.openxmlformats.org/officeDocument/2006/relationships/hyperlink" Target="https://www.geeksforgeeks.org/detect-and-remove-loop-in-a-linked-list/" TargetMode="External"/><Relationship Id="rId134" Type="http://schemas.openxmlformats.org/officeDocument/2006/relationships/hyperlink" Target="https://www.geeksforgeeks.org/implement-stack-queue-using-deque/" TargetMode="External"/><Relationship Id="rId320" Type="http://schemas.openxmlformats.org/officeDocument/2006/relationships/hyperlink" Target="https://practice.geeksforgeeks.org/problems/0-1-knapsack-problem0945/1" TargetMode="External"/><Relationship Id="rId80" Type="http://schemas.openxmlformats.org/officeDocument/2006/relationships/hyperlink" Target="https://www.spoj.com/problems/AGGRCOW/" TargetMode="External"/><Relationship Id="rId155" Type="http://schemas.openxmlformats.org/officeDocument/2006/relationships/hyperlink" Target="https://www.geeksforgeeks.org/lru-cache-implementation/" TargetMode="External"/><Relationship Id="rId176" Type="http://schemas.openxmlformats.org/officeDocument/2006/relationships/hyperlink" Target="https://www.geeksforgeeks.org/minimum-edges-reverse-make-path-source-destination/" TargetMode="External"/><Relationship Id="rId197" Type="http://schemas.openxmlformats.org/officeDocument/2006/relationships/hyperlink" Target="https://practice.geeksforgeeks.org/problems/bottom-view-of-binary-tree/1" TargetMode="External"/><Relationship Id="rId341" Type="http://schemas.openxmlformats.org/officeDocument/2006/relationships/hyperlink" Target="https://leetcode.com/problems/longest-palindromic-substring/" TargetMode="External"/><Relationship Id="rId362" Type="http://schemas.openxmlformats.org/officeDocument/2006/relationships/hyperlink" Target="https://www.geeksforgeeks.org/nearly-sorted-algorithm/" TargetMode="External"/><Relationship Id="rId383" Type="http://schemas.openxmlformats.org/officeDocument/2006/relationships/hyperlink" Target="https://www.geeksforgeeks.org/maximum-sum-nodes-binary-tree-no-two-adjacent/" TargetMode="External"/><Relationship Id="rId201" Type="http://schemas.openxmlformats.org/officeDocument/2006/relationships/hyperlink" Target="https://www.geeksforgeeks.org/minimum-swap-required-convert-binary-tree-binary-search-tree/" TargetMode="External"/><Relationship Id="rId222" Type="http://schemas.openxmlformats.org/officeDocument/2006/relationships/hyperlink" Target="https://www.geeksforgeeks.org/flatten-bst-to-sorted-list-increasing-order/" TargetMode="External"/><Relationship Id="rId243" Type="http://schemas.openxmlformats.org/officeDocument/2006/relationships/hyperlink" Target="https://www.geeksforgeeks.org/connect-n-ropes-minimum-cost/" TargetMode="External"/><Relationship Id="rId264" Type="http://schemas.openxmlformats.org/officeDocument/2006/relationships/hyperlink" Target="https://www.geeksforgeeks.org/number-of-triangles-in-directed-and-undirected-graphs/" TargetMode="External"/><Relationship Id="rId285" Type="http://schemas.openxmlformats.org/officeDocument/2006/relationships/hyperlink" Target="https://practice.geeksforgeeks.org/problems/m-coloring-problem-1587115620/1" TargetMode="External"/><Relationship Id="rId17" Type="http://schemas.openxmlformats.org/officeDocument/2006/relationships/hyperlink" Target="https://leetcode.com/problems/3sum/" TargetMode="External"/><Relationship Id="rId38" Type="http://schemas.openxmlformats.org/officeDocument/2006/relationships/hyperlink" Target="https://leetcode.com/problems/longest-palindromic-substring/" TargetMode="External"/><Relationship Id="rId59" Type="http://schemas.openxmlformats.org/officeDocument/2006/relationships/hyperlink" Target="https://www.geeksforgeeks.org/maximum-size-rectangle-binary-sub-matrix-1s/" TargetMode="External"/><Relationship Id="rId103" Type="http://schemas.openxmlformats.org/officeDocument/2006/relationships/hyperlink" Target="https://www.hackerrank.com/challenges/arithmetic-expressions/problem" TargetMode="External"/><Relationship Id="rId124" Type="http://schemas.openxmlformats.org/officeDocument/2006/relationships/hyperlink" Target="https://www.geeksforgeeks.org/merge-sort-for-linked-list/" TargetMode="External"/><Relationship Id="rId310" Type="http://schemas.openxmlformats.org/officeDocument/2006/relationships/hyperlink" Target="https://leetcode.com/problems/coin-change/" TargetMode="External"/><Relationship Id="rId70" Type="http://schemas.openxmlformats.org/officeDocument/2006/relationships/hyperlink" Target="https://practice.geeksforgeeks.org/problems/inversion-of-array-1587115620/1" TargetMode="External"/><Relationship Id="rId91" Type="http://schemas.openxmlformats.org/officeDocument/2006/relationships/hyperlink" Target="https://www.geeksforgeeks.org/backtracking-set-1-the-knights-tour-problem/" TargetMode="External"/><Relationship Id="rId145" Type="http://schemas.openxmlformats.org/officeDocument/2006/relationships/hyperlink" Target="https://practice.geeksforgeeks.org/problems/the-celebrity-problem/1" TargetMode="External"/><Relationship Id="rId166" Type="http://schemas.openxmlformats.org/officeDocument/2006/relationships/hyperlink" Target="https://www.geeksforgeeks.org/fractional-knapsack-problem/" TargetMode="External"/><Relationship Id="rId187" Type="http://schemas.openxmlformats.org/officeDocument/2006/relationships/hyperlink" Target="https://www.geeksforgeeks.org/create-a-mirror-tree-from-the-given-binary-tree/" TargetMode="External"/><Relationship Id="rId331" Type="http://schemas.openxmlformats.org/officeDocument/2006/relationships/hyperlink" Target="https://practice.geeksforgeeks.org/problems/egg-dropping-puzzle-1587115620/1" TargetMode="External"/><Relationship Id="rId352" Type="http://schemas.openxmlformats.org/officeDocument/2006/relationships/hyperlink" Target="https://www.geeksforgeeks.org/optimal-binary-search-tree-dp-24/" TargetMode="External"/><Relationship Id="rId373" Type="http://schemas.openxmlformats.org/officeDocument/2006/relationships/hyperlink" Target="https://www.geeksforgeeks.org/find-pair-given-sum-sorted-singly-linked-without-extra-space/" TargetMode="External"/><Relationship Id="rId394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youtube.com/c/ApnaCollegeOfficial" TargetMode="External"/><Relationship Id="rId212" Type="http://schemas.openxmlformats.org/officeDocument/2006/relationships/hyperlink" Target="https://leetcode.com/problems/lowest-common-ancestor-of-a-binary-search-tree/" TargetMode="External"/><Relationship Id="rId233" Type="http://schemas.openxmlformats.org/officeDocument/2006/relationships/hyperlink" Target="https://www.geeksforgeeks.org/k-numbers-difference-maximum-minimum-k-number-minimized/" TargetMode="External"/><Relationship Id="rId254" Type="http://schemas.openxmlformats.org/officeDocument/2006/relationships/hyperlink" Target="https://www.geeksforgeeks.org/tournament-tree-and-binary-heap/" TargetMode="External"/><Relationship Id="rId28" Type="http://schemas.openxmlformats.org/officeDocument/2006/relationships/hyperlink" Target="https://leetcode.com/problems/valid-palindrome/" TargetMode="External"/><Relationship Id="rId49" Type="http://schemas.openxmlformats.org/officeDocument/2006/relationships/hyperlink" Target="https://practice.geeksforgeeks.org/problems/word-wrap1646/1" TargetMode="External"/><Relationship Id="rId114" Type="http://schemas.openxmlformats.org/officeDocument/2006/relationships/hyperlink" Target="https://www.geeksforgeeks.org/write-a-function-to-get-the-intersection-point-of-two-linked-lists/" TargetMode="External"/><Relationship Id="rId275" Type="http://schemas.openxmlformats.org/officeDocument/2006/relationships/hyperlink" Target="https://www.geeksforgeeks.org/find-whether-it-is-possible-to-finish-all-tasks-or-not-from-given-dependencies/" TargetMode="External"/><Relationship Id="rId296" Type="http://schemas.openxmlformats.org/officeDocument/2006/relationships/hyperlink" Target="https://www.geeksforgeeks.org/two-clique-problem-check-graph-can-divided-two-cliques/" TargetMode="External"/><Relationship Id="rId300" Type="http://schemas.openxmlformats.org/officeDocument/2006/relationships/hyperlink" Target="https://www.geeksforgeeks.org/water-jug-problem-using-bfs/" TargetMode="External"/><Relationship Id="rId60" Type="http://schemas.openxmlformats.org/officeDocument/2006/relationships/hyperlink" Target="https://www.geeksforgeeks.org/permute-two-arrays-sum-every-pair-greater-equal-k/" TargetMode="External"/><Relationship Id="rId81" Type="http://schemas.openxmlformats.org/officeDocument/2006/relationships/hyperlink" Target="https://practice.geeksforgeeks.org/problems/allocate-minimum-number-of-pages0937/1" TargetMode="External"/><Relationship Id="rId135" Type="http://schemas.openxmlformats.org/officeDocument/2006/relationships/hyperlink" Target="https://practice.geeksforgeeks.org/problems/reverse-first-k-elements-of-queue/1" TargetMode="External"/><Relationship Id="rId156" Type="http://schemas.openxmlformats.org/officeDocument/2006/relationships/hyperlink" Target="https://www.geeksforgeeks.org/find-a-tour-that-visits-all-stations/" TargetMode="External"/><Relationship Id="rId177" Type="http://schemas.openxmlformats.org/officeDocument/2006/relationships/hyperlink" Target="https://www.geeksforgeeks.org/minimize-cash-flow-among-given-set-friends-borrowed-money/" TargetMode="External"/><Relationship Id="rId198" Type="http://schemas.openxmlformats.org/officeDocument/2006/relationships/hyperlink" Target="https://www.geeksforgeeks.org/diagonal-traversal-of-binary-tree/" TargetMode="External"/><Relationship Id="rId321" Type="http://schemas.openxmlformats.org/officeDocument/2006/relationships/hyperlink" Target="https://practice.geeksforgeeks.org/problems/ncr1019/1" TargetMode="External"/><Relationship Id="rId342" Type="http://schemas.openxmlformats.org/officeDocument/2006/relationships/hyperlink" Target="https://practice.geeksforgeeks.org/problems/longest-alternating-subsequence5951/1" TargetMode="External"/><Relationship Id="rId363" Type="http://schemas.openxmlformats.org/officeDocument/2006/relationships/hyperlink" Target="https://www.geeksforgeeks.org/how-to-efficiently-sort-a-big-list-dates-in-20s/" TargetMode="External"/><Relationship Id="rId384" Type="http://schemas.openxmlformats.org/officeDocument/2006/relationships/hyperlink" Target="https://practice.geeksforgeeks.org/problems/brothers-from-different-root/1" TargetMode="External"/><Relationship Id="rId202" Type="http://schemas.openxmlformats.org/officeDocument/2006/relationships/hyperlink" Target="https://practice.geeksforgeeks.org/problems/duplicate-subtree-in-binary-tree/1" TargetMode="External"/><Relationship Id="rId223" Type="http://schemas.openxmlformats.org/officeDocument/2006/relationships/hyperlink" Target="https://practice.geeksforgeeks.org/problems/preorder-to-postorder4423/1" TargetMode="External"/><Relationship Id="rId244" Type="http://schemas.openxmlformats.org/officeDocument/2006/relationships/hyperlink" Target="https://www.geeksforgeeks.org/cuckoo-hashing/" TargetMode="External"/><Relationship Id="rId18" Type="http://schemas.openxmlformats.org/officeDocument/2006/relationships/hyperlink" Target="https://leetcode.com/problems/container-with-most-water/" TargetMode="External"/><Relationship Id="rId39" Type="http://schemas.openxmlformats.org/officeDocument/2006/relationships/hyperlink" Target="https://leetcode.com/problems/palindromic-substrings/" TargetMode="External"/><Relationship Id="rId265" Type="http://schemas.openxmlformats.org/officeDocument/2006/relationships/hyperlink" Target="https://www.geeksforgeeks.org/detect-cycle-in-a-graph/" TargetMode="External"/><Relationship Id="rId286" Type="http://schemas.openxmlformats.org/officeDocument/2006/relationships/hyperlink" Target="https://leetcode.com/problems/cheapest-flights-within-k-stops/description/" TargetMode="External"/><Relationship Id="rId50" Type="http://schemas.openxmlformats.org/officeDocument/2006/relationships/hyperlink" Target="https://www.geeksforgeeks.org/zigzag-or-diagonal-traversal-of-matrix/" TargetMode="External"/><Relationship Id="rId104" Type="http://schemas.openxmlformats.org/officeDocument/2006/relationships/hyperlink" Target="https://leetcode.com/problems/reverse-linked-list/" TargetMode="External"/><Relationship Id="rId125" Type="http://schemas.openxmlformats.org/officeDocument/2006/relationships/hyperlink" Target="https://www.geeksforgeeks.org/quicksort-on-singly-linked-list/" TargetMode="External"/><Relationship Id="rId146" Type="http://schemas.openxmlformats.org/officeDocument/2006/relationships/hyperlink" Target="https://practice.geeksforgeeks.org/problems/next-larger-element-1587115620/1" TargetMode="External"/><Relationship Id="rId167" Type="http://schemas.openxmlformats.org/officeDocument/2006/relationships/hyperlink" Target="https://www.geeksforgeeks.org/maximum-length-chain-of-pairs-dp-20/" TargetMode="External"/><Relationship Id="rId188" Type="http://schemas.openxmlformats.org/officeDocument/2006/relationships/hyperlink" Target="https://practice.geeksforgeeks.org/problems/leaf-at-same-level/1" TargetMode="External"/><Relationship Id="rId311" Type="http://schemas.openxmlformats.org/officeDocument/2006/relationships/hyperlink" Target="https://leetcode.com/problems/longest-increasing-subsequence/" TargetMode="External"/><Relationship Id="rId332" Type="http://schemas.openxmlformats.org/officeDocument/2006/relationships/hyperlink" Target="https://practice.geeksforgeeks.org/problems/max-length-chain/1" TargetMode="External"/><Relationship Id="rId353" Type="http://schemas.openxmlformats.org/officeDocument/2006/relationships/hyperlink" Target="https://www.geeksforgeeks.org/largest-rectangular-sub-matrix-whose-sum-0/" TargetMode="External"/><Relationship Id="rId374" Type="http://schemas.openxmlformats.org/officeDocument/2006/relationships/hyperlink" Target="https://www.geeksforgeeks.org/select-a-random-node-from-a-singly-linked-list/" TargetMode="External"/><Relationship Id="rId395" Type="http://schemas.openxmlformats.org/officeDocument/2006/relationships/hyperlink" Target="https://practice.geeksforgeeks.org/problems/painting-the-fence3727/1" TargetMode="External"/><Relationship Id="rId71" Type="http://schemas.openxmlformats.org/officeDocument/2006/relationships/hyperlink" Target="https://www.geeksforgeeks.org/find-duplicates-in-on-time-and-constant-extra-space/" TargetMode="External"/><Relationship Id="rId92" Type="http://schemas.openxmlformats.org/officeDocument/2006/relationships/hyperlink" Target="https://www.geeksforgeeks.org/backtracking-set-7-suduku/" TargetMode="External"/><Relationship Id="rId213" Type="http://schemas.openxmlformats.org/officeDocument/2006/relationships/hyperlink" Target="https://www.geeksforgeeks.org/binary-search-tree-set-1-search-and-insertion/" TargetMode="External"/><Relationship Id="rId234" Type="http://schemas.openxmlformats.org/officeDocument/2006/relationships/hyperlink" Target="https://www.geeksforgeeks.org/heap-sort/" TargetMode="External"/><Relationship Id="rId2" Type="http://schemas.openxmlformats.org/officeDocument/2006/relationships/hyperlink" Target="https://www.youtube.com/watch?v=u6Xsayqxij0" TargetMode="External"/><Relationship Id="rId29" Type="http://schemas.openxmlformats.org/officeDocument/2006/relationships/hyperlink" Target="https://leetcode.com/problems/valid-anagram/" TargetMode="External"/><Relationship Id="rId255" Type="http://schemas.openxmlformats.org/officeDocument/2006/relationships/hyperlink" Target="https://www.geeksforgeeks.org/online-algorithm-for-checking-palindrome-in-a-stream/" TargetMode="External"/><Relationship Id="rId276" Type="http://schemas.openxmlformats.org/officeDocument/2006/relationships/hyperlink" Target="https://practice.geeksforgeeks.org/problems/find-the-number-of-islands/1" TargetMode="External"/><Relationship Id="rId297" Type="http://schemas.openxmlformats.org/officeDocument/2006/relationships/hyperlink" Target="https://www.geeksforgeeks.org/minimize-cash-flow-among-given-set-friends-borrowed-money/" TargetMode="External"/><Relationship Id="rId40" Type="http://schemas.openxmlformats.org/officeDocument/2006/relationships/hyperlink" Target="https://practice.geeksforgeeks.org/problems/next-permutation5226/1" TargetMode="External"/><Relationship Id="rId115" Type="http://schemas.openxmlformats.org/officeDocument/2006/relationships/hyperlink" Target="https://www.geeksforgeeks.org/flatten-a-linked-list-with-next-and-child-pointers/" TargetMode="External"/><Relationship Id="rId136" Type="http://schemas.openxmlformats.org/officeDocument/2006/relationships/hyperlink" Target="https://www.geeksforgeeks.org/design-a-stack-with-find-middle-operation/" TargetMode="External"/><Relationship Id="rId157" Type="http://schemas.openxmlformats.org/officeDocument/2006/relationships/hyperlink" Target="https://www.geeksforgeeks.org/activity-selection-problem-greedy-algo-1/" TargetMode="External"/><Relationship Id="rId178" Type="http://schemas.openxmlformats.org/officeDocument/2006/relationships/hyperlink" Target="https://www.geeksforgeeks.org/minimum-cost-cut-board-squares/" TargetMode="External"/><Relationship Id="rId301" Type="http://schemas.openxmlformats.org/officeDocument/2006/relationships/hyperlink" Target="https://practice.geeksforgeeks.org/problems/knapsack-with-duplicate-items4201/1" TargetMode="External"/><Relationship Id="rId322" Type="http://schemas.openxmlformats.org/officeDocument/2006/relationships/hyperlink" Target="https://www.geeksforgeeks.org/program-nth-catalan-number/" TargetMode="External"/><Relationship Id="rId343" Type="http://schemas.openxmlformats.org/officeDocument/2006/relationships/hyperlink" Target="https://www.geeksforgeeks.org/weighted-job-scheduling/" TargetMode="External"/><Relationship Id="rId364" Type="http://schemas.openxmlformats.org/officeDocument/2006/relationships/hyperlink" Target="https://www.geeksforgeeks.org/find-a-repeating-and-a-missing-number/" TargetMode="External"/><Relationship Id="rId61" Type="http://schemas.openxmlformats.org/officeDocument/2006/relationships/hyperlink" Target="https://www.geeksforgeeks.org/counting-sort/" TargetMode="External"/><Relationship Id="rId82" Type="http://schemas.openxmlformats.org/officeDocument/2006/relationships/hyperlink" Target="https://www.geeksforgeeks.org/minimum-number-swaps-required-sort-array/" TargetMode="External"/><Relationship Id="rId199" Type="http://schemas.openxmlformats.org/officeDocument/2006/relationships/hyperlink" Target="https://practice.geeksforgeeks.org/problems/boundary-traversal-of-binary-tree/1" TargetMode="External"/><Relationship Id="rId203" Type="http://schemas.openxmlformats.org/officeDocument/2006/relationships/hyperlink" Target="https://www.geeksforgeeks.org/check-given-graph-tree/" TargetMode="External"/><Relationship Id="rId385" Type="http://schemas.openxmlformats.org/officeDocument/2006/relationships/hyperlink" Target="https://www.geeksforgeeks.org/find-four-elements-a-b-c-and-d-in-an-array-such-that-ab-cd/" TargetMode="External"/><Relationship Id="rId19" Type="http://schemas.openxmlformats.org/officeDocument/2006/relationships/hyperlink" Target="https://www.geeksforgeeks.org/given-a-sorted-and-rotated-array-find-if-there-is-a-pair-with-a-given-sum/" TargetMode="External"/><Relationship Id="rId224" Type="http://schemas.openxmlformats.org/officeDocument/2006/relationships/hyperlink" Target="https://practice.geeksforgeeks.org/problems/count-bst-nodes-that-lie-in-a-given-range/1" TargetMode="External"/><Relationship Id="rId245" Type="http://schemas.openxmlformats.org/officeDocument/2006/relationships/hyperlink" Target="https://www.geeksforgeeks.org/find-itinerary-from-a-given-list-of-tickets/" TargetMode="External"/><Relationship Id="rId266" Type="http://schemas.openxmlformats.org/officeDocument/2006/relationships/hyperlink" Target="https://practice.geeksforgeeks.org/problems/detect-cycle-in-an-undirected-graph/1" TargetMode="External"/><Relationship Id="rId287" Type="http://schemas.openxmlformats.org/officeDocument/2006/relationships/hyperlink" Target="https://www.geeksforgeeks.org/find-if-there-is-a-path-of-more-than-k-length-from-a-source/" TargetMode="External"/><Relationship Id="rId30" Type="http://schemas.openxmlformats.org/officeDocument/2006/relationships/hyperlink" Target="https://leetcode.com/problems/valid-parentheses/" TargetMode="External"/><Relationship Id="rId105" Type="http://schemas.openxmlformats.org/officeDocument/2006/relationships/hyperlink" Target="https://leetcode.com/problems/linked-list-cycle/" TargetMode="External"/><Relationship Id="rId126" Type="http://schemas.openxmlformats.org/officeDocument/2006/relationships/hyperlink" Target="https://www.geeksforgeeks.org/sum-of-two-linked-lists/" TargetMode="External"/><Relationship Id="rId147" Type="http://schemas.openxmlformats.org/officeDocument/2006/relationships/hyperlink" Target="https://practice.geeksforgeeks.org/problems/distance-of-nearest-cell-having-1-1587115620/1" TargetMode="External"/><Relationship Id="rId168" Type="http://schemas.openxmlformats.org/officeDocument/2006/relationships/hyperlink" Target="https://www.geeksforgeeks.org/find-smallest-number-with-given-number-of-digits-and-digit-sum/" TargetMode="External"/><Relationship Id="rId312" Type="http://schemas.openxmlformats.org/officeDocument/2006/relationships/hyperlink" Target="https://leetcode.com/problems/longest-common-subsequence/" TargetMode="External"/><Relationship Id="rId333" Type="http://schemas.openxmlformats.org/officeDocument/2006/relationships/hyperlink" Target="https://practice.geeksforgeeks.org/problems/largest-square-formed-in-a-matrix0806/1" TargetMode="External"/><Relationship Id="rId354" Type="http://schemas.openxmlformats.org/officeDocument/2006/relationships/hyperlink" Target="https://www.geeksforgeeks.org/largest-area-rectangular-sub-matrix-equal-number-1s-0s/" TargetMode="External"/><Relationship Id="rId51" Type="http://schemas.openxmlformats.org/officeDocument/2006/relationships/hyperlink" Target="https://leetcode.com/problems/set-matrix-zeroes/" TargetMode="External"/><Relationship Id="rId72" Type="http://schemas.openxmlformats.org/officeDocument/2006/relationships/hyperlink" Target="https://www.geeksforgeeks.org/radix-sort/" TargetMode="External"/><Relationship Id="rId93" Type="http://schemas.openxmlformats.org/officeDocument/2006/relationships/hyperlink" Target="https://www.geeksforgeeks.org/remove-invalid-parentheses/" TargetMode="External"/><Relationship Id="rId189" Type="http://schemas.openxmlformats.org/officeDocument/2006/relationships/hyperlink" Target="https://practice.geeksforgeeks.org/problems/check-for-balanced-tree/1" TargetMode="External"/><Relationship Id="rId375" Type="http://schemas.openxmlformats.org/officeDocument/2006/relationships/hyperlink" Target="https://www.geeksforgeeks.org/find-first-non-repeating-character-stream-characters/" TargetMode="External"/><Relationship Id="rId396" Type="http://schemas.openxmlformats.org/officeDocument/2006/relationships/hyperlink" Target="https://www.geeksforgeeks.org/largest-independent-set-problem-dp-26/" TargetMode="External"/><Relationship Id="rId3" Type="http://schemas.openxmlformats.org/officeDocument/2006/relationships/hyperlink" Target="https://www.geeksforgeeks.org/maximum-and-minimum-in-an-array/" TargetMode="External"/><Relationship Id="rId214" Type="http://schemas.openxmlformats.org/officeDocument/2006/relationships/hyperlink" Target="https://practice.geeksforgeeks.org/problems/minimum-element-in-bst/1" TargetMode="External"/><Relationship Id="rId235" Type="http://schemas.openxmlformats.org/officeDocument/2006/relationships/hyperlink" Target="https://leetcode.com/problems/top-k-frequent-elements/" TargetMode="External"/><Relationship Id="rId256" Type="http://schemas.openxmlformats.org/officeDocument/2006/relationships/hyperlink" Target="https://www.geeksforgeeks.org/length-largest-subarray-contiguous-elements-set-2/" TargetMode="External"/><Relationship Id="rId277" Type="http://schemas.openxmlformats.org/officeDocument/2006/relationships/hyperlink" Target="https://www.geeksforgeeks.org/prims-minimum-spanning-tree-mst-greedy-algo-5/" TargetMode="External"/><Relationship Id="rId298" Type="http://schemas.openxmlformats.org/officeDocument/2006/relationships/hyperlink" Target="https://www.geeksforgeeks.org/chinese-postman-route-inspection-set-1-introduction/" TargetMode="External"/><Relationship Id="rId400" Type="http://schemas.openxmlformats.org/officeDocument/2006/relationships/hyperlink" Target="https://practice.geeksforgeeks.org/problems/palindromic-patitioning4845/1" TargetMode="External"/><Relationship Id="rId116" Type="http://schemas.openxmlformats.org/officeDocument/2006/relationships/hyperlink" Target="https://www.geeksforgeeks.org/linked-list-in-zig-zag-fashion/" TargetMode="External"/><Relationship Id="rId137" Type="http://schemas.openxmlformats.org/officeDocument/2006/relationships/hyperlink" Target="https://www.geeksforgeeks.org/stack-set-2-infix-to-postfix/" TargetMode="External"/><Relationship Id="rId158" Type="http://schemas.openxmlformats.org/officeDocument/2006/relationships/hyperlink" Target="https://www.geeksforgeeks.org/greedy-algorithm-to-find-minimum-number-of-coins/" TargetMode="External"/><Relationship Id="rId302" Type="http://schemas.openxmlformats.org/officeDocument/2006/relationships/hyperlink" Target="https://practice.geeksforgeeks.org/problems/bbt-counter4914/1" TargetMode="External"/><Relationship Id="rId323" Type="http://schemas.openxmlformats.org/officeDocument/2006/relationships/hyperlink" Target="https://practice.geeksforgeeks.org/problems/edit-distance3702/1" TargetMode="External"/><Relationship Id="rId344" Type="http://schemas.openxmlformats.org/officeDocument/2006/relationships/hyperlink" Target="https://www.geeksforgeeks.org/coin-game-winner-every-player-three-choices/" TargetMode="External"/><Relationship Id="rId20" Type="http://schemas.openxmlformats.org/officeDocument/2006/relationships/hyperlink" Target="https://practice.geeksforgeeks.org/problems/kth-smallest-element5635/1" TargetMode="External"/><Relationship Id="rId41" Type="http://schemas.openxmlformats.org/officeDocument/2006/relationships/hyperlink" Target="https://practice.geeksforgeeks.org/problems/count-palindromic-subsequences/1" TargetMode="External"/><Relationship Id="rId62" Type="http://schemas.openxmlformats.org/officeDocument/2006/relationships/hyperlink" Target="https://www.geeksforgeeks.org/find-common-elements-three-sorted-arrays/" TargetMode="External"/><Relationship Id="rId83" Type="http://schemas.openxmlformats.org/officeDocument/2006/relationships/hyperlink" Target="https://www.geeksforgeeks.org/backttracking-set-2-rat-in-a-maze/" TargetMode="External"/><Relationship Id="rId179" Type="http://schemas.openxmlformats.org/officeDocument/2006/relationships/hyperlink" Target="https://leetcode.com/problems/maximum-depth-of-binary-tree/" TargetMode="External"/><Relationship Id="rId365" Type="http://schemas.openxmlformats.org/officeDocument/2006/relationships/hyperlink" Target="https://www.geeksforgeeks.org/sort-array-according-count-set-bits/" TargetMode="External"/><Relationship Id="rId386" Type="http://schemas.openxmlformats.org/officeDocument/2006/relationships/hyperlink" Target="https://www.geeksforgeeks.org/check-if-an-array-can-be-divided-into-pairs-whose-sum-is-divisible-by-k/" TargetMode="External"/><Relationship Id="rId190" Type="http://schemas.openxmlformats.org/officeDocument/2006/relationships/hyperlink" Target="https://practice.geeksforgeeks.org/problems/transform-to-sum-tree/1" TargetMode="External"/><Relationship Id="rId204" Type="http://schemas.openxmlformats.org/officeDocument/2006/relationships/hyperlink" Target="https://practice.geeksforgeeks.org/problems/lowest-common-ancestor-in-a-binary-tree/1" TargetMode="External"/><Relationship Id="rId225" Type="http://schemas.openxmlformats.org/officeDocument/2006/relationships/hyperlink" Target="https://practice.geeksforgeeks.org/problems/populate-inorder-successor-for-all-nodes/1" TargetMode="External"/><Relationship Id="rId246" Type="http://schemas.openxmlformats.org/officeDocument/2006/relationships/hyperlink" Target="http://geeksforgeeks.org/find-the-largest-subarray-with-0-sum/" TargetMode="External"/><Relationship Id="rId267" Type="http://schemas.openxmlformats.org/officeDocument/2006/relationships/hyperlink" Target="https://practice.geeksforgeeks.org/problems/rat-in-a-maze-problem/1" TargetMode="External"/><Relationship Id="rId288" Type="http://schemas.openxmlformats.org/officeDocument/2006/relationships/hyperlink" Target="https://www.geeksforgeeks.org/detect-negative-cycle-graph-bellman-ford/" TargetMode="External"/><Relationship Id="rId106" Type="http://schemas.openxmlformats.org/officeDocument/2006/relationships/hyperlink" Target="https://leetcode.com/problems/merge-two-sorted-lists/" TargetMode="External"/><Relationship Id="rId127" Type="http://schemas.openxmlformats.org/officeDocument/2006/relationships/hyperlink" Target="https://www.geeksforgeeks.org/flattening-a-linked-list/" TargetMode="External"/><Relationship Id="rId313" Type="http://schemas.openxmlformats.org/officeDocument/2006/relationships/hyperlink" Target="https://leetcode.com/problems/word-break/" TargetMode="External"/><Relationship Id="rId10" Type="http://schemas.openxmlformats.org/officeDocument/2006/relationships/hyperlink" Target="https://leetcode.com/problems/best-time-to-buy-and-sell-stock/" TargetMode="External"/><Relationship Id="rId31" Type="http://schemas.openxmlformats.org/officeDocument/2006/relationships/hyperlink" Target="https://practice.geeksforgeeks.org/problems/consecutive-elements2306/1" TargetMode="External"/><Relationship Id="rId52" Type="http://schemas.openxmlformats.org/officeDocument/2006/relationships/hyperlink" Target="https://leetcode.com/problems/spiral-matrix/" TargetMode="External"/><Relationship Id="rId73" Type="http://schemas.openxmlformats.org/officeDocument/2006/relationships/hyperlink" Target="https://www.geeksforgeeks.org/a-product-array-puzzle/" TargetMode="External"/><Relationship Id="rId94" Type="http://schemas.openxmlformats.org/officeDocument/2006/relationships/hyperlink" Target="https://www.geeksforgeeks.org/word-break-problem-using-backtracking/" TargetMode="External"/><Relationship Id="rId148" Type="http://schemas.openxmlformats.org/officeDocument/2006/relationships/hyperlink" Target="https://practice.geeksforgeeks.org/problems/rotten-oranges2536/1" TargetMode="External"/><Relationship Id="rId169" Type="http://schemas.openxmlformats.org/officeDocument/2006/relationships/hyperlink" Target="https://www.geeksforgeeks.org/maximize-sum-consecutive-differences-circular-array/" TargetMode="External"/><Relationship Id="rId334" Type="http://schemas.openxmlformats.org/officeDocument/2006/relationships/hyperlink" Target="https://practice.geeksforgeeks.org/problems/path-in-matrix3805/1" TargetMode="External"/><Relationship Id="rId355" Type="http://schemas.openxmlformats.org/officeDocument/2006/relationships/hyperlink" Target="https://leetcode.com/problems/range-sum-query-immutable/" TargetMode="External"/><Relationship Id="rId376" Type="http://schemas.openxmlformats.org/officeDocument/2006/relationships/hyperlink" Target="https://www.geeksforgeeks.org/implement-stack-using-priority-queue-or-heap/" TargetMode="External"/><Relationship Id="rId397" Type="http://schemas.openxmlformats.org/officeDocument/2006/relationships/hyperlink" Target="https://practice.geeksforgeeks.org/problems/minimum-cost-to-fill-given-weight-in-a-bag1956/1" TargetMode="External"/><Relationship Id="rId4" Type="http://schemas.openxmlformats.org/officeDocument/2006/relationships/hyperlink" Target="https://www.geeksforgeeks.org/write-a-program-to-reverse-an-array-or-string/" TargetMode="External"/><Relationship Id="rId180" Type="http://schemas.openxmlformats.org/officeDocument/2006/relationships/hyperlink" Target="https://practice.geeksforgeeks.org/problems/reverse-level-order-traversal/1" TargetMode="External"/><Relationship Id="rId215" Type="http://schemas.openxmlformats.org/officeDocument/2006/relationships/hyperlink" Target="https://practice.geeksforgeeks.org/problems/predecessor-and-successor/1" TargetMode="External"/><Relationship Id="rId236" Type="http://schemas.openxmlformats.org/officeDocument/2006/relationships/hyperlink" Target="https://www.geeksforgeeks.org/k-largestor-smallest-elements-in-an-array/" TargetMode="External"/><Relationship Id="rId257" Type="http://schemas.openxmlformats.org/officeDocument/2006/relationships/hyperlink" Target="https://www.geeksforgeeks.org/palindrome-substring-queries/" TargetMode="External"/><Relationship Id="rId278" Type="http://schemas.openxmlformats.org/officeDocument/2006/relationships/hyperlink" Target="https://practice.geeksforgeeks.org/problems/negative-weight-cycle3504/1" TargetMode="External"/><Relationship Id="rId401" Type="http://schemas.openxmlformats.org/officeDocument/2006/relationships/printerSettings" Target="../printerSettings/printerSettings2.bin"/><Relationship Id="rId303" Type="http://schemas.openxmlformats.org/officeDocument/2006/relationships/hyperlink" Target="https://practice.geeksforgeeks.org/problems/reach-a-given-score-1587115621/1" TargetMode="External"/><Relationship Id="rId42" Type="http://schemas.openxmlformats.org/officeDocument/2006/relationships/hyperlink" Target="https://practice.geeksforgeeks.org/problems/smallest-window-in-a-string-containing-all-the-characters-of-another-string-1587115621/1" TargetMode="External"/><Relationship Id="rId84" Type="http://schemas.openxmlformats.org/officeDocument/2006/relationships/hyperlink" Target="https://www.geeksforgeeks.org/combinational-sum/" TargetMode="External"/><Relationship Id="rId138" Type="http://schemas.openxmlformats.org/officeDocument/2006/relationships/hyperlink" Target="https://www.geeksforgeeks.org/design-and-implement-special-stack-data-structure/" TargetMode="External"/><Relationship Id="rId345" Type="http://schemas.openxmlformats.org/officeDocument/2006/relationships/hyperlink" Target="https://www.geeksforgeeks.org/count-derangements-permutation-such-that-no-element-appears-in-its-original-position/" TargetMode="External"/><Relationship Id="rId387" Type="http://schemas.openxmlformats.org/officeDocument/2006/relationships/hyperlink" Target="https://www.geeksforgeeks.org/a-data-structure-question/" TargetMode="External"/><Relationship Id="rId191" Type="http://schemas.openxmlformats.org/officeDocument/2006/relationships/hyperlink" Target="https://practice.geeksforgeeks.org/problems/check-if-tree-is-isomorphic/1" TargetMode="External"/><Relationship Id="rId205" Type="http://schemas.openxmlformats.org/officeDocument/2006/relationships/hyperlink" Target="https://practice.geeksforgeeks.org/problems/min-distance-between-two-given-nodes-of-a-binary-tree/1" TargetMode="External"/><Relationship Id="rId247" Type="http://schemas.openxmlformats.org/officeDocument/2006/relationships/hyperlink" Target="https://www.geeksforgeeks.org/count-distinct-elements-in-every-window-of-size-k/" TargetMode="External"/><Relationship Id="rId107" Type="http://schemas.openxmlformats.org/officeDocument/2006/relationships/hyperlink" Target="https://www.geeksforgeeks.org/given-only-a-pointer-to-a-node-to-be-deleted-in-a-singly-linked-list-how-do-you-delete-it/" TargetMode="External"/><Relationship Id="rId289" Type="http://schemas.openxmlformats.org/officeDocument/2006/relationships/hyperlink" Target="https://www.geeksforgeeks.org/bipartite-graph/" TargetMode="External"/><Relationship Id="rId11" Type="http://schemas.openxmlformats.org/officeDocument/2006/relationships/hyperlink" Target="https://www.interviewbit.com/problems/repeat-and-missing-number-array/" TargetMode="External"/><Relationship Id="rId53" Type="http://schemas.openxmlformats.org/officeDocument/2006/relationships/hyperlink" Target="https://leetcode.com/problems/rotate-image/" TargetMode="External"/><Relationship Id="rId149" Type="http://schemas.openxmlformats.org/officeDocument/2006/relationships/hyperlink" Target="https://www.geeksforgeeks.org/next-smaller-element/" TargetMode="External"/><Relationship Id="rId314" Type="http://schemas.openxmlformats.org/officeDocument/2006/relationships/hyperlink" Target="https://leetcode.com/problems/combination-sum-iv/" TargetMode="External"/><Relationship Id="rId356" Type="http://schemas.openxmlformats.org/officeDocument/2006/relationships/hyperlink" Target="https://cp-algorithms.com/sequences/rmq.html" TargetMode="External"/><Relationship Id="rId398" Type="http://schemas.openxmlformats.org/officeDocument/2006/relationships/hyperlink" Target="https://practice.geeksforgeeks.org/problems/boolean-parenthesization5610/1" TargetMode="External"/><Relationship Id="rId95" Type="http://schemas.openxmlformats.org/officeDocument/2006/relationships/hyperlink" Target="https://www.geeksforgeeks.org/print-palindromic-partitions-string/" TargetMode="External"/><Relationship Id="rId160" Type="http://schemas.openxmlformats.org/officeDocument/2006/relationships/hyperlink" Target="https://www.geeksforgeeks.org/minimum-sum-absolute-difference-pairs-two-arrays/" TargetMode="External"/><Relationship Id="rId216" Type="http://schemas.openxmlformats.org/officeDocument/2006/relationships/hyperlink" Target="https://practice.geeksforgeeks.org/problems/check-whether-bst-contains-dead-end/1" TargetMode="External"/><Relationship Id="rId258" Type="http://schemas.openxmlformats.org/officeDocument/2006/relationships/hyperlink" Target="https://www.geeksforgeeks.org/subarrays-distinct-elements/" TargetMode="External"/><Relationship Id="rId22" Type="http://schemas.openxmlformats.org/officeDocument/2006/relationships/hyperlink" Target="https://www.geeksforgeeks.org/find-minimum-number-of-merge-operations-to-make-an-array-palindrome/" TargetMode="External"/><Relationship Id="rId64" Type="http://schemas.openxmlformats.org/officeDocument/2006/relationships/hyperlink" Target="https://www.geeksforgeeks.org/ceiling-in-a-sorted-array/" TargetMode="External"/><Relationship Id="rId118" Type="http://schemas.openxmlformats.org/officeDocument/2006/relationships/hyperlink" Target="https://www.geeksforgeeks.org/delete-nodes-which-have-a-greater-value-on-right-side/" TargetMode="External"/><Relationship Id="rId325" Type="http://schemas.openxmlformats.org/officeDocument/2006/relationships/hyperlink" Target="https://www.geeksforgeeks.org/gold-mine-problem/" TargetMode="External"/><Relationship Id="rId367" Type="http://schemas.openxmlformats.org/officeDocument/2006/relationships/hyperlink" Target="https://www.geeksforgeeks.org/insert-in-sorted-and-non-overlapping-interval-array/" TargetMode="External"/><Relationship Id="rId171" Type="http://schemas.openxmlformats.org/officeDocument/2006/relationships/hyperlink" Target="http://geeksforgeeks.org/lexicographically-smallest-array-k-consecutive-swaps/" TargetMode="External"/><Relationship Id="rId227" Type="http://schemas.openxmlformats.org/officeDocument/2006/relationships/hyperlink" Target="https://www.geeksforgeeks.org/merge-two-balanced-binary-search-trees/" TargetMode="External"/><Relationship Id="rId269" Type="http://schemas.openxmlformats.org/officeDocument/2006/relationships/hyperlink" Target="https://leetcode.com/problems/clone-graph/" TargetMode="External"/><Relationship Id="rId33" Type="http://schemas.openxmlformats.org/officeDocument/2006/relationships/hyperlink" Target="https://www.geeksforgeeks.org/convert-sentence-equivalent-mobile-numeric-keypad-sequence/" TargetMode="External"/><Relationship Id="rId129" Type="http://schemas.openxmlformats.org/officeDocument/2006/relationships/hyperlink" Target="https://www.geeksforgeeks.org/subtract-two-numbers-represented-as-linked-lists/" TargetMode="External"/><Relationship Id="rId280" Type="http://schemas.openxmlformats.org/officeDocument/2006/relationships/hyperlink" Target="https://www.geeksforgeeks.org/graph-coloring-applications/" TargetMode="External"/><Relationship Id="rId336" Type="http://schemas.openxmlformats.org/officeDocument/2006/relationships/hyperlink" Target="http://geeksforgeeks.org/minimum-removals-array-make-max-min-k/" TargetMode="External"/><Relationship Id="rId75" Type="http://schemas.openxmlformats.org/officeDocument/2006/relationships/hyperlink" Target="https://www.geeksforgeeks.org/check-reversing-sub-array-make-array-sorted/" TargetMode="External"/><Relationship Id="rId140" Type="http://schemas.openxmlformats.org/officeDocument/2006/relationships/hyperlink" Target="https://www.geeksforgeeks.org/find-expression-duplicate-parenthesis-not/" TargetMode="External"/><Relationship Id="rId182" Type="http://schemas.openxmlformats.org/officeDocument/2006/relationships/hyperlink" Target="https://leetcode.com/problems/invert-binary-tree/" TargetMode="External"/><Relationship Id="rId378" Type="http://schemas.openxmlformats.org/officeDocument/2006/relationships/hyperlink" Target="https://www.geeksforgeeks.org/minimum-time-required-so-that-all-oranges-become-rotten/" TargetMode="External"/><Relationship Id="rId6" Type="http://schemas.openxmlformats.org/officeDocument/2006/relationships/hyperlink" Target="https://leetcode.com/problems/contains-duplicate/" TargetMode="External"/><Relationship Id="rId238" Type="http://schemas.openxmlformats.org/officeDocument/2006/relationships/hyperlink" Target="https://www.geeksforgeeks.org/kth-smallestlargest-element-unsorted-array/" TargetMode="External"/><Relationship Id="rId291" Type="http://schemas.openxmlformats.org/officeDocument/2006/relationships/hyperlink" Target="https://practice.geeksforgeeks.org/problems/alien-dictionary/1" TargetMode="External"/><Relationship Id="rId305" Type="http://schemas.openxmlformats.org/officeDocument/2006/relationships/hyperlink" Target="https://leetcode.com/problems/climbing-stairs/" TargetMode="External"/><Relationship Id="rId347" Type="http://schemas.openxmlformats.org/officeDocument/2006/relationships/hyperlink" Target="https://practice.geeksforgeeks.org/problems/word-wrap1646/1" TargetMode="External"/><Relationship Id="rId44" Type="http://schemas.openxmlformats.org/officeDocument/2006/relationships/hyperlink" Target="https://practice.geeksforgeeks.org/problems/longest-prefix-suffix2527/1" TargetMode="External"/><Relationship Id="rId86" Type="http://schemas.openxmlformats.org/officeDocument/2006/relationships/hyperlink" Target="https://www.geeksforgeeks.org/longest-possible-route-in-a-matrix-with-hurdles/" TargetMode="External"/><Relationship Id="rId151" Type="http://schemas.openxmlformats.org/officeDocument/2006/relationships/hyperlink" Target="https://www.geeksforgeeks.org/efficiently-implement-k-stacks-single-array/" TargetMode="External"/><Relationship Id="rId389" Type="http://schemas.openxmlformats.org/officeDocument/2006/relationships/hyperlink" Target="https://www.geeksforgeeks.org/a-pancake-sorting-question/" TargetMode="External"/><Relationship Id="rId193" Type="http://schemas.openxmlformats.org/officeDocument/2006/relationships/hyperlink" Target="https://leetcode.com/problems/construct-binary-tree-from-preorder-and-inorder-traversal/" TargetMode="External"/><Relationship Id="rId207" Type="http://schemas.openxmlformats.org/officeDocument/2006/relationships/hyperlink" Target="https://www.geeksforgeeks.org/kth-ancestor-node-binary-tree-set-2/" TargetMode="External"/><Relationship Id="rId249" Type="http://schemas.openxmlformats.org/officeDocument/2006/relationships/hyperlink" Target="https://leetcode.com/problems/merge-k-sorted-lists/" TargetMode="External"/><Relationship Id="rId13" Type="http://schemas.openxmlformats.org/officeDocument/2006/relationships/hyperlink" Target="https://leetcode.com/problems/trapping-rain-water/" TargetMode="External"/><Relationship Id="rId109" Type="http://schemas.openxmlformats.org/officeDocument/2006/relationships/hyperlink" Target="https://www.geeksforgeeks.org/sort-a-linked-list-of-0s-1s-or-2s/" TargetMode="External"/><Relationship Id="rId260" Type="http://schemas.openxmlformats.org/officeDocument/2006/relationships/hyperlink" Target="https://www.geeksforgeeks.org/k-maximum-sum-combinations-two-arrays/" TargetMode="External"/><Relationship Id="rId316" Type="http://schemas.openxmlformats.org/officeDocument/2006/relationships/hyperlink" Target="https://leetcode.com/problems/house-robber-ii/" TargetMode="External"/><Relationship Id="rId55" Type="http://schemas.openxmlformats.org/officeDocument/2006/relationships/hyperlink" Target="https://www.geeksforgeeks.org/find-number-of-islands/" TargetMode="External"/><Relationship Id="rId97" Type="http://schemas.openxmlformats.org/officeDocument/2006/relationships/hyperlink" Target="https://www.geeksforgeeks.org/partition-set-k-subsets-equal-sum/" TargetMode="External"/><Relationship Id="rId120" Type="http://schemas.openxmlformats.org/officeDocument/2006/relationships/hyperlink" Target="https://www.geeksforgeeks.org/point-to-next-higher-value-node-in-a-linked-list-with-an-arbitrary-pointer/" TargetMode="External"/><Relationship Id="rId358" Type="http://schemas.openxmlformats.org/officeDocument/2006/relationships/hyperlink" Target="https://leetcode.com/problems/create-sorted-array-through-instructions/" TargetMode="External"/><Relationship Id="rId162" Type="http://schemas.openxmlformats.org/officeDocument/2006/relationships/hyperlink" Target="https://www.geeksforgeeks.org/minimum-cost-for-acquiring-all-coins-with-k-extra-coins-allowed-with-every-coin/" TargetMode="External"/><Relationship Id="rId218" Type="http://schemas.openxmlformats.org/officeDocument/2006/relationships/hyperlink" Target="https://practice.geeksforgeeks.org/problems/kth-largest-element-in-bst/1" TargetMode="External"/><Relationship Id="rId271" Type="http://schemas.openxmlformats.org/officeDocument/2006/relationships/hyperlink" Target="https://www.geeksforgeeks.org/dijkstras-shortest-path-algorithm-greedy-algo-7/" TargetMode="External"/><Relationship Id="rId24" Type="http://schemas.openxmlformats.org/officeDocument/2006/relationships/hyperlink" Target="https://www.geeksforgeeks.org/space-optimization-using-bit-manipulations/" TargetMode="External"/><Relationship Id="rId66" Type="http://schemas.openxmlformats.org/officeDocument/2006/relationships/hyperlink" Target="https://www.geeksforgeeks.org/majority-element/" TargetMode="External"/><Relationship Id="rId131" Type="http://schemas.openxmlformats.org/officeDocument/2006/relationships/hyperlink" Target="https://www.geeksforgeeks.org/stack-set-4-evaluation-postfix-expression/" TargetMode="External"/><Relationship Id="rId327" Type="http://schemas.openxmlformats.org/officeDocument/2006/relationships/hyperlink" Target="https://practice.geeksforgeeks.org/problems/cutted-segments1642/1" TargetMode="External"/><Relationship Id="rId369" Type="http://schemas.openxmlformats.org/officeDocument/2006/relationships/hyperlink" Target="https://www.geeksforgeeks.org/find-if-there-is-a-path-of-more-than-k-length-from-a-source/" TargetMode="External"/><Relationship Id="rId173" Type="http://schemas.openxmlformats.org/officeDocument/2006/relationships/hyperlink" Target="https://www.geeksforgeeks.org/find-minimum-time-to-finish-all-jobs-with-given-constraints/" TargetMode="External"/><Relationship Id="rId229" Type="http://schemas.openxmlformats.org/officeDocument/2006/relationships/hyperlink" Target="https://www.geeksforgeeks.org/replace-every-element-with-the-least-greater-element-on-its-right/" TargetMode="External"/><Relationship Id="rId380" Type="http://schemas.openxmlformats.org/officeDocument/2006/relationships/hyperlink" Target="https://www.geeksforgeeks.org/maximize-array-sun-after-k-negation-operations/" TargetMode="External"/><Relationship Id="rId240" Type="http://schemas.openxmlformats.org/officeDocument/2006/relationships/hyperlink" Target="https://www.geeksforgeeks.org/k-th-smallest-element-removing-integers-natural-numbers/" TargetMode="External"/><Relationship Id="rId35" Type="http://schemas.openxmlformats.org/officeDocument/2006/relationships/hyperlink" Target="https://leetcode.com/problems/longest-substring-without-repeating-characters/" TargetMode="External"/><Relationship Id="rId77" Type="http://schemas.openxmlformats.org/officeDocument/2006/relationships/hyperlink" Target="https://www.geeksforgeeks.org/median-of-two-sorted-arrays-of-different-sizes/" TargetMode="External"/><Relationship Id="rId100" Type="http://schemas.openxmlformats.org/officeDocument/2006/relationships/hyperlink" Target="https://www.geeksforgeeks.org/find-maximum-number-possible-by-doing-at-most-k-swaps/" TargetMode="External"/><Relationship Id="rId282" Type="http://schemas.openxmlformats.org/officeDocument/2006/relationships/hyperlink" Target="https://practice.geeksforgeeks.org/problems/strongly-connected-components-kosarajus-algo/1" TargetMode="External"/><Relationship Id="rId338" Type="http://schemas.openxmlformats.org/officeDocument/2006/relationships/hyperlink" Target="https://practice.geeksforgeeks.org/problems/subset-sum-problem2014/1" TargetMode="External"/><Relationship Id="rId8" Type="http://schemas.openxmlformats.org/officeDocument/2006/relationships/hyperlink" Target="https://leetcode.com/problems/search-in-rotated-sorted-array/" TargetMode="External"/><Relationship Id="rId142" Type="http://schemas.openxmlformats.org/officeDocument/2006/relationships/hyperlink" Target="https://www.geeksforgeeks.org/count-natural-numbers-whose-permutation-greater-number/" TargetMode="External"/><Relationship Id="rId184" Type="http://schemas.openxmlformats.org/officeDocument/2006/relationships/hyperlink" Target="https://practice.geeksforgeeks.org/problems/left-view-of-binary-tree/1" TargetMode="External"/><Relationship Id="rId391" Type="http://schemas.openxmlformats.org/officeDocument/2006/relationships/hyperlink" Target="https://www.geeksforgeeks.org/paths-travel-nodes-using-edgeseven-bridges-konigsberg/" TargetMode="External"/><Relationship Id="rId251" Type="http://schemas.openxmlformats.org/officeDocument/2006/relationships/hyperlink" Target="https://www.geeksforgeeks.org/sliding-window-maximum-maximum-of-all-subarrays-of-size-k/" TargetMode="External"/><Relationship Id="rId46" Type="http://schemas.openxmlformats.org/officeDocument/2006/relationships/hyperlink" Target="https://www.geeksforgeeks.org/transform-one-string-to-another-using-minimum-number-of-given-operation/" TargetMode="External"/><Relationship Id="rId293" Type="http://schemas.openxmlformats.org/officeDocument/2006/relationships/hyperlink" Target="https://www.geeksforgeeks.org/total-number-spanning-trees-graph/" TargetMode="External"/><Relationship Id="rId307" Type="http://schemas.openxmlformats.org/officeDocument/2006/relationships/hyperlink" Target="https://practice.geeksforgeeks.org/problems/longest-repeating-subsequence2004/1" TargetMode="External"/><Relationship Id="rId349" Type="http://schemas.openxmlformats.org/officeDocument/2006/relationships/hyperlink" Target="https://leetcode.com/problems/maximum-length-of-pair-chain/" TargetMode="External"/><Relationship Id="rId88" Type="http://schemas.openxmlformats.org/officeDocument/2006/relationships/hyperlink" Target="https://practice.geeksforgeeks.org/problems/solve-the-sudoku-1587115621/1" TargetMode="External"/><Relationship Id="rId111" Type="http://schemas.openxmlformats.org/officeDocument/2006/relationships/hyperlink" Target="https://leetcode.com/problems/remove-nth-node-from-end-of-list/" TargetMode="External"/><Relationship Id="rId153" Type="http://schemas.openxmlformats.org/officeDocument/2006/relationships/hyperlink" Target="https://www.geeksforgeeks.org/iterative-tower-of-hanoi/" TargetMode="External"/><Relationship Id="rId195" Type="http://schemas.openxmlformats.org/officeDocument/2006/relationships/hyperlink" Target="https://practice.geeksforgeeks.org/problems/diameter-of-binary-tree/1" TargetMode="External"/><Relationship Id="rId209" Type="http://schemas.openxmlformats.org/officeDocument/2006/relationships/hyperlink" Target="https://leetcode.com/problems/serialize-and-deserialize-binary-tree/" TargetMode="External"/><Relationship Id="rId360" Type="http://schemas.openxmlformats.org/officeDocument/2006/relationships/hyperlink" Target="https://leetcode.com/problems/count-of-smaller-numbers-after-self/" TargetMode="External"/><Relationship Id="rId220" Type="http://schemas.openxmlformats.org/officeDocument/2006/relationships/hyperlink" Target="https://leetcode.com/problems/kth-smallest-element-in-a-bst/" TargetMode="External"/><Relationship Id="rId15" Type="http://schemas.openxmlformats.org/officeDocument/2006/relationships/hyperlink" Target="https://leetcode.com/problems/maximum-product-subarray/" TargetMode="External"/><Relationship Id="rId57" Type="http://schemas.openxmlformats.org/officeDocument/2006/relationships/hyperlink" Target="https://www.geeksforgeeks.org/find-common-element-rows-row-wise-sorted-matrix/" TargetMode="External"/><Relationship Id="rId262" Type="http://schemas.openxmlformats.org/officeDocument/2006/relationships/hyperlink" Target="https://www.geeksforgeeks.org/depth-first-search-or-dfs-for-a-graph/" TargetMode="External"/><Relationship Id="rId318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www.geeksforgeeks.org/tug-of-war/" TargetMode="External"/><Relationship Id="rId122" Type="http://schemas.openxmlformats.org/officeDocument/2006/relationships/hyperlink" Target="https://www.geeksforgeeks.org/sort-biotonic-doubly-linked-list/" TargetMode="External"/><Relationship Id="rId164" Type="http://schemas.openxmlformats.org/officeDocument/2006/relationships/hyperlink" Target="https://www.geeksforgeeks.org/job-sequencing-problem/" TargetMode="External"/><Relationship Id="rId371" Type="http://schemas.openxmlformats.org/officeDocument/2006/relationships/hyperlink" Target="https://www.geeksforgeeks.org/josephus-circle-using-circular-linked-list/" TargetMode="External"/><Relationship Id="rId26" Type="http://schemas.openxmlformats.org/officeDocument/2006/relationships/hyperlink" Target="https://www.geeksforgeeks.org/print-all-possible-combinations-of-r-elements-in-a-given-array-of-size-n/" TargetMode="External"/><Relationship Id="rId231" Type="http://schemas.openxmlformats.org/officeDocument/2006/relationships/hyperlink" Target="https://www.geeksforgeeks.org/find-median-bst-time-o1-space/" TargetMode="External"/><Relationship Id="rId273" Type="http://schemas.openxmlformats.org/officeDocument/2006/relationships/hyperlink" Target="https://www.hackerearth.com/practice/algorithms/graphs/topological-sort/practice-problems/algorithm/oliver-and-the-game-3/" TargetMode="External"/><Relationship Id="rId329" Type="http://schemas.openxmlformats.org/officeDocument/2006/relationships/hyperlink" Target="https://www.geeksforgeeks.org/count-subsequences-product-less-k/" TargetMode="External"/><Relationship Id="rId68" Type="http://schemas.openxmlformats.org/officeDocument/2006/relationships/hyperlink" Target="https://www.geeksforgeeks.org/maximum-sum-such-that-no-two-elements-are-adjacent/" TargetMode="External"/><Relationship Id="rId133" Type="http://schemas.openxmlformats.org/officeDocument/2006/relationships/hyperlink" Target="https://practice.geeksforgeeks.org/problems/queue-reversal/1" TargetMode="External"/><Relationship Id="rId175" Type="http://schemas.openxmlformats.org/officeDocument/2006/relationships/hyperlink" Target="https://www.geeksforgeeks.org/rearrange-characters-string-no-two-adjacent/" TargetMode="External"/><Relationship Id="rId340" Type="http://schemas.openxmlformats.org/officeDocument/2006/relationships/hyperlink" Target="https://practice.geeksforgeeks.org/problems/count-palindromic-subsequences/1" TargetMode="External"/><Relationship Id="rId200" Type="http://schemas.openxmlformats.org/officeDocument/2006/relationships/hyperlink" Target="https://www.geeksforgeeks.org/construct-binary-tree-string-bracket-representation/" TargetMode="External"/><Relationship Id="rId382" Type="http://schemas.openxmlformats.org/officeDocument/2006/relationships/hyperlink" Target="https://practice.geeksforgeeks.org/problems/check-mirror-in-n-ary-tree1528/1" TargetMode="External"/><Relationship Id="rId242" Type="http://schemas.openxmlformats.org/officeDocument/2006/relationships/hyperlink" Target="https://www.geeksforgeeks.org/kth-largest-element-in-a-stream/" TargetMode="External"/><Relationship Id="rId284" Type="http://schemas.openxmlformats.org/officeDocument/2006/relationships/hyperlink" Target="https://www.geeksforgeeks.org/vertex-cover-problem-set-1-introduction-approximate-algorithm-2/" TargetMode="External"/><Relationship Id="rId37" Type="http://schemas.openxmlformats.org/officeDocument/2006/relationships/hyperlink" Target="https://leetcode.com/problems/group-anagrams/" TargetMode="External"/><Relationship Id="rId79" Type="http://schemas.openxmlformats.org/officeDocument/2006/relationships/hyperlink" Target="https://www.geeksforgeeks.org/print-all-subarrays-with-0-sum/" TargetMode="External"/><Relationship Id="rId102" Type="http://schemas.openxmlformats.org/officeDocument/2006/relationships/hyperlink" Target="https://www.geeksforgeeks.org/find-paths-from-corner-cell-to-middle-cell-in-maze/" TargetMode="External"/><Relationship Id="rId144" Type="http://schemas.openxmlformats.org/officeDocument/2006/relationships/hyperlink" Target="https://www.geeksforgeeks.org/queue-based-approach-for-first-non-repeating-character-in-a-strea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lnkd.in/dRyQ_rkk" TargetMode="External"/><Relationship Id="rId18" Type="http://schemas.openxmlformats.org/officeDocument/2006/relationships/hyperlink" Target="https://lnkd.in/dJCX6aVz" TargetMode="External"/><Relationship Id="rId26" Type="http://schemas.openxmlformats.org/officeDocument/2006/relationships/hyperlink" Target="https://lnkd.in/dDN5PWQk" TargetMode="External"/><Relationship Id="rId39" Type="http://schemas.openxmlformats.org/officeDocument/2006/relationships/hyperlink" Target="http://jobs.cisco.com/" TargetMode="External"/><Relationship Id="rId21" Type="http://schemas.openxmlformats.org/officeDocument/2006/relationships/hyperlink" Target="https://lnkd.in/dqVxSNgW" TargetMode="External"/><Relationship Id="rId34" Type="http://schemas.openxmlformats.org/officeDocument/2006/relationships/hyperlink" Target="https://lnkd.in/d7zgbhXk" TargetMode="External"/><Relationship Id="rId42" Type="http://schemas.openxmlformats.org/officeDocument/2006/relationships/hyperlink" Target="http://lnkd.in/d_9WfsNY" TargetMode="External"/><Relationship Id="rId47" Type="http://schemas.openxmlformats.org/officeDocument/2006/relationships/hyperlink" Target="https://lnkd.in/d5pTjwxs" TargetMode="External"/><Relationship Id="rId50" Type="http://schemas.openxmlformats.org/officeDocument/2006/relationships/hyperlink" Target="https://lnkd.in/dKt2drwp" TargetMode="External"/><Relationship Id="rId55" Type="http://schemas.openxmlformats.org/officeDocument/2006/relationships/hyperlink" Target="https://lnkd.in/dDVKcPST" TargetMode="External"/><Relationship Id="rId7" Type="http://schemas.openxmlformats.org/officeDocument/2006/relationships/hyperlink" Target="https://lnkd.in/dnVzT7eb" TargetMode="External"/><Relationship Id="rId2" Type="http://schemas.openxmlformats.org/officeDocument/2006/relationships/hyperlink" Target="https://lnkd.in/dEcdZ7gf" TargetMode="External"/><Relationship Id="rId16" Type="http://schemas.openxmlformats.org/officeDocument/2006/relationships/hyperlink" Target="https://lnkd.in/d3vs3whb" TargetMode="External"/><Relationship Id="rId29" Type="http://schemas.openxmlformats.org/officeDocument/2006/relationships/hyperlink" Target="https://lnkd.in/dgsH4KUz" TargetMode="External"/><Relationship Id="rId11" Type="http://schemas.openxmlformats.org/officeDocument/2006/relationships/hyperlink" Target="https://lnkd.in/dtJkkrBp" TargetMode="External"/><Relationship Id="rId24" Type="http://schemas.openxmlformats.org/officeDocument/2006/relationships/hyperlink" Target="https://lnkd.in/d6G3tHUF" TargetMode="External"/><Relationship Id="rId32" Type="http://schemas.openxmlformats.org/officeDocument/2006/relationships/hyperlink" Target="https://lnkd.in/df4czTeb" TargetMode="External"/><Relationship Id="rId37" Type="http://schemas.openxmlformats.org/officeDocument/2006/relationships/hyperlink" Target="https://lnkd.in/dAjV2Df4" TargetMode="External"/><Relationship Id="rId40" Type="http://schemas.openxmlformats.org/officeDocument/2006/relationships/hyperlink" Target="http://lnkd.in/d5ZUmmG6" TargetMode="External"/><Relationship Id="rId45" Type="http://schemas.openxmlformats.org/officeDocument/2006/relationships/hyperlink" Target="https://lnkd.in/d53kRcp3" TargetMode="External"/><Relationship Id="rId53" Type="http://schemas.openxmlformats.org/officeDocument/2006/relationships/hyperlink" Target="https://lnkd.in/dRuSSrq2" TargetMode="External"/><Relationship Id="rId5" Type="http://schemas.openxmlformats.org/officeDocument/2006/relationships/hyperlink" Target="https://lnkd.in/dnCVuQzD" TargetMode="External"/><Relationship Id="rId19" Type="http://schemas.openxmlformats.org/officeDocument/2006/relationships/hyperlink" Target="https://lnkd.in/d7inSReM" TargetMode="External"/><Relationship Id="rId4" Type="http://schemas.openxmlformats.org/officeDocument/2006/relationships/hyperlink" Target="https://lnkd.in/d6tp6F_p" TargetMode="External"/><Relationship Id="rId9" Type="http://schemas.openxmlformats.org/officeDocument/2006/relationships/hyperlink" Target="https://lnkd.in/d2ePnTG4" TargetMode="External"/><Relationship Id="rId14" Type="http://schemas.openxmlformats.org/officeDocument/2006/relationships/hyperlink" Target="https://lnkd.in/dHJwPXiG" TargetMode="External"/><Relationship Id="rId22" Type="http://schemas.openxmlformats.org/officeDocument/2006/relationships/hyperlink" Target="https://lnkd.in/d2dkHExY" TargetMode="External"/><Relationship Id="rId27" Type="http://schemas.openxmlformats.org/officeDocument/2006/relationships/hyperlink" Target="http://lnkd.in/d9i9YwjV" TargetMode="External"/><Relationship Id="rId30" Type="http://schemas.openxmlformats.org/officeDocument/2006/relationships/hyperlink" Target="https://lnkd.in/dBP_hSFE" TargetMode="External"/><Relationship Id="rId35" Type="http://schemas.openxmlformats.org/officeDocument/2006/relationships/hyperlink" Target="http://lnkd.in/dMWhmAKZ" TargetMode="External"/><Relationship Id="rId43" Type="http://schemas.openxmlformats.org/officeDocument/2006/relationships/hyperlink" Target="http://lnkd.in/dGMfCuRs" TargetMode="External"/><Relationship Id="rId48" Type="http://schemas.openxmlformats.org/officeDocument/2006/relationships/hyperlink" Target="https://lnkd.in/d7vST4g6" TargetMode="External"/><Relationship Id="rId56" Type="http://schemas.openxmlformats.org/officeDocument/2006/relationships/hyperlink" Target="https://lnkd.in/dfti6QZ8" TargetMode="External"/><Relationship Id="rId8" Type="http://schemas.openxmlformats.org/officeDocument/2006/relationships/hyperlink" Target="https://lnkd.in/dwTuQWAf" TargetMode="External"/><Relationship Id="rId51" Type="http://schemas.openxmlformats.org/officeDocument/2006/relationships/hyperlink" Target="https://lnkd.in/dtTZzhXn" TargetMode="External"/><Relationship Id="rId3" Type="http://schemas.openxmlformats.org/officeDocument/2006/relationships/hyperlink" Target="https://lnkd.in/d89txDcp" TargetMode="External"/><Relationship Id="rId12" Type="http://schemas.openxmlformats.org/officeDocument/2006/relationships/hyperlink" Target="https://lnkd.in/dU-VhUCw" TargetMode="External"/><Relationship Id="rId17" Type="http://schemas.openxmlformats.org/officeDocument/2006/relationships/hyperlink" Target="https://lnkd.in/dsXSfUev" TargetMode="External"/><Relationship Id="rId25" Type="http://schemas.openxmlformats.org/officeDocument/2006/relationships/hyperlink" Target="http://lnkd.in/dDKQVqv2" TargetMode="External"/><Relationship Id="rId33" Type="http://schemas.openxmlformats.org/officeDocument/2006/relationships/hyperlink" Target="https://lnkd.in/d5gUrDxq" TargetMode="External"/><Relationship Id="rId38" Type="http://schemas.openxmlformats.org/officeDocument/2006/relationships/hyperlink" Target="http://lnkd.in/dUNg4sZP" TargetMode="External"/><Relationship Id="rId46" Type="http://schemas.openxmlformats.org/officeDocument/2006/relationships/hyperlink" Target="http://lnkd.in/d9MbsS3V" TargetMode="External"/><Relationship Id="rId20" Type="http://schemas.openxmlformats.org/officeDocument/2006/relationships/hyperlink" Target="https://lnkd.in/dsxAXftw" TargetMode="External"/><Relationship Id="rId41" Type="http://schemas.openxmlformats.org/officeDocument/2006/relationships/hyperlink" Target="http://apply.fampay.in/" TargetMode="External"/><Relationship Id="rId54" Type="http://schemas.openxmlformats.org/officeDocument/2006/relationships/hyperlink" Target="https://lnkd.in/dveHTU3p" TargetMode="External"/><Relationship Id="rId1" Type="http://schemas.openxmlformats.org/officeDocument/2006/relationships/hyperlink" Target="https://lnkd.in/dZBUYY88" TargetMode="External"/><Relationship Id="rId6" Type="http://schemas.openxmlformats.org/officeDocument/2006/relationships/hyperlink" Target="https://lnkd.in/dJpHXdvv" TargetMode="External"/><Relationship Id="rId15" Type="http://schemas.openxmlformats.org/officeDocument/2006/relationships/hyperlink" Target="https://lnkd.in/dUw9Qi4B" TargetMode="External"/><Relationship Id="rId23" Type="http://schemas.openxmlformats.org/officeDocument/2006/relationships/hyperlink" Target="http://lnkd.in/dvxb_7ds" TargetMode="External"/><Relationship Id="rId28" Type="http://schemas.openxmlformats.org/officeDocument/2006/relationships/hyperlink" Target="http://lnkd.in/dHTe2pFc" TargetMode="External"/><Relationship Id="rId36" Type="http://schemas.openxmlformats.org/officeDocument/2006/relationships/hyperlink" Target="https://lnkd.in/dSYUatGR" TargetMode="External"/><Relationship Id="rId49" Type="http://schemas.openxmlformats.org/officeDocument/2006/relationships/hyperlink" Target="https://lnkd.in/dDDbnZMu" TargetMode="External"/><Relationship Id="rId57" Type="http://schemas.openxmlformats.org/officeDocument/2006/relationships/hyperlink" Target="http://lnkd.in/dskmG6eT" TargetMode="External"/><Relationship Id="rId10" Type="http://schemas.openxmlformats.org/officeDocument/2006/relationships/hyperlink" Target="https://jobs.hexaware.com/" TargetMode="External"/><Relationship Id="rId31" Type="http://schemas.openxmlformats.org/officeDocument/2006/relationships/hyperlink" Target="https://lnkd.in/dUPgitVf" TargetMode="External"/><Relationship Id="rId44" Type="http://schemas.openxmlformats.org/officeDocument/2006/relationships/hyperlink" Target="https://lnkd.in/ds2n7SNb" TargetMode="External"/><Relationship Id="rId52" Type="http://schemas.openxmlformats.org/officeDocument/2006/relationships/hyperlink" Target="http://lnkd.in/d4b8DT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B27" sqref="B27"/>
    </sheetView>
  </sheetViews>
  <sheetFormatPr defaultColWidth="12.5703125" defaultRowHeight="15" customHeight="1" x14ac:dyDescent="0.2"/>
  <cols>
    <col min="1" max="1" width="15.28515625" customWidth="1"/>
    <col min="2" max="2" width="61.85546875" customWidth="1"/>
    <col min="3" max="3" width="24.7109375" customWidth="1"/>
    <col min="4" max="4" width="71.140625" customWidth="1"/>
    <col min="5" max="24" width="12.5703125" customWidth="1"/>
  </cols>
  <sheetData>
    <row r="1" spans="1:26" ht="15.75" customHeight="1" x14ac:dyDescent="0.25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</row>
    <row r="2" spans="1:26" ht="30" customHeight="1" x14ac:dyDescent="0.5">
      <c r="A2" s="1"/>
      <c r="B2" s="5" t="s">
        <v>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4"/>
    </row>
    <row r="3" spans="1:26" ht="21" customHeight="1" x14ac:dyDescent="0.35">
      <c r="A3" s="1"/>
      <c r="B3" s="6" t="s">
        <v>2</v>
      </c>
      <c r="C3" s="7" t="s">
        <v>3</v>
      </c>
      <c r="D3" s="8" t="s">
        <v>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</row>
    <row r="4" spans="1:26" ht="15.75" customHeight="1" x14ac:dyDescent="0.25">
      <c r="A4" s="1" t="s">
        <v>5</v>
      </c>
      <c r="B4" s="9" t="s">
        <v>6</v>
      </c>
      <c r="C4" s="1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</row>
    <row r="5" spans="1:26" ht="15.75" customHeight="1" x14ac:dyDescent="0.2">
      <c r="A5" s="1">
        <v>1</v>
      </c>
      <c r="B5" s="11" t="str">
        <f>HYPERLINK("https://www.geeksforgeeks.org/next-greater-element/","Next Greater Element on right")</f>
        <v>Next Greater Element on right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4"/>
      <c r="Z5" s="4"/>
    </row>
    <row r="6" spans="1:26" ht="15.75" customHeight="1" x14ac:dyDescent="0.25">
      <c r="A6" s="3">
        <v>2</v>
      </c>
      <c r="B6" s="11" t="str">
        <f>HYPERLINK("https://leetcode.com/problems/next-greater-element-ii/","Next Greater Element 2")</f>
        <v>Next Greater Element 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5.75" customHeight="1" x14ac:dyDescent="0.25">
      <c r="A7" s="3">
        <v>3</v>
      </c>
      <c r="B7" s="11" t="str">
        <f>HYPERLINK("https://leetcode.com/problems/daily-temperatures/","Daily Temperatures")</f>
        <v>Daily Temperatures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</row>
    <row r="8" spans="1:26" ht="15.75" customHeight="1" x14ac:dyDescent="0.2">
      <c r="A8" s="1">
        <v>4</v>
      </c>
      <c r="B8" s="11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4"/>
      <c r="Z8" s="4"/>
    </row>
    <row r="9" spans="1:26" ht="15.75" customHeight="1" x14ac:dyDescent="0.2">
      <c r="A9" s="1">
        <v>5</v>
      </c>
      <c r="B9" s="11" t="str">
        <f>HYPERLINK("https://www.geeksforgeeks.org/the-stock-span-problem/","Stock Span Problem")</f>
        <v>Stock Span Problem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4"/>
      <c r="Z9" s="4"/>
    </row>
    <row r="10" spans="1:26" ht="15.75" customHeight="1" x14ac:dyDescent="0.25">
      <c r="A10" s="3">
        <v>6</v>
      </c>
      <c r="B10" s="11" t="str">
        <f>HYPERLINK("https://leetcode.com/problems/largest-rectangle-in-histogram/","Largest Rectangular Area Histogram")</f>
        <v>Largest Rectangular Area Histogram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  <c r="Z10" s="4"/>
    </row>
    <row r="11" spans="1:26" ht="15.75" customHeight="1" x14ac:dyDescent="0.25">
      <c r="A11" s="3">
        <v>7</v>
      </c>
      <c r="B11" s="11" t="str">
        <f>HYPERLINK("https://leetcode.com/problems/maximal-rectangle/","maximu size binary matrix containing 1")</f>
        <v>maximu size binary matrix containing 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</row>
    <row r="12" spans="1:26" ht="15.75" customHeight="1" x14ac:dyDescent="0.25">
      <c r="A12" s="3">
        <v>8</v>
      </c>
      <c r="B12" s="11" t="str">
        <f>HYPERLINK("https://leetcode.com/problems/valid-parentheses/","Valid Parentheses")</f>
        <v>Valid Parentheses</v>
      </c>
      <c r="C12" s="1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Z12" s="4"/>
    </row>
    <row r="13" spans="1:26" ht="15.75" customHeight="1" x14ac:dyDescent="0.25">
      <c r="A13" s="1">
        <v>9</v>
      </c>
      <c r="B13" s="11" t="str">
        <f>HYPERLINK("https://www.geeksforgeeks.org/length-of-the-longest-valid-substring/","Length of longest valid substring")</f>
        <v>Length of longest valid substring</v>
      </c>
      <c r="C13" s="1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4"/>
      <c r="Z13" s="4"/>
    </row>
    <row r="14" spans="1:26" ht="15.75" customHeight="1" x14ac:dyDescent="0.2">
      <c r="A14" s="1">
        <v>10</v>
      </c>
      <c r="B14" s="11" t="str">
        <f>HYPERLINK("https://www.geeksforgeeks.org/find-expression-duplicate-parenthesis-not/","Count of duplicate Parentheses")</f>
        <v>Count of duplicate Parentheses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</row>
    <row r="15" spans="1:26" ht="15.75" customHeight="1" x14ac:dyDescent="0.25">
      <c r="A15" s="3">
        <v>11</v>
      </c>
      <c r="B15" s="11" t="str">
        <f>HYPERLINK("https://leetcode.com/problems/decode-string/","Decode String")</f>
        <v>Decode String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</row>
    <row r="16" spans="1:26" ht="15.75" customHeight="1" x14ac:dyDescent="0.25">
      <c r="A16" s="3">
        <v>12</v>
      </c>
      <c r="B16" s="11" t="str">
        <f>HYPERLINK("https://leetcode.com/problems/minimum-add-to-make-parentheses-valid/","Minimum Add To make Parentheses Valid")</f>
        <v>Minimum Add To make Parentheses Valid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</row>
    <row r="17" spans="1:26" ht="15.75" customHeight="1" x14ac:dyDescent="0.2">
      <c r="A17" s="1">
        <v>13</v>
      </c>
      <c r="B17" s="11" t="str">
        <f>HYPERLINK("https://www.geeksforgeeks.org/print-bracket-number/","Print Bracket Number")</f>
        <v>Print Bracket Number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4"/>
      <c r="Z17" s="4"/>
    </row>
    <row r="18" spans="1:26" ht="15.75" customHeight="1" x14ac:dyDescent="0.2">
      <c r="A18" s="1">
        <v>14</v>
      </c>
      <c r="B18" s="11" t="str">
        <f>HYPERLINK("https://leetcode.com/problems/asteroid-collision/","Asteroid Collision")</f>
        <v>Asteroid Collision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4"/>
      <c r="Z18" s="4"/>
    </row>
    <row r="19" spans="1:26" ht="15.75" customHeight="1" x14ac:dyDescent="0.25">
      <c r="A19" s="1">
        <v>15</v>
      </c>
      <c r="B19" s="11" t="str">
        <f>HYPERLINK("https://leetcode.com/problems/backspace-string-compare/","Backspace String Compare")</f>
        <v>Backspace String Compare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4"/>
      <c r="Z19" s="4"/>
    </row>
    <row r="20" spans="1:26" ht="15.75" customHeight="1" x14ac:dyDescent="0.25">
      <c r="A20" s="1">
        <v>16</v>
      </c>
      <c r="B20" s="11" t="str">
        <f>HYPERLINK("https://www.geeksforgeeks.org/interesting-method-generate-binary-numbers-1-n/","Print Binary Number")</f>
        <v>Print Binary Number</v>
      </c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4"/>
      <c r="Z20" s="4"/>
    </row>
    <row r="21" spans="1:26" ht="15.75" customHeight="1" x14ac:dyDescent="0.25">
      <c r="A21" s="1">
        <v>17</v>
      </c>
      <c r="B21" s="11" t="str">
        <f>HYPERLINK("https://leetcode.com/problems/score-of-parentheses/","Score Of String")</f>
        <v>Score Of String</v>
      </c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4"/>
      <c r="Z21" s="4"/>
    </row>
    <row r="22" spans="1:26" ht="15.75" customHeight="1" x14ac:dyDescent="0.25">
      <c r="A22" s="1">
        <v>18</v>
      </c>
      <c r="B22" s="11" t="str">
        <f>HYPERLINK("https://leetcode.com/problems/remove-k-digits/","Remove K digits From number")</f>
        <v>Remove K digits From number</v>
      </c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</row>
    <row r="23" spans="1:26" ht="15.75" customHeight="1" x14ac:dyDescent="0.25">
      <c r="A23" s="1">
        <v>19</v>
      </c>
      <c r="B23" s="11" t="str">
        <f>HYPERLINK("https://leetcode.com/problems/car-fleet/","Car fleet")</f>
        <v>Car fleet</v>
      </c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</row>
    <row r="24" spans="1:26" ht="15.75" customHeight="1" x14ac:dyDescent="0.25">
      <c r="A24" s="3">
        <v>20</v>
      </c>
      <c r="B24" s="11" t="str">
        <f>HYPERLINK("https://www.geeksforgeeks.org/first-negative-integer-every-window-size-k/","First negative Integer in k sized window")</f>
        <v>First negative Integer in k sized window</v>
      </c>
      <c r="C24" s="1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</row>
    <row r="25" spans="1:26" ht="15.75" customHeight="1" x14ac:dyDescent="0.25">
      <c r="A25" s="3">
        <v>21</v>
      </c>
      <c r="B25" s="11" t="str">
        <f>HYPERLINK("https://www.codechef.com/DEC19A/problems/BINADD","Addition")</f>
        <v>Addition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</row>
    <row r="26" spans="1:26" ht="15.75" customHeight="1" x14ac:dyDescent="0.25">
      <c r="A26" s="3">
        <v>22</v>
      </c>
      <c r="B26" s="14" t="str">
        <f>HYPERLINK("https://leetcode.com/problems/gas-station/","Gas Station")</f>
        <v>Gas Station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  <c r="Z26" s="4"/>
    </row>
    <row r="27" spans="1:26" ht="15.75" customHeight="1" x14ac:dyDescent="0.25">
      <c r="A27" s="3">
        <v>23</v>
      </c>
      <c r="B27" s="14" t="str">
        <f>HYPERLINK("https://www.geeksforgeeks.org/maximum-sum-of-smallest-and-second-smallest-in-an-array/","Maximum sum of smallest and second smallest")</f>
        <v>Maximum sum of smallest and second smallest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  <c r="Z27" s="4"/>
    </row>
    <row r="28" spans="1:26" ht="15.75" customHeight="1" x14ac:dyDescent="0.25">
      <c r="A28" s="3">
        <v>24</v>
      </c>
      <c r="B28" s="14" t="str">
        <f>HYPERLINK("https://leetcode.com/problems/min-stack/","Min Stack")</f>
        <v>Min Stack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</row>
    <row r="29" spans="1:26" ht="15.75" customHeight="1" x14ac:dyDescent="0.25">
      <c r="A29" s="3">
        <v>25</v>
      </c>
      <c r="B29" s="14" t="str">
        <f>HYPERLINK("https://www.geeksforgeeks.org/efficiently-implement-k-stacks-single-array/","K stacks in a single array")</f>
        <v>K stacks in a single array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  <c r="Z29" s="4"/>
    </row>
    <row r="30" spans="1:26" ht="15.75" customHeight="1" x14ac:dyDescent="0.25">
      <c r="A30" s="3">
        <v>26</v>
      </c>
      <c r="B30" s="14" t="str">
        <f>HYPERLINK("https://leetcode.com/problems/validate-stack-sequences/","Validate Stack")</f>
        <v>Validate Stack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4"/>
    </row>
    <row r="31" spans="1:26" ht="15.75" customHeight="1" x14ac:dyDescent="0.25">
      <c r="A31" s="3">
        <v>27</v>
      </c>
      <c r="B31" s="14" t="str">
        <f>HYPERLINK("https://www.geeksforgeeks.org/reversing-first-k-elements-queue/","K reverse in a queue")</f>
        <v>K reverse in a queue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4"/>
    </row>
    <row r="32" spans="1:26" ht="15.75" customHeight="1" x14ac:dyDescent="0.25">
      <c r="A32" s="3">
        <v>28</v>
      </c>
      <c r="B32" s="14" t="str">
        <f>HYPERLINK("https://www.geeksforgeeks.org/find-the-largest-pair-sum-in-an-unsorted-array/","largest Pair sum in unsorted array")</f>
        <v>largest Pair sum in unsorted array</v>
      </c>
      <c r="C32" s="1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4"/>
    </row>
    <row r="33" spans="1:26" ht="15.75" customHeight="1" x14ac:dyDescent="0.2">
      <c r="A33" s="1"/>
      <c r="B33" s="10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</row>
    <row r="34" spans="1:26" ht="15.75" customHeight="1" x14ac:dyDescent="0.3">
      <c r="A34" s="3"/>
      <c r="B34" s="15" t="s">
        <v>7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4"/>
    </row>
    <row r="35" spans="1:26" ht="15.75" customHeight="1" x14ac:dyDescent="0.25">
      <c r="A35" s="3">
        <v>1</v>
      </c>
      <c r="B35" s="14" t="str">
        <f>HYPERLINK("https://leetcode.com/problems/reverse-linked-list/","reverse LinkedList")</f>
        <v>reverse LinkedList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  <c r="Z35" s="4"/>
    </row>
    <row r="36" spans="1:26" ht="15.75" customHeight="1" x14ac:dyDescent="0.25">
      <c r="A36" s="1">
        <v>2</v>
      </c>
      <c r="B36" s="14" t="str">
        <f>HYPERLINK("https://www.geeksforgeeks.org/reverse-a-list-in-groups-of-given-size/","K reverse")</f>
        <v>K reverse</v>
      </c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</row>
    <row r="37" spans="1:26" ht="15.75" customHeight="1" x14ac:dyDescent="0.25">
      <c r="A37" s="1">
        <v>3</v>
      </c>
      <c r="B37" s="14" t="str">
        <f>HYPERLINK("https://www.geeksforgeeks.org/detect-loop-in-a-linked-list/","Floyd cycle")</f>
        <v>Floyd cycle</v>
      </c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</row>
    <row r="38" spans="1:26" ht="15.75" customHeight="1" x14ac:dyDescent="0.25">
      <c r="A38" s="3">
        <v>4</v>
      </c>
      <c r="B38" s="14" t="str">
        <f>HYPERLINK("https://www.geeksforgeeks.org/merge-a-linked-list-into-another-linked-list-at-alternate-positions/","Merge LinkedList")</f>
        <v>Merge LinkedList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4"/>
    </row>
    <row r="39" spans="1:26" ht="15.75" customHeight="1" x14ac:dyDescent="0.25">
      <c r="A39" s="3">
        <v>5</v>
      </c>
      <c r="B39" s="14" t="str">
        <f>HYPERLINK("https://www.geeksforgeeks.org/a-linked-list-with-next-and-arbit-pointer/","Clone a linkedlist")</f>
        <v>Clone a linkedlist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4"/>
    </row>
    <row r="40" spans="1:26" ht="15.75" customHeight="1" x14ac:dyDescent="0.25">
      <c r="A40" s="3">
        <v>6</v>
      </c>
      <c r="B40" s="14" t="str">
        <f>HYPERLINK("https://www.geeksforgeeks.org/find-modular-node-linked-list/","find modular node")</f>
        <v>find modular node</v>
      </c>
      <c r="C40" s="3" t="s">
        <v>98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4"/>
    </row>
    <row r="41" spans="1:26" ht="15.75" customHeight="1" x14ac:dyDescent="0.25">
      <c r="A41" s="1">
        <v>7</v>
      </c>
      <c r="B41" s="14" t="str">
        <f>HYPERLINK("https://www.geeksforgeeks.org/remove-duplicates-from-a-sorted-linked-list/","Remove duplicate from sorted")</f>
        <v>Remove duplicate from sorted</v>
      </c>
      <c r="C41" s="1" t="s">
        <v>98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</row>
    <row r="42" spans="1:26" ht="15.75" customHeight="1" x14ac:dyDescent="0.25">
      <c r="A42" s="1">
        <v>8</v>
      </c>
      <c r="B42" s="14" t="str">
        <f>HYPERLINK("https://www.geeksforgeeks.org/write-a-c-function-to-print-the-middle-of-the-linked-list/","Find the middle element")</f>
        <v>Find the middle element</v>
      </c>
      <c r="C42" s="1" t="s">
        <v>98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</row>
    <row r="43" spans="1:26" ht="15.75" customHeight="1" x14ac:dyDescent="0.25">
      <c r="A43" s="1">
        <v>9</v>
      </c>
      <c r="B43" s="14" t="str">
        <f>HYPERLINK("https://www.geeksforgeeks.org/nth-node-from-the-end-of-a-linked-list/","Nth element from end")</f>
        <v>Nth element from end</v>
      </c>
      <c r="C43" s="3" t="s">
        <v>98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</row>
    <row r="44" spans="1:26" ht="15.75" customHeight="1" x14ac:dyDescent="0.25">
      <c r="A44" s="1">
        <v>10</v>
      </c>
      <c r="B44" s="14" t="str">
        <f>HYPERLINK("https://leetcode.com/problems/lru-cache/","LRU Cache")</f>
        <v>LRU Cache</v>
      </c>
      <c r="C44" s="1" t="s">
        <v>98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</row>
    <row r="45" spans="1:26" ht="15.75" customHeight="1" x14ac:dyDescent="0.25">
      <c r="A45" s="3"/>
      <c r="B45" s="1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4"/>
    </row>
    <row r="46" spans="1:26" ht="15.75" customHeight="1" x14ac:dyDescent="0.25">
      <c r="A46" s="1"/>
      <c r="B46" s="17" t="s">
        <v>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</row>
    <row r="47" spans="1:26" ht="15.75" customHeight="1" x14ac:dyDescent="0.25">
      <c r="A47" s="1">
        <v>1</v>
      </c>
      <c r="B47" s="14" t="str">
        <f>HYPERLINK("https://leetcode.com/problems/binary-tree-inorder-traversal/","Inorder Traversal")</f>
        <v>Inorder Traversal</v>
      </c>
      <c r="C47" s="1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</row>
    <row r="48" spans="1:26" ht="15.75" customHeight="1" x14ac:dyDescent="0.25">
      <c r="A48" s="3">
        <v>2</v>
      </c>
      <c r="B48" s="14" t="str">
        <f>HYPERLINK("https://leetcode.com/problems/binary-tree-preorder-traversal/","Preorder Traversal")</f>
        <v>Preorder Traversal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4"/>
    </row>
    <row r="49" spans="1:26" ht="15.75" customHeight="1" x14ac:dyDescent="0.25">
      <c r="A49" s="1">
        <v>3</v>
      </c>
      <c r="B49" s="14" t="str">
        <f>HYPERLINK("https://leetcode.com/problems/binary-tree-postorder-traversal/","Postorder Traversal")</f>
        <v>Postorder Traversal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</row>
    <row r="50" spans="1:26" ht="15.75" customHeight="1" x14ac:dyDescent="0.25">
      <c r="A50" s="1">
        <v>4</v>
      </c>
      <c r="B50" s="14" t="str">
        <f>HYPERLINK("https://www.geeksforgeeks.org/print-ancestors-of-a-given-node-in-binary-tree/","Print ancestor of given tree")</f>
        <v>Print ancestor of given tree</v>
      </c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</row>
    <row r="51" spans="1:26" ht="15.75" customHeight="1" x14ac:dyDescent="0.25">
      <c r="A51" s="3">
        <v>5</v>
      </c>
      <c r="B51" s="14" t="str">
        <f>HYPERLINK("https://leetcode.com/problems/binary-tree-level-order-traversal/","Binary Tree Level Order")</f>
        <v>Binary Tree Level Order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  <c r="Z51" s="4"/>
    </row>
    <row r="52" spans="1:26" ht="15.75" customHeight="1" x14ac:dyDescent="0.25">
      <c r="A52" s="3">
        <v>6</v>
      </c>
      <c r="B52" s="14" t="str">
        <f>HYPERLINK("https://leetcode.com/problems/average-of-levels-in-binary-tree/","Average of levels")</f>
        <v>Average of levels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  <c r="Z52" s="4"/>
    </row>
    <row r="53" spans="1:26" ht="15.75" customHeight="1" x14ac:dyDescent="0.25">
      <c r="A53" s="1">
        <v>7</v>
      </c>
      <c r="B53" s="14" t="str">
        <f>HYPERLINK("https://leetcode.com/problems/all-nodes-distance-k-in-binary-tree/","All Nodes at distance K")</f>
        <v>All Nodes at distance K</v>
      </c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</row>
    <row r="54" spans="1:26" ht="15.75" customHeight="1" x14ac:dyDescent="0.25">
      <c r="A54" s="1">
        <v>8</v>
      </c>
      <c r="B54" s="14" t="str">
        <f>HYPERLINK("https://www.geeksforgeeks.org/count-bst-nodes-that-are-in-a-given-range/","Count bst in a given range")</f>
        <v>Count bst in a given range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</row>
    <row r="55" spans="1:26" ht="15.75" customHeight="1" x14ac:dyDescent="0.25">
      <c r="A55" s="3">
        <v>9</v>
      </c>
      <c r="B55" s="14" t="str">
        <f>HYPERLINK("https://leetcode.com/problems/binary-search-tree-to-greater-sum-tree/","Binary search tree to greater sum")</f>
        <v>Binary search tree to greater sum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  <c r="Z55" s="4"/>
    </row>
    <row r="56" spans="1:26" ht="15.75" customHeight="1" x14ac:dyDescent="0.25">
      <c r="A56" s="3">
        <v>10</v>
      </c>
      <c r="B56" s="14" t="str">
        <f>HYPERLINK("https://leetcode.com/problems/binary-tree-cameras/","Binary Tree Cameras")</f>
        <v>Binary Tree Cameras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4"/>
    </row>
    <row r="57" spans="1:26" ht="15.75" customHeight="1" x14ac:dyDescent="0.25">
      <c r="A57" s="3">
        <v>11</v>
      </c>
      <c r="B57" s="14" t="str">
        <f>HYPERLINK("https://leetcode.com/problems/binary-tree-maximum-path-sum/","Binary Tree Maximum Path Sum")</f>
        <v>Binary Tree Maximum Path Sum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Z57" s="4"/>
    </row>
    <row r="58" spans="1:26" ht="15.75" customHeight="1" x14ac:dyDescent="0.25">
      <c r="A58" s="3">
        <v>12</v>
      </c>
      <c r="B58" s="14" t="str">
        <f>HYPERLINK("https://practice.geeksforgeeks.org/problems/binary-tree-to-bst/1","Binary Tree to BST")</f>
        <v>Binary Tree to BST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  <c r="Z58" s="4"/>
    </row>
    <row r="59" spans="1:26" ht="15.75" customHeight="1" x14ac:dyDescent="0.25">
      <c r="A59" s="3">
        <v>13</v>
      </c>
      <c r="B59" s="14" t="str">
        <f>HYPERLINK("https://leetcode.com/problems/binary-tree-right-side-view/","right side view")</f>
        <v>right side view</v>
      </c>
      <c r="C59" s="1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  <c r="Z59" s="4"/>
    </row>
    <row r="60" spans="1:26" ht="15.75" customHeight="1" x14ac:dyDescent="0.25">
      <c r="A60" s="3">
        <v>14</v>
      </c>
      <c r="B60" s="14" t="str">
        <f>HYPERLINK("https://practice.geeksforgeeks.org/problems/left-view-of-binary-tree/1","Left View")</f>
        <v>Left View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  <c r="Z60" s="4"/>
    </row>
    <row r="61" spans="1:26" ht="15.75" customHeight="1" x14ac:dyDescent="0.25">
      <c r="A61" s="3">
        <v>15</v>
      </c>
      <c r="B61" s="14" t="str">
        <f>HYPERLINK("https://leetcode.com/problems/vertical-order-traversal-of-a-binary-tree/","Vertical order")</f>
        <v>Vertical order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  <c r="Z61" s="4"/>
    </row>
    <row r="62" spans="1:26" ht="15.75" customHeight="1" x14ac:dyDescent="0.25">
      <c r="A62" s="1">
        <v>16</v>
      </c>
      <c r="B62" s="14" t="str">
        <f>HYPERLINK("https://www.geeksforgeeks.org/print-nodes-in-the-top-view-of-binary-tree-set-3/","Top View")</f>
        <v>Top View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</row>
    <row r="63" spans="1:26" ht="15.75" customHeight="1" x14ac:dyDescent="0.25">
      <c r="A63" s="3">
        <v>17</v>
      </c>
      <c r="B63" s="14" t="str">
        <f>HYPERLINK("https://practice.geeksforgeeks.org/problems/bottom-view-of-binary-tree/1","Bottom View")</f>
        <v>Bottom View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  <c r="Z63" s="4"/>
    </row>
    <row r="64" spans="1:26" ht="15.75" customHeight="1" x14ac:dyDescent="0.25">
      <c r="A64" s="1">
        <v>18</v>
      </c>
      <c r="B64" s="14" t="str">
        <f>HYPERLINK("https://www.geeksforgeeks.org/diagonal-traversal-of-binary-tree/","Diagonal Traversal")</f>
        <v>Diagonal Traversal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</row>
    <row r="65" spans="1:26" ht="15.75" customHeight="1" x14ac:dyDescent="0.25">
      <c r="A65" s="1">
        <v>19</v>
      </c>
      <c r="B65" s="14" t="str">
        <f>HYPERLINK("https://practice.geeksforgeeks.org/problems/leftmost-and-rightmost-nodes-of-binary-tree/1","leftmost and rightmost node")</f>
        <v>leftmost and rightmost node</v>
      </c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</row>
    <row r="66" spans="1:26" ht="15.75" customHeight="1" x14ac:dyDescent="0.25">
      <c r="A66" s="1">
        <v>20</v>
      </c>
      <c r="B66" s="14" t="str">
        <f>HYPERLINK("https://leetcode.com/problems/kth-smallest-element-in-a-bst/","kth smallest element")</f>
        <v>kth smallest element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</row>
    <row r="67" spans="1:26" ht="15.75" customHeight="1" x14ac:dyDescent="0.25">
      <c r="A67" s="1">
        <v>21</v>
      </c>
      <c r="B67" s="14" t="str">
        <f>HYPERLINK("https://leetcode.com/problems/binary-tree-tilt/","Binary Tree Tilt")</f>
        <v>Binary Tree Tilt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</row>
    <row r="68" spans="1:26" ht="15.75" customHeight="1" x14ac:dyDescent="0.25">
      <c r="A68" s="3">
        <v>22</v>
      </c>
      <c r="B68" s="14" t="str">
        <f>HYPERLINK("https://www.geeksforgeeks.org/print-nodes-dont-sibling-binary-tree/","Print all nodes that dont have siblings")</f>
        <v>Print all nodes that dont have siblings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  <c r="Z68" s="4"/>
    </row>
    <row r="69" spans="1:26" ht="15.75" customHeight="1" x14ac:dyDescent="0.25">
      <c r="A69" s="3">
        <v>23</v>
      </c>
      <c r="B69" s="14" t="str">
        <f>HYPERLINK("https://leetcode.com/problems/house-robber-iii/","House robber 3")</f>
        <v>House robber 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  <c r="Z69" s="4"/>
    </row>
    <row r="70" spans="1:26" ht="15.75" customHeight="1" x14ac:dyDescent="0.25">
      <c r="A70" s="1">
        <v>24</v>
      </c>
      <c r="B70" s="18" t="str">
        <f>HYPERLINK("https://leetcode.com/problems/boundary-of-binary-tree/","Boundary Traversal")</f>
        <v>Boundary Traversal</v>
      </c>
      <c r="C70" s="19"/>
      <c r="D70" s="1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</row>
    <row r="72" spans="1:26" ht="15.75" customHeight="1" x14ac:dyDescent="0.25">
      <c r="A72" s="1"/>
      <c r="B72" s="20" t="s">
        <v>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</row>
    <row r="73" spans="1:26" ht="15.75" customHeight="1" x14ac:dyDescent="0.25">
      <c r="A73" s="1">
        <v>1</v>
      </c>
      <c r="B73" s="14" t="str">
        <f>HYPERLINK("https://leetcode.com/problems/lowest-common-ancestor-of-a-binary-search-tree/","Lowest common ancestor in BST")</f>
        <v>Lowest common ancestor in BST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</row>
    <row r="74" spans="1:26" ht="15.75" customHeight="1" x14ac:dyDescent="0.25">
      <c r="A74" s="3">
        <v>2</v>
      </c>
      <c r="B74" s="14" t="str">
        <f>HYPERLINK("https://practice.geeksforgeeks.org/problems/lowest-common-ancestor-in-a-binary-tree/1","Lowest common ancestor")</f>
        <v>Lowest common ancestor</v>
      </c>
      <c r="C74" s="3"/>
      <c r="D74" s="2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  <c r="Z74" s="4"/>
    </row>
    <row r="75" spans="1:26" ht="15.75" customHeight="1" x14ac:dyDescent="0.25">
      <c r="A75" s="3">
        <v>3</v>
      </c>
      <c r="B75" s="14" t="str">
        <f>HYPERLINK("https://www.spoj.com/problems/RMQSQ/","square root decomposition")</f>
        <v>square root decomposition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Z75" s="4"/>
    </row>
    <row r="76" spans="1:26" ht="15.75" customHeight="1" x14ac:dyDescent="0.25">
      <c r="A76" s="3">
        <v>4</v>
      </c>
      <c r="B76" s="14" t="str">
        <f>HYPERLINK("https://leetcode.com/problems/delete-node-in-a-bst/","Delete Node in BST")</f>
        <v>Delete Node in BST</v>
      </c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  <c r="Z76" s="4"/>
    </row>
    <row r="77" spans="1:26" ht="15.75" customHeight="1" x14ac:dyDescent="0.25">
      <c r="A77" s="3">
        <v>5</v>
      </c>
      <c r="B77" s="14" t="str">
        <f>HYPERLINK("https://leetcode.com/problems/construct-binary-tree-from-preorder-and-inorder-traversal/","Construct from inorder and preorder")</f>
        <v>Construct from inorder and preorder</v>
      </c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  <c r="Z77" s="4"/>
    </row>
    <row r="78" spans="1:26" ht="15.75" customHeight="1" x14ac:dyDescent="0.25">
      <c r="A78" s="3">
        <v>6</v>
      </c>
      <c r="B78" s="14" t="str">
        <f>HYPERLINK("https://leetcode.com/problems/construct-binary-tree-from-inorder-and-postorder-traversal/","Construct from inorder and postorder")</f>
        <v>Construct from inorder and postorder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  <c r="Z78" s="4"/>
    </row>
    <row r="79" spans="1:26" ht="15.75" customHeight="1" x14ac:dyDescent="0.25">
      <c r="A79" s="3">
        <v>7</v>
      </c>
      <c r="B79" s="14" t="str">
        <f>HYPERLINK("https://www.geeksforgeeks.org/construct-a-binary-search-tree-from-given-postorder/","construct bst using postorder")</f>
        <v>construct bst using postorder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  <c r="Z79" s="4"/>
    </row>
    <row r="80" spans="1:26" ht="15.75" customHeight="1" x14ac:dyDescent="0.25">
      <c r="A80" s="1">
        <v>8</v>
      </c>
      <c r="B80" s="14" t="str">
        <f>HYPERLINK("https://www.geeksforgeeks.org/construct-tree-inorder-level-order-traversals/","Inorder and level order")</f>
        <v>Inorder and level order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</row>
    <row r="81" spans="1:26" ht="15.75" customHeight="1" x14ac:dyDescent="0.25">
      <c r="A81" s="3">
        <v>9</v>
      </c>
      <c r="B81" s="14" t="str">
        <f>HYPERLINK("https://leetcode.com/problems/serialize-and-deserialize-binary-tree/","serialize and deserialise")</f>
        <v>serialize and deserialise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4"/>
    </row>
    <row r="82" spans="1:26" ht="15.75" customHeight="1" x14ac:dyDescent="0.25">
      <c r="A82" s="3">
        <v>10</v>
      </c>
      <c r="B82" s="14" t="str">
        <f>HYPERLINK("https://leetcode.com/problems/distribute-coins-in-binary-tree/","Distribute coins in a binary tree")</f>
        <v>Distribute coins in a binary tree</v>
      </c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  <c r="Z82" s="4"/>
    </row>
    <row r="83" spans="1:26" ht="15.75" customHeight="1" x14ac:dyDescent="0.25">
      <c r="A83" s="1">
        <v>11</v>
      </c>
      <c r="B83" s="14" t="str">
        <f>HYPERLINK("https://leetcode.com/problems/find-duplicate-subtrees/","duplicate subtree in a binary tree")</f>
        <v>duplicate subtree in a binary tree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</row>
    <row r="84" spans="1:26" ht="15.75" customHeight="1" x14ac:dyDescent="0.25">
      <c r="A84" s="1"/>
      <c r="B84" s="22" t="s">
        <v>10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</row>
    <row r="85" spans="1:26" ht="15.75" customHeight="1" x14ac:dyDescent="0.25">
      <c r="A85" s="3">
        <v>1</v>
      </c>
      <c r="B85" s="14" t="str">
        <f>HYPERLINK("https://www.geeksforgeeks.org/avl-tree-set-1-insertion/","AVL tree")</f>
        <v>AVL tree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</row>
    <row r="86" spans="1:26" ht="15.75" customHeight="1" x14ac:dyDescent="0.25">
      <c r="A86" s="1">
        <v>2</v>
      </c>
      <c r="B86" s="14" t="str">
        <f>HYPERLINK("https://practice.geeksforgeeks.org/problems/image-multiplication/0","image multiplication")</f>
        <v>image multiplication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</row>
    <row r="87" spans="1:26" ht="15.75" customHeight="1" x14ac:dyDescent="0.4">
      <c r="A87" s="1">
        <v>3</v>
      </c>
      <c r="B87" s="23" t="s">
        <v>11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</row>
    <row r="88" spans="1:26" ht="15.75" customHeight="1" x14ac:dyDescent="0.25">
      <c r="A88" s="1">
        <v>4</v>
      </c>
      <c r="B88" s="14" t="str">
        <f>HYPERLINK("https://www.geeksforgeeks.org/diameter-tree-using-dfs/","diameter of a tree")</f>
        <v>diameter of a tree</v>
      </c>
      <c r="C88" s="1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</row>
    <row r="89" spans="1:26" ht="15.75" customHeight="1" x14ac:dyDescent="0.25">
      <c r="A89" s="1">
        <v>5</v>
      </c>
      <c r="B89" s="14" t="str">
        <f>HYPERLINK("https://www.geeksforgeeks.org/kth-smallest-element-in-bst-using-o1-extra-space/","Kth smallest element of BST")</f>
        <v>Kth smallest element of BST</v>
      </c>
      <c r="C89" s="1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</row>
    <row r="90" spans="1:26" ht="15.75" customHeight="1" x14ac:dyDescent="0.25">
      <c r="A90" s="1">
        <v>6</v>
      </c>
      <c r="B90" s="14" t="str">
        <f>HYPERLINK("https://www.geeksforgeeks.org/clone-binary-tree-random-pointers/","clone a binary tree with random pointer")</f>
        <v>clone a binary tree with random pointer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</row>
    <row r="91" spans="1:26" ht="15.75" customHeight="1" x14ac:dyDescent="0.25">
      <c r="A91" s="3">
        <v>7</v>
      </c>
      <c r="B91" s="14" t="str">
        <f>HYPERLINK("https://leetcode.com/problems/flatten-binary-tree-to-linked-list/","Flatten binary tree to linked list")</f>
        <v>Flatten binary tree to linked list</v>
      </c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1"/>
      <c r="X91" s="1"/>
      <c r="Y91" s="4"/>
      <c r="Z91" s="4"/>
    </row>
    <row r="92" spans="1:26" ht="15.75" customHeight="1" x14ac:dyDescent="0.25">
      <c r="A92" s="3">
        <v>8</v>
      </c>
      <c r="B92" s="14" t="str">
        <f>HYPERLINK("https://www.geeksforgeeks.org/convert-a-binary-tree-to-a-circular-doubly-link-list/","Convert a binary tree to circular doubly linked list")</f>
        <v>Convert a binary tree to circular doubly linked list</v>
      </c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1"/>
      <c r="X92" s="1"/>
      <c r="Y92" s="4"/>
      <c r="Z92" s="4"/>
    </row>
    <row r="93" spans="1:26" ht="15.75" customHeight="1" x14ac:dyDescent="0.25">
      <c r="A93" s="3">
        <v>9</v>
      </c>
      <c r="B93" s="14" t="str">
        <f>HYPERLINK("https://www.geeksforgeeks.org/in-place-conversion-of-sorted-dll-to-balanced-bst/","Conversion of sorted DLL to BST")</f>
        <v>Conversion of sorted DLL to BST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4"/>
    </row>
    <row r="94" spans="1:26" ht="15.75" customHeight="1" x14ac:dyDescent="0.25">
      <c r="A94" s="3">
        <v>10</v>
      </c>
      <c r="B94" s="14" t="str">
        <f>HYPERLINK("https://www.geeksforgeeks.org/merge-two-balanced-binary-search-trees/","Merge Two BST")</f>
        <v>Merge Two BST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4"/>
    </row>
    <row r="95" spans="1:26" ht="15.75" customHeight="1" x14ac:dyDescent="0.25">
      <c r="A95" s="3">
        <v>11</v>
      </c>
      <c r="B95" s="14" t="str">
        <f>HYPERLINK("https://www.geeksforgeeks.org/count-of-pairs-violating-bst-property/","Pair violating BST property")</f>
        <v>Pair violating BST property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4"/>
    </row>
    <row r="96" spans="1:26" ht="15.75" customHeight="1" x14ac:dyDescent="0.25">
      <c r="A96" s="1">
        <v>12</v>
      </c>
      <c r="B96" s="14" t="str">
        <f>HYPERLINK("https://leetcode.com/problems/flip-binary-tree-to-match-preorder-traversal/","Flip binary tree to match preorder")</f>
        <v>Flip binary tree to match preorder</v>
      </c>
      <c r="C96" s="1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</row>
    <row r="97" spans="1:26" ht="15.75" customHeight="1" x14ac:dyDescent="0.25">
      <c r="A97" s="3">
        <v>13</v>
      </c>
      <c r="B97" s="14" t="str">
        <f>HYPERLINK("https://leetcode.com/problems/inorder-successor-in-bst/","inorder succesor")</f>
        <v>inorder succesor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  <c r="Z97" s="4"/>
    </row>
    <row r="98" spans="1:26" ht="26.25" customHeight="1" x14ac:dyDescent="0.25">
      <c r="A98" s="1">
        <v>14</v>
      </c>
      <c r="B98" s="14" t="str">
        <f>HYPERLINK("https://leetcode.com/problems/rabbits-in-forest/","Rabbits in forest")</f>
        <v>Rabbits in forest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</row>
    <row r="99" spans="1:26" ht="25.5" customHeight="1" x14ac:dyDescent="0.3">
      <c r="A99" s="3"/>
      <c r="B99" s="15" t="s">
        <v>12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  <c r="Z99" s="4"/>
    </row>
    <row r="100" spans="1:26" ht="15.75" customHeight="1" x14ac:dyDescent="0.25">
      <c r="A100" s="1">
        <v>1</v>
      </c>
      <c r="B100" s="14" t="str">
        <f>HYPERLINK("https://leetcode.com/problems/array-of-doubled-pairs/","Array of doubled Pair")</f>
        <v>Array of doubled Pair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</row>
    <row r="101" spans="1:26" ht="15.75" customHeight="1" x14ac:dyDescent="0.25">
      <c r="A101" s="3">
        <v>2</v>
      </c>
      <c r="B101" s="14" t="str">
        <f>HYPERLINK("https://www.geeksforgeeks.org/find-the-smallest-window-in-a-string-containing-all-characters-of-another-string/","Find smallest size of string containing all char of other")</f>
        <v>Find smallest size of string containing all char of other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Z101" s="4"/>
    </row>
    <row r="102" spans="1:26" ht="15.75" customHeight="1" x14ac:dyDescent="0.25">
      <c r="A102" s="3">
        <v>3</v>
      </c>
      <c r="B102" s="14" t="str">
        <f>HYPERLINK("https://www.geeksforgeeks.org/maximum-consecutive-ones-or-zeros-in-a-binary-array/","Longest consecutive 1's")</f>
        <v>Longest consecutive 1's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Z102" s="4"/>
    </row>
    <row r="103" spans="1:26" ht="15.75" customHeight="1" x14ac:dyDescent="0.25">
      <c r="A103" s="3">
        <v>4</v>
      </c>
      <c r="B103" s="14" t="str">
        <f>HYPERLINK("https://leetcode.com/problems/subarray-sum-equals-k/","number of subarrays sum exactly k")</f>
        <v>number of subarrays sum exactly k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  <c r="Z103" s="4"/>
    </row>
    <row r="104" spans="1:26" ht="15.75" customHeight="1" x14ac:dyDescent="0.25">
      <c r="A104" s="1">
        <v>5</v>
      </c>
      <c r="B104" s="14" t="str">
        <f>HYPERLINK("https://www.geeksforgeeks.org/count-sub-arrays-sum-divisible-k/","Subarray sum Divisible by k")</f>
        <v>Subarray sum Divisible by k</v>
      </c>
      <c r="C104" s="1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</row>
    <row r="105" spans="1:26" ht="15.75" customHeight="1" x14ac:dyDescent="0.25">
      <c r="A105" s="1">
        <v>6</v>
      </c>
      <c r="B105" s="14" t="str">
        <f>HYPERLINK("https://www.geeksforgeeks.org/length-of-the-longest-substring-without-repeating-characters/","longest substring with unique character")</f>
        <v>longest substring with unique character</v>
      </c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</row>
    <row r="106" spans="1:26" ht="15.75" customHeight="1" x14ac:dyDescent="0.25">
      <c r="A106" s="1">
        <v>7</v>
      </c>
      <c r="B106" s="14" t="str">
        <f>HYPERLINK("https://www.geeksforgeeks.org/count-subarrays-equal-number-1s-0s/","subarray with equal number of 0 and 1")</f>
        <v>subarray with equal number of 0 and 1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</row>
    <row r="107" spans="1:26" ht="15.75" customHeight="1" x14ac:dyDescent="0.25">
      <c r="A107" s="3">
        <v>8</v>
      </c>
      <c r="B107" s="14" t="str">
        <f>HYPERLINK("https://www.geeksforgeeks.org/substring-equal-number-0-1-2/","Substring with equal 0 1 and 2")</f>
        <v>Substring with equal 0 1 and 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  <c r="Z107" s="4"/>
    </row>
    <row r="108" spans="1:26" ht="15.75" customHeight="1" x14ac:dyDescent="0.25">
      <c r="A108" s="3">
        <v>9</v>
      </c>
      <c r="B108" s="14" t="str">
        <f>HYPERLINK("https://www.geeksforgeeks.org/check-if-frequency-of-all-characters-can-become-same-by-one-removal/","same frequency after one removal")</f>
        <v>same frequency after one removal</v>
      </c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  <c r="Z108" s="4"/>
    </row>
    <row r="109" spans="1:26" ht="15.75" customHeight="1" x14ac:dyDescent="0.25">
      <c r="A109" s="3">
        <v>10</v>
      </c>
      <c r="B109" s="14" t="str">
        <f>HYPERLINK("https://leetcode.com/problems/k-closest-points-to-origin/","K closest point from origin")</f>
        <v>K closest point from origin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  <c r="Z109" s="4"/>
    </row>
    <row r="110" spans="1:26" ht="15.75" customHeight="1" x14ac:dyDescent="0.25">
      <c r="A110" s="3">
        <v>11</v>
      </c>
      <c r="B110" s="14" t="str">
        <f>HYPERLINK("https://www.geeksforgeeks.org/check-anagram-string-palindrome-not/","Anagram Pallindrome")</f>
        <v>Anagram Pallindrome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  <c r="Z110" s="4"/>
    </row>
    <row r="111" spans="1:26" ht="15.75" customHeight="1" x14ac:dyDescent="0.25">
      <c r="A111" s="3">
        <v>12</v>
      </c>
      <c r="B111" s="14" t="str">
        <f>HYPERLINK("https://leetcode.com/problems/minimum-number-of-refueling-stops/","Minimum number of refueling spots")</f>
        <v>Minimum number of refueling spots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  <c r="Z111" s="4"/>
    </row>
    <row r="112" spans="1:26" ht="15.75" customHeight="1" x14ac:dyDescent="0.25">
      <c r="A112" s="3">
        <v>13</v>
      </c>
      <c r="B112" s="14" t="str">
        <f>HYPERLINK("https://leetcode.com/problems/find-all-anagrams-in-a-string/","Find all anagrams in a string")</f>
        <v>Find all anagrams in a string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  <c r="Z112" s="4"/>
    </row>
    <row r="113" spans="1:26" ht="15.75" customHeight="1" x14ac:dyDescent="0.25">
      <c r="A113" s="1">
        <v>14</v>
      </c>
      <c r="B113" s="14" t="str">
        <f>HYPERLINK("https://www.geeksforgeeks.org/check-two-strings-k-anagrams-not/","K anagram")</f>
        <v>K anagram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</row>
    <row r="114" spans="1:26" ht="15.75" customHeight="1" x14ac:dyDescent="0.25">
      <c r="A114" s="3">
        <v>15</v>
      </c>
      <c r="B114" s="14" t="str">
        <f>HYPERLINK("https://www.geeksforgeeks.org/find-smallest-number-whose-digits-multiply-given-number-n/","smallest number whose digit mult to given no.")</f>
        <v>smallest number whose digit mult to given no.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  <c r="Z114" s="4"/>
    </row>
    <row r="115" spans="1:26" ht="15.75" customHeight="1" x14ac:dyDescent="0.25">
      <c r="A115" s="1">
        <v>16</v>
      </c>
      <c r="B115" s="14" t="str">
        <f>HYPERLINK("https://leetcode.com/problems/group-anagrams/","Group anagram")</f>
        <v>Group anagram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</row>
    <row r="116" spans="1:26" ht="15.75" customHeight="1" x14ac:dyDescent="0.25">
      <c r="A116" s="3">
        <v>17</v>
      </c>
      <c r="B116" s="14" t="str">
        <f>HYPERLINK("https://www.geeksforgeeks.org/huffman-coding-greedy-algo-3/","Huffman coding")</f>
        <v>Huffman coding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  <c r="Z116" s="4"/>
    </row>
    <row r="117" spans="1:26" ht="15.75" customHeight="1" x14ac:dyDescent="0.25">
      <c r="A117" s="3">
        <v>18</v>
      </c>
      <c r="B117" s="14" t="str">
        <f>HYPERLINK("https://leetcode.com/problems/isomorphic-strings/","Isomorphic string")</f>
        <v>Isomorphic string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  <c r="Z117" s="4"/>
    </row>
    <row r="118" spans="1:26" ht="15.75" customHeight="1" x14ac:dyDescent="0.25">
      <c r="A118" s="3">
        <v>19</v>
      </c>
      <c r="B118" s="14" t="str">
        <f>HYPERLINK("https://www.geeksforgeeks.org/check-whether-arithmetic-progression-can-formed-given-array/","Check AP sequence")</f>
        <v>Check AP sequence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  <c r="Z118" s="4"/>
    </row>
    <row r="119" spans="1:26" ht="15.75" customHeight="1" x14ac:dyDescent="0.25">
      <c r="A119" s="1">
        <v>20</v>
      </c>
      <c r="B119" s="14" t="str">
        <f>HYPERLINK("https://www.geeksforgeeks.org/count-pairs-in-array-whose-sum-is-divisible-by-k/","Count Pair whose sum is divisible by k")</f>
        <v>Count Pair whose sum is divisible by k</v>
      </c>
      <c r="C119" s="1"/>
      <c r="D119" s="24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</row>
    <row r="120" spans="1:26" ht="15.75" customHeight="1" x14ac:dyDescent="0.25">
      <c r="A120" s="3">
        <v>21</v>
      </c>
      <c r="B120" s="14" t="str">
        <f>HYPERLINK("https://www.geeksforgeeks.org/smallest-subarray-with-all-occurrences-of-a-most-frequent-element/","smallest subarray with all the occurence of MFE")</f>
        <v>smallest subarray with all the occurence of MFE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Z120" s="4"/>
    </row>
    <row r="121" spans="1:26" ht="15.75" customHeight="1" x14ac:dyDescent="0.25">
      <c r="A121" s="3">
        <v>22</v>
      </c>
      <c r="B121" s="14" t="str">
        <f>HYPERLINK("https://practice.geeksforgeeks.org/problems/morning-assembly/0","Morning Assembly")</f>
        <v>Morning Assembly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  <c r="Z121" s="4"/>
    </row>
    <row r="122" spans="1:26" ht="15.75" customHeight="1" x14ac:dyDescent="0.25">
      <c r="A122" s="3">
        <v>23</v>
      </c>
      <c r="B122" s="14" t="str">
        <f>HYPERLINK("https://leetcode.com/problems/kth-smallest-element-in-a-sorted-matrix/","Kth smallest element in sorted 2d matrix")</f>
        <v>Kth smallest element in sorted 2d matrix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  <c r="Z122" s="4"/>
    </row>
    <row r="123" spans="1:26" ht="15.75" customHeight="1" x14ac:dyDescent="0.25">
      <c r="A123" s="1">
        <v>24</v>
      </c>
      <c r="B123" s="18" t="str">
        <f>HYPERLINK("https://leetcode.com/problems/k-th-smallest-prime-fraction/","Kth smallest prime fraction")</f>
        <v>Kth smallest prime fraction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</row>
    <row r="124" spans="1:26" ht="15.75" customHeight="1" x14ac:dyDescent="0.25">
      <c r="A124" s="3">
        <v>25</v>
      </c>
      <c r="B124" s="14" t="str">
        <f>HYPERLINK("https://leetcode.com/problems/max-points-on-a-line/","Max points on a line")</f>
        <v>Max points on a line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  <c r="Z124" s="4"/>
    </row>
    <row r="125" spans="1:26" ht="15.75" customHeight="1" x14ac:dyDescent="0.25">
      <c r="A125" s="3">
        <v>26</v>
      </c>
      <c r="B125" s="14" t="str">
        <f>HYPERLINK("https://leetcode.com/problems/brick-wall/","Brick wall")</f>
        <v>Brick wall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  <c r="Z125" s="4"/>
    </row>
    <row r="126" spans="1:26" ht="15.75" customHeight="1" x14ac:dyDescent="0.25">
      <c r="A126" s="1">
        <v>27</v>
      </c>
      <c r="B126" s="14" t="str">
        <f>HYPERLINK("https://practice.geeksforgeeks.org/problems/array-pair-sum-divisibility-problem/0","Array Pair sum divisibility ")</f>
        <v xml:space="preserve">Array Pair sum divisibility </v>
      </c>
      <c r="C126" s="1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</row>
    <row r="127" spans="1:26" ht="15.75" customHeight="1" x14ac:dyDescent="0.25">
      <c r="A127" s="1">
        <v>28</v>
      </c>
      <c r="B127" s="14" t="str">
        <f>HYPERLINK("https://practice.geeksforgeeks.org/problems/a-simple-fraction/0","A simple fraction")</f>
        <v>A simple fraction</v>
      </c>
      <c r="C127" s="1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</row>
    <row r="128" spans="1:26" ht="15.75" customHeight="1" x14ac:dyDescent="0.25">
      <c r="A128" s="1">
        <v>29</v>
      </c>
      <c r="B128" s="14" t="str">
        <f>HYPERLINK("https://leetcode.com/problems/grid-illumination/","Grid illumination")</f>
        <v>Grid illumination</v>
      </c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</row>
    <row r="129" spans="1:26" ht="15.75" customHeight="1" x14ac:dyDescent="0.25">
      <c r="A129" s="3">
        <v>30</v>
      </c>
      <c r="B129" s="14" t="str">
        <f>HYPERLINK("https://leetcode.com/problems/insert-delete-getrandom-o1/","Insert Delete GetRandom O(1)")</f>
        <v>Insert Delete GetRandom O(1)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  <c r="Z129" s="4"/>
    </row>
    <row r="130" spans="1:26" ht="15.75" customHeight="1" x14ac:dyDescent="0.25">
      <c r="A130" s="3">
        <v>31</v>
      </c>
      <c r="B130" s="14" t="str">
        <f>HYPERLINK("https://www.geeksforgeeks.org/count-substrings-binary-string-containing-k-ones/","Count of substring with k 1")</f>
        <v>Count of substring with k 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  <c r="Z130" s="4"/>
    </row>
    <row r="131" spans="1:26" ht="15.75" customHeight="1" x14ac:dyDescent="0.25">
      <c r="A131" s="3">
        <v>32</v>
      </c>
      <c r="B131" s="14" t="str">
        <f>HYPERLINK("https://practice.geeksforgeeks.org/problems/incomplete-array/0","Incomplete array")</f>
        <v>Incomplete array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  <c r="Z131" s="4"/>
    </row>
    <row r="132" spans="1:26" ht="15.75" customHeight="1" x14ac:dyDescent="0.25">
      <c r="A132" s="3">
        <v>33</v>
      </c>
      <c r="B132" s="25" t="s">
        <v>13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  <c r="Z132" s="4"/>
    </row>
    <row r="133" spans="1:26" ht="15.75" customHeight="1" x14ac:dyDescent="0.25">
      <c r="A133" s="3">
        <v>34</v>
      </c>
      <c r="B133" s="25" t="s">
        <v>14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  <c r="Z133" s="4"/>
    </row>
    <row r="134" spans="1:26" ht="15.75" customHeight="1" x14ac:dyDescent="0.25">
      <c r="A134" s="3">
        <v>35</v>
      </c>
      <c r="B134" s="25" t="str">
        <f>HYPERLINK("https://www.codechef.com/COOK103B/problems/MAXREMOV","Max range query")</f>
        <v>Max range query</v>
      </c>
      <c r="C134" s="13"/>
      <c r="D134" s="3"/>
      <c r="E134" s="3"/>
      <c r="F134" s="3"/>
      <c r="G134" s="3"/>
      <c r="H134" s="3"/>
      <c r="I134" s="3"/>
      <c r="J134" s="3"/>
      <c r="K134" s="3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</row>
    <row r="135" spans="1:26" ht="15.75" customHeight="1" x14ac:dyDescent="0.25">
      <c r="A135" s="1">
        <v>36</v>
      </c>
      <c r="B135" s="25" t="s">
        <v>15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</row>
    <row r="136" spans="1:26" ht="15.75" customHeight="1" x14ac:dyDescent="0.25">
      <c r="A136" s="1">
        <v>37</v>
      </c>
      <c r="B136" s="25" t="s">
        <v>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</row>
    <row r="137" spans="1:26" ht="15.75" customHeight="1" x14ac:dyDescent="0.25">
      <c r="A137" s="1">
        <v>38</v>
      </c>
      <c r="B137" s="25" t="s">
        <v>17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</row>
    <row r="138" spans="1:26" ht="15.75" customHeight="1" x14ac:dyDescent="0.25">
      <c r="A138" s="1">
        <v>39</v>
      </c>
      <c r="B138" s="25" t="str">
        <f>HYPERLINK("https://leetcode.com/problems/maximum-subarray/","maximum subarray")</f>
        <v>maximum subarray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</row>
    <row r="139" spans="1:26" ht="15.75" customHeight="1" x14ac:dyDescent="0.25">
      <c r="A139" s="3">
        <v>40</v>
      </c>
      <c r="B139" s="25" t="str">
        <f>HYPERLINK("https://www.codechef.com/JAN18/problems/KCON","K-CON")</f>
        <v>K-CON</v>
      </c>
      <c r="C139" s="1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  <c r="Z139" s="4"/>
    </row>
    <row r="140" spans="1:26" ht="15.75" customHeight="1" x14ac:dyDescent="0.25">
      <c r="A140" s="3">
        <v>41</v>
      </c>
      <c r="B140" s="25" t="s">
        <v>18</v>
      </c>
      <c r="C140" s="1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  <c r="Z140" s="4"/>
    </row>
    <row r="141" spans="1:26" ht="15.75" customHeight="1" x14ac:dyDescent="0.25">
      <c r="A141" s="3">
        <v>42</v>
      </c>
      <c r="B141" s="25" t="s">
        <v>19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  <c r="Z141" s="4"/>
    </row>
    <row r="142" spans="1:26" ht="15.75" customHeight="1" x14ac:dyDescent="0.25">
      <c r="A142" s="3">
        <v>43</v>
      </c>
      <c r="B142" s="14" t="str">
        <f>HYPERLINK("https://leetcode.com/problems/x-of-a-kind-in-a-deck-of-cards/","X of akind in a deck")</f>
        <v>X of akind in a deck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  <c r="Z142" s="4"/>
    </row>
    <row r="143" spans="1:26" ht="15.75" customHeight="1" x14ac:dyDescent="0.25">
      <c r="A143" s="3">
        <v>44</v>
      </c>
      <c r="B143" s="14" t="str">
        <f>HYPERLINK("https://practice.geeksforgeeks.org/problems/merge-k-sorted-arrays/1","merge k sorted array")</f>
        <v>merge k sorted array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  <c r="Z143" s="4"/>
    </row>
    <row r="144" spans="1:26" ht="15.75" customHeight="1" x14ac:dyDescent="0.25">
      <c r="A144" s="3">
        <v>45</v>
      </c>
      <c r="B144" s="14" t="str">
        <f>HYPERLINK("https://leetcode.com/problems/grid-illumination/","Grid illumination")</f>
        <v>Grid illumination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  <c r="Z144" s="4"/>
    </row>
    <row r="145" spans="1:26" ht="15.75" customHeight="1" x14ac:dyDescent="0.25">
      <c r="A145" s="3">
        <v>46</v>
      </c>
      <c r="B145" s="14" t="str">
        <f>HYPERLINK("https://www.geeksforgeeks.org/k-th-smallest-element-removing-integers-natural-numbers/","Kth smallest after removing natural numbers")</f>
        <v>Kth smallest after removing natural numbers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  <c r="Z145" s="4"/>
    </row>
    <row r="146" spans="1:26" ht="15.75" customHeight="1" x14ac:dyDescent="0.25">
      <c r="A146" s="3">
        <v>47</v>
      </c>
      <c r="B146" s="14" t="str">
        <f>HYPERLINK("https://www.geeksforgeeks.org/rearrange-characters-string-no-two-adjacent/","rearrange character string such that no two are same")</f>
        <v>rearrange character string such that no two are same</v>
      </c>
      <c r="C146" s="1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  <c r="Z146" s="4"/>
    </row>
    <row r="147" spans="1:26" ht="15.75" customHeight="1" x14ac:dyDescent="0.25">
      <c r="A147" s="3">
        <v>48</v>
      </c>
      <c r="B147" s="14" t="str">
        <f>HYPERLINK("https://leetcode.com/problems/longest-consecutive-sequence/","Longest consecutive sequence")</f>
        <v>Longest consecutive sequence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  <c r="Z147" s="4"/>
    </row>
    <row r="148" spans="1:26" ht="15.75" customHeight="1" x14ac:dyDescent="0.25">
      <c r="A148" s="1">
        <v>49</v>
      </c>
      <c r="B148" s="14" t="str">
        <f>HYPERLINK("https://www.geeksforgeeks.org/length-largest-subarray-contiguous-elements-set-2/","length of largest subarray with continuous element")</f>
        <v>length of largest subarray with continuous element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</row>
    <row r="149" spans="1:26" ht="15.75" customHeight="1" x14ac:dyDescent="0.25">
      <c r="A149" s="1">
        <v>50</v>
      </c>
      <c r="B149" s="14" t="str">
        <f>HYPERLINK("https://www.geeksforgeeks.org/length-largest-subarray-contiguous-elements-set-2/","length of largest subarray with cont element 2")</f>
        <v>length of largest subarray with cont element 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</row>
    <row r="150" spans="1:26" ht="15.75" customHeight="1" x14ac:dyDescent="0.25">
      <c r="A150" s="1">
        <v>51</v>
      </c>
      <c r="B150" s="14" t="str">
        <f>HYPERLINK("https://leetcode.com/problems/find-anagram-mappings/","Anagram mapping")</f>
        <v>Anagram mapping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</row>
    <row r="151" spans="1:26" ht="15.75" customHeight="1" x14ac:dyDescent="0.25">
      <c r="A151" s="3">
        <v>52</v>
      </c>
      <c r="B151" s="14" t="str">
        <f>HYPERLINK("https://leetcode.com/problems/employee-free-time/","Employee Free time")</f>
        <v>Employee Free time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  <c r="Z151" s="4"/>
    </row>
    <row r="152" spans="1:26" ht="15.75" customHeight="1" x14ac:dyDescent="0.25">
      <c r="A152" s="3">
        <v>53</v>
      </c>
      <c r="B152" s="14" t="str">
        <f>HYPERLINK("https://leetcode.com/problems/line-reflection/","Line reflection")</f>
        <v>Line reflection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  <c r="Z152" s="4"/>
    </row>
    <row r="153" spans="1:26" ht="15.75" customHeight="1" x14ac:dyDescent="0.25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  <c r="Z153" s="4"/>
    </row>
    <row r="154" spans="1:26" ht="15.75" customHeight="1" x14ac:dyDescent="0.3">
      <c r="A154" s="3"/>
      <c r="B154" s="26" t="s">
        <v>20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  <c r="Z154" s="4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</row>
    <row r="156" spans="1:26" ht="15.75" customHeight="1" x14ac:dyDescent="0.25">
      <c r="A156" s="3">
        <v>1</v>
      </c>
      <c r="B156" s="14" t="str">
        <f>HYPERLINK("https://www.geeksforgeeks.org/binary-heap/","Binary heap")</f>
        <v>Binary heap</v>
      </c>
      <c r="C156" s="13"/>
      <c r="D156" s="3"/>
      <c r="E156" s="3"/>
      <c r="F156" s="3"/>
      <c r="G156" s="3"/>
      <c r="H156" s="3"/>
      <c r="I156" s="3"/>
      <c r="J156" s="3"/>
      <c r="K156" s="3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</row>
    <row r="157" spans="1:26" ht="15.75" customHeight="1" x14ac:dyDescent="0.25">
      <c r="A157" s="3">
        <v>2</v>
      </c>
      <c r="B157" s="14" t="str">
        <f>HYPERLINK("https://www.geeksforgeeks.org/building-heap-from-array/","Build heap from array")</f>
        <v>Build heap from array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  <c r="Z157" s="4"/>
    </row>
    <row r="158" spans="1:26" ht="15.75" customHeight="1" x14ac:dyDescent="0.25">
      <c r="A158" s="3">
        <v>3</v>
      </c>
      <c r="B158" s="14" t="str">
        <f>HYPERLINK("https://leetcode.com/problems/island-perimeter/","Island perimeter")</f>
        <v>Island perimeter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  <c r="Z158" s="4"/>
    </row>
    <row r="159" spans="1:26" ht="15.75" customHeight="1" x14ac:dyDescent="0.25">
      <c r="A159" s="1">
        <v>4</v>
      </c>
      <c r="B159" s="14" t="str">
        <f>HYPERLINK("https://leetcode.com/problems/the-skyline-problem/","skyline problem")</f>
        <v>skyline problem</v>
      </c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</row>
    <row r="160" spans="1:26" ht="15.75" customHeight="1" x14ac:dyDescent="0.25">
      <c r="A160" s="1">
        <v>5</v>
      </c>
      <c r="B160" s="14" t="str">
        <f>HYPERLINK("https://practice.geeksforgeeks.org/problems/pairs-of-non-coinciding-points/0","Pairs of coinciding points")</f>
        <v>Pairs of coinciding points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</row>
    <row r="161" spans="1:26" ht="15.75" customHeight="1" x14ac:dyDescent="0.25">
      <c r="A161" s="3">
        <v>6</v>
      </c>
      <c r="B161" s="14" t="str">
        <f>HYPERLINK("https://leetcode.com/problems/trapping-rain-water/","trapping rain water")</f>
        <v>trapping rain water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  <c r="Z161" s="4"/>
    </row>
    <row r="162" spans="1:26" ht="15.75" customHeight="1" x14ac:dyDescent="0.25">
      <c r="A162" s="3">
        <v>7</v>
      </c>
      <c r="B162" s="25" t="s">
        <v>21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  <c r="Z162" s="4"/>
    </row>
    <row r="163" spans="1:26" ht="15.75" customHeight="1" x14ac:dyDescent="0.25">
      <c r="A163" s="3">
        <v>8</v>
      </c>
      <c r="B163" s="14" t="str">
        <f>HYPERLINK("https://www.geeksforgeeks.org/nearly-sorted-algorithm/","Sort a nearly sorted array")</f>
        <v>Sort a nearly sorted array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  <c r="Z163" s="4"/>
    </row>
    <row r="164" spans="1:26" ht="15.75" customHeight="1" x14ac:dyDescent="0.25">
      <c r="A164" s="3">
        <v>9</v>
      </c>
      <c r="B164" s="14" t="str">
        <f>HYPERLINK("https://leetcode.com/problems/bulb-switcher/","bulb switcher")</f>
        <v>bulb switcher</v>
      </c>
      <c r="C164" s="1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  <c r="Z164" s="4"/>
    </row>
    <row r="165" spans="1:26" ht="15.75" customHeight="1" x14ac:dyDescent="0.25">
      <c r="A165" s="3">
        <v>10</v>
      </c>
      <c r="B165" s="14" t="str">
        <f>HYPERLINK("https://leetcode.com/problems/maximum-frequency-stack/","max frequency stack")</f>
        <v>max frequency stack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  <c r="Z165" s="4"/>
    </row>
    <row r="166" spans="1:26" ht="15.75" customHeight="1" x14ac:dyDescent="0.25">
      <c r="A166" s="3">
        <v>11</v>
      </c>
      <c r="B166" s="14" t="str">
        <f>HYPERLINK("https://leetcode.com/problems/sliding-window-maximum/","Sliding window maximum")</f>
        <v>Sliding window maximum</v>
      </c>
      <c r="C166" s="13"/>
      <c r="D166" s="3"/>
      <c r="E166" s="3"/>
      <c r="F166" s="3"/>
      <c r="G166" s="3"/>
      <c r="H166" s="3"/>
      <c r="I166" s="3"/>
      <c r="J166" s="3"/>
      <c r="K166" s="3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</row>
    <row r="167" spans="1:26" ht="15.75" customHeight="1" x14ac:dyDescent="0.25">
      <c r="A167" s="3">
        <v>12</v>
      </c>
      <c r="B167" s="14" t="str">
        <f>HYPERLINK("https://leetcode.com/problems/swim-in-rising-water/","Swim in rising water")</f>
        <v>Swim in rising water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  <c r="Z167" s="4"/>
    </row>
    <row r="168" spans="1:26" ht="15.75" customHeight="1" x14ac:dyDescent="0.25">
      <c r="A168" s="3">
        <v>13</v>
      </c>
      <c r="B168" s="14" t="str">
        <f>HYPERLINK("https://www.geeksforgeeks.org/heap-sort/","Heap sort")</f>
        <v>Heap sort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  <c r="Z168" s="4"/>
    </row>
    <row r="169" spans="1:26" ht="15.75" customHeight="1" x14ac:dyDescent="0.25">
      <c r="A169" s="3">
        <v>14</v>
      </c>
      <c r="B169" s="25" t="s">
        <v>22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  <c r="Z169" s="4"/>
    </row>
    <row r="170" spans="1:26" ht="15.75" customHeight="1" x14ac:dyDescent="0.25">
      <c r="A170" s="1">
        <v>15</v>
      </c>
      <c r="B170" s="14" t="str">
        <f>HYPERLINK("https://leetcode.com/problems/k-empty-slots/","K empty slots")</f>
        <v>K empty slots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</row>
    <row r="171" spans="1:26" ht="15.75" customHeight="1" x14ac:dyDescent="0.2">
      <c r="A171" s="1">
        <v>16</v>
      </c>
      <c r="B171" s="4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</row>
    <row r="172" spans="1:26" ht="15.75" customHeight="1" x14ac:dyDescent="0.3">
      <c r="A172" s="3">
        <v>17</v>
      </c>
      <c r="B172" s="26" t="s">
        <v>23</v>
      </c>
      <c r="C172" s="1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  <c r="Z172" s="4"/>
    </row>
    <row r="173" spans="1:26" ht="15.75" customHeight="1" x14ac:dyDescent="0.25">
      <c r="A173" s="3">
        <v>18</v>
      </c>
      <c r="B173" s="27"/>
      <c r="C173" s="1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  <c r="Z173" s="4"/>
    </row>
    <row r="174" spans="1:26" ht="15.75" customHeight="1" x14ac:dyDescent="0.25">
      <c r="A174" s="3">
        <v>19</v>
      </c>
      <c r="B174" s="25" t="str">
        <f>HYPERLINK("https://www.geeksforgeeks.org/sieve-of-eratosthenes/","Sieve of Eratosthenes")</f>
        <v>Sieve of Eratosthenes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Z174" s="4"/>
    </row>
    <row r="175" spans="1:26" ht="15.75" customHeight="1" x14ac:dyDescent="0.25">
      <c r="A175" s="3">
        <v>20</v>
      </c>
      <c r="B175" s="25" t="str">
        <f>HYPERLINK("https://www.spoj.com/problems/PRIME1/cstart=10","Segmented sieve")</f>
        <v>Segmented sieve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  <c r="Z175" s="4"/>
    </row>
    <row r="176" spans="1:26" ht="15.75" customHeight="1" x14ac:dyDescent="0.25">
      <c r="A176" s="3">
        <v>21</v>
      </c>
      <c r="B176" s="25" t="s">
        <v>24</v>
      </c>
      <c r="C176" s="1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  <c r="Z176" s="4"/>
    </row>
    <row r="177" spans="1:26" ht="15.75" customHeight="1" x14ac:dyDescent="0.25">
      <c r="A177" s="3">
        <v>22</v>
      </c>
      <c r="B177" s="28" t="s">
        <v>25</v>
      </c>
      <c r="C177" s="13"/>
      <c r="D177" s="3"/>
      <c r="E177" s="3"/>
      <c r="F177" s="3"/>
      <c r="G177" s="3"/>
      <c r="H177" s="3"/>
      <c r="I177" s="3"/>
      <c r="J177" s="3"/>
      <c r="K177" s="3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</row>
    <row r="178" spans="1:26" ht="15.75" customHeight="1" x14ac:dyDescent="0.25">
      <c r="A178" s="1">
        <v>23</v>
      </c>
      <c r="B178" s="25" t="s">
        <v>26</v>
      </c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</row>
    <row r="179" spans="1:26" ht="15.75" customHeight="1" x14ac:dyDescent="0.25">
      <c r="A179" s="1">
        <v>24</v>
      </c>
      <c r="B179" s="25" t="s">
        <v>27</v>
      </c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</row>
    <row r="180" spans="1:26" ht="15.75" customHeight="1" x14ac:dyDescent="0.25">
      <c r="A180" s="3"/>
      <c r="B180" s="27"/>
      <c r="C180" s="1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  <c r="Z180" s="4"/>
    </row>
    <row r="181" spans="1:26" ht="15.75" customHeight="1" x14ac:dyDescent="0.25">
      <c r="A181" s="1"/>
      <c r="B181" s="9" t="s">
        <v>28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</row>
    <row r="182" spans="1:26" ht="15.75" customHeight="1" x14ac:dyDescent="0.25">
      <c r="A182" s="3"/>
      <c r="B182" s="27"/>
      <c r="C182" s="1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  <c r="Z182" s="4"/>
    </row>
    <row r="183" spans="1:26" ht="15.75" customHeight="1" x14ac:dyDescent="0.25">
      <c r="A183" s="1">
        <v>1</v>
      </c>
      <c r="B183" s="25" t="str">
        <f>HYPERLINK("https://www.geeksforgeeks.org/segregate-0s-and-1s-in-an-array-by-traversing-array-once/","Segregate 0 and 1")</f>
        <v>Segregate 0 and 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</row>
    <row r="184" spans="1:26" ht="15.75" customHeight="1" x14ac:dyDescent="0.25">
      <c r="A184" s="1">
        <v>2</v>
      </c>
      <c r="B184" s="25" t="str">
        <f>HYPERLINK("https://www.geeksforgeeks.org/sort-an-array-of-0s-1s-and-2s/","Segregate 0-1-2")</f>
        <v>Segregate 0-1-2</v>
      </c>
      <c r="C184" s="1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</row>
    <row r="185" spans="1:26" ht="15.75" customHeight="1" x14ac:dyDescent="0.25">
      <c r="A185" s="1">
        <v>3</v>
      </c>
      <c r="B185" s="25" t="s">
        <v>29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</row>
    <row r="186" spans="1:26" ht="15.75" customHeight="1" x14ac:dyDescent="0.25">
      <c r="A186" s="3">
        <v>4</v>
      </c>
      <c r="B186" s="25" t="str">
        <f>HYPERLINK("https://www.geeksforgeeks.org/find-the-number-of-jumps-to-reach-x-in-the-number-line-from-zero/","MIn Jump required with +i or -i allowed")</f>
        <v>MIn Jump required with +i or -i allowed</v>
      </c>
      <c r="C186" s="1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  <c r="Z186" s="4"/>
    </row>
    <row r="187" spans="1:26" ht="15.75" customHeight="1" x14ac:dyDescent="0.25">
      <c r="A187" s="3">
        <v>5</v>
      </c>
      <c r="B187" s="11" t="str">
        <f>HYPERLINK("https://leetcode.com/problems/max-chunks-to-make-sorted/","Max chunks to make sorted")</f>
        <v>Max chunks to make sorted</v>
      </c>
      <c r="C187" s="13"/>
      <c r="D187" s="3"/>
      <c r="E187" s="3"/>
      <c r="F187" s="3"/>
      <c r="G187" s="3"/>
      <c r="H187" s="3"/>
      <c r="I187" s="3"/>
      <c r="J187" s="3"/>
      <c r="K187" s="3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</row>
    <row r="188" spans="1:26" ht="15.75" customHeight="1" x14ac:dyDescent="0.25">
      <c r="A188" s="1">
        <v>6</v>
      </c>
      <c r="B188" s="25" t="s">
        <v>30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</row>
    <row r="189" spans="1:26" ht="15.75" customHeight="1" x14ac:dyDescent="0.25">
      <c r="A189" s="3">
        <v>7</v>
      </c>
      <c r="B189" s="25" t="str">
        <f>HYPERLINK("https://www.geeksforgeeks.org/given-an-array-a-and-a-number-x-check-for-pair-in-a-with-sum-as-x/","Two Sum")</f>
        <v>Two Sum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  <c r="Z189" s="4"/>
    </row>
    <row r="190" spans="1:26" ht="15.75" customHeight="1" x14ac:dyDescent="0.25">
      <c r="A190" s="3">
        <v>8</v>
      </c>
      <c r="B190" s="25" t="str">
        <f>HYPERLINK("https://www.geeksforgeeks.org/find-a-pair-with-the-given-difference/","Two Difference")</f>
        <v>Two Difference</v>
      </c>
      <c r="C190" s="1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  <c r="Z190" s="4"/>
    </row>
    <row r="191" spans="1:26" ht="15.75" customHeight="1" x14ac:dyDescent="0.25">
      <c r="A191" s="3">
        <v>9</v>
      </c>
      <c r="B191" s="25" t="str">
        <f>HYPERLINK("https://www.geeksforgeeks.org/longest-prefix-also-suffix/","LPS")</f>
        <v>LPS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  <c r="Z191" s="4"/>
    </row>
    <row r="192" spans="1:26" ht="15.75" customHeight="1" x14ac:dyDescent="0.25">
      <c r="A192" s="3">
        <v>10</v>
      </c>
      <c r="B192" s="25" t="s">
        <v>31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Z192" s="4"/>
    </row>
    <row r="193" spans="1:26" ht="15.75" customHeight="1" x14ac:dyDescent="0.25">
      <c r="A193" s="3">
        <v>11</v>
      </c>
      <c r="B193" s="25" t="s">
        <v>32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  <c r="Z193" s="4"/>
    </row>
    <row r="194" spans="1:26" ht="15.75" customHeight="1" x14ac:dyDescent="0.25">
      <c r="A194" s="1">
        <v>12</v>
      </c>
      <c r="B194" s="29" t="str">
        <f>HYPERLINK("https://www.geeksforgeeks.org/minimum-number-platforms-required-railwaybus-station/","Min No. of Platform")</f>
        <v>Min No. of Platform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</row>
    <row r="195" spans="1:26" ht="15.75" customHeight="1" x14ac:dyDescent="0.25">
      <c r="A195" s="1">
        <v>13</v>
      </c>
      <c r="B195" s="25" t="s">
        <v>33</v>
      </c>
      <c r="C195" s="3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</row>
    <row r="196" spans="1:26" ht="15.75" customHeight="1" x14ac:dyDescent="0.25">
      <c r="A196" s="3">
        <v>14</v>
      </c>
      <c r="B196" s="25" t="s">
        <v>34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  <c r="Z196" s="4"/>
    </row>
    <row r="197" spans="1:26" ht="15.75" customHeight="1" x14ac:dyDescent="0.25">
      <c r="A197" s="1">
        <v>15</v>
      </c>
      <c r="B197" s="25" t="s">
        <v>35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</row>
    <row r="198" spans="1:26" ht="15.75" customHeight="1" x14ac:dyDescent="0.25">
      <c r="A198" s="1">
        <v>16</v>
      </c>
      <c r="B198" s="25" t="str">
        <f>HYPERLINK("https://leetcode.com/problems/max-consecutive-ones-iii/","max consecutive ones 3")</f>
        <v>max consecutive ones 3</v>
      </c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</row>
    <row r="199" spans="1:26" ht="15.75" customHeight="1" x14ac:dyDescent="0.25">
      <c r="A199" s="3">
        <v>17</v>
      </c>
      <c r="B199" s="14" t="str">
        <f>HYPERLINK("https://leetcode.com/problems/majority-element/","majority element")</f>
        <v>majority element</v>
      </c>
      <c r="C199" s="1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  <c r="Z199" s="4"/>
    </row>
    <row r="200" spans="1:26" ht="15.75" customHeight="1" x14ac:dyDescent="0.25">
      <c r="A200" s="3">
        <v>18</v>
      </c>
      <c r="B200" s="14" t="str">
        <f>HYPERLINK("https://leetcode.com/problems/majority-element-ii/","majority element 2")</f>
        <v>majority element 2</v>
      </c>
      <c r="C200" s="1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  <c r="Z200" s="4"/>
    </row>
    <row r="201" spans="1:26" ht="15.75" customHeight="1" x14ac:dyDescent="0.25">
      <c r="A201" s="3">
        <v>19</v>
      </c>
      <c r="B201" s="14" t="str">
        <f>HYPERLINK("geeksforgeeks.org/given-an-array-of-of-size-n-finds-all-the-elements-that-appear-more-than-nk-times/","majority element general")</f>
        <v>majority element general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  <c r="Z201" s="4"/>
    </row>
    <row r="202" spans="1:26" ht="15.75" customHeight="1" x14ac:dyDescent="0.25">
      <c r="A202" s="1">
        <v>20</v>
      </c>
      <c r="B202" s="14" t="str">
        <f>HYPERLINK("https://leetcode.com/problems/reverse-vowels-of-a-string/","Reverse vowels of a string")</f>
        <v>Reverse vowels of a string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</row>
    <row r="203" spans="1:26" ht="15.75" customHeight="1" x14ac:dyDescent="0.25">
      <c r="A203" s="1">
        <v>21</v>
      </c>
      <c r="B203" s="14" t="str">
        <f>HYPERLINK("https://leetcode.com/problems/first-missing-positive/","First missing positive")</f>
        <v>First missing positive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</row>
    <row r="204" spans="1:26" ht="15.75" customHeight="1" x14ac:dyDescent="0.25">
      <c r="A204" s="1">
        <v>22</v>
      </c>
      <c r="B204" s="14" t="str">
        <f>HYPERLINK("https://leetcode.com/problems/push-dominoes/","push dominoes")</f>
        <v>push dominoes</v>
      </c>
      <c r="C204" s="1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</row>
    <row r="205" spans="1:26" ht="15.75" customHeight="1" x14ac:dyDescent="0.25">
      <c r="A205" s="1">
        <v>23</v>
      </c>
      <c r="B205" s="14" t="str">
        <f>HYPERLINK("https://leetcode.com/problems/moving-stones-until-consecutive-ii/","moving stones until consecutive 2")</f>
        <v>moving stones until consecutive 2</v>
      </c>
      <c r="C205" s="1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</row>
    <row r="206" spans="1:26" ht="15.75" customHeight="1" x14ac:dyDescent="0.25">
      <c r="A206" s="1">
        <v>24</v>
      </c>
      <c r="B206" s="25" t="str">
        <f>HYPERLINK("https://leetcode.com/problems/maximum-product-of-three-numbers/","max product of 3 numbers")</f>
        <v>max product of 3 numbers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</row>
    <row r="207" spans="1:26" ht="15.75" customHeight="1" x14ac:dyDescent="0.25">
      <c r="A207" s="3">
        <v>25</v>
      </c>
      <c r="B207" s="25" t="str">
        <f>HYPERLINK("https://leetcode.com/problems/largest-number-at-least-twice-of-others/","largest number atleast twice of others")</f>
        <v>largest number atleast twice of others</v>
      </c>
      <c r="C207" s="1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  <c r="Z207" s="4"/>
    </row>
    <row r="208" spans="1:26" ht="15.75" customHeight="1" x14ac:dyDescent="0.25">
      <c r="A208" s="1">
        <v>26</v>
      </c>
      <c r="B208" s="25" t="str">
        <f>HYPERLINK("https://leetcode.com/problems/maximum-product-subarray/","maximum product subarray")</f>
        <v>maximum product subarray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</row>
    <row r="209" spans="1:26" ht="15.75" customHeight="1" x14ac:dyDescent="0.25">
      <c r="A209" s="3">
        <v>27</v>
      </c>
      <c r="B209" s="14" t="str">
        <f>HYPERLINK("https://leetcode.com/problems/rotate-image/","rotate image")</f>
        <v>rotate image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  <c r="Z209" s="4"/>
    </row>
    <row r="210" spans="1:26" ht="15.75" customHeight="1" x14ac:dyDescent="0.25">
      <c r="A210" s="1">
        <v>28</v>
      </c>
      <c r="B210" s="25" t="str">
        <f>HYPERLINK("https://leetcode.com/problems/number-of-subarrays-with-bounded-maximum/","number of subarrays with bounded maximum")</f>
        <v>number of subarrays with bounded maximum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</row>
    <row r="211" spans="1:26" ht="15.75" customHeight="1" x14ac:dyDescent="0.25">
      <c r="A211" s="1">
        <v>29</v>
      </c>
      <c r="B211" s="25" t="str">
        <f>HYPERLINK("https://leetcode.com/problems/partition-labels/","partition labels")</f>
        <v>partition labels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</row>
    <row r="212" spans="1:26" ht="15.75" customHeight="1" x14ac:dyDescent="0.25">
      <c r="A212" s="3">
        <v>30</v>
      </c>
      <c r="B212" s="25" t="str">
        <f>HYPERLINK("https://leetcode.com/problems/global-and-local-inversions/","global and local inversions")</f>
        <v>global and local inversions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  <c r="Z212" s="4"/>
    </row>
    <row r="213" spans="1:26" ht="15.75" customHeight="1" x14ac:dyDescent="0.25">
      <c r="A213" s="13">
        <v>31</v>
      </c>
      <c r="B213" s="25" t="str">
        <f>HYPERLINK("https://leetcode.com/problems/partition-array-into-disjoint-intervals/","partition array into disjoint intervals")</f>
        <v>partition array into disjoint intervals</v>
      </c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  <c r="Z213" s="4"/>
    </row>
    <row r="214" spans="1:26" ht="15.75" customHeight="1" x14ac:dyDescent="0.25">
      <c r="A214" s="3">
        <v>32</v>
      </c>
      <c r="B214" s="25" t="str">
        <f>HYPERLINK("https://leetcode.com/problems/valid-palindrome-ii/","valid pallindrome 2")</f>
        <v>valid pallindrome 2</v>
      </c>
      <c r="C214" s="1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  <c r="Z214" s="4"/>
    </row>
    <row r="215" spans="1:26" ht="15.75" customHeight="1" x14ac:dyDescent="0.25">
      <c r="A215" s="3">
        <v>33</v>
      </c>
      <c r="B215" s="14" t="str">
        <f>HYPERLINK("https://leetcode.com/problems/consecutive-numbers-sum/","consecutive number sum")</f>
        <v>consecutive number sum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  <c r="Z215" s="4"/>
    </row>
    <row r="216" spans="1:26" ht="15.75" customHeight="1" x14ac:dyDescent="0.25">
      <c r="A216" s="3">
        <v>34</v>
      </c>
      <c r="B216" s="25" t="str">
        <f>HYPERLINK("https://leetcode.com/problems/minimum-domino-rotations-for-equal-row/","minimum domino rotation for equal row")</f>
        <v>minimum domino rotation for equal row</v>
      </c>
      <c r="C216" s="1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  <c r="Z216" s="4"/>
    </row>
    <row r="217" spans="1:26" ht="15.75" customHeight="1" x14ac:dyDescent="0.25">
      <c r="A217" s="1">
        <v>35</v>
      </c>
      <c r="B217" s="25" t="str">
        <f>HYPERLINK("https://leetcode.com/problems/multiply-strings/","multiply strings")</f>
        <v>multiply strings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</row>
    <row r="218" spans="1:26" ht="15.75" customHeight="1" x14ac:dyDescent="0.25">
      <c r="A218" s="3">
        <v>36</v>
      </c>
      <c r="B218" s="14" t="str">
        <f>HYPERLINK("https://leetcode.com/problems/smallest-range-covering-elements-from-k-lists/","smallest range from k lists")</f>
        <v>smallest range from k lists</v>
      </c>
      <c r="C218" s="13"/>
      <c r="D218" s="3"/>
      <c r="E218" s="3"/>
      <c r="F218" s="3"/>
      <c r="G218" s="3"/>
      <c r="H218" s="3"/>
      <c r="I218" s="3"/>
      <c r="J218" s="3"/>
      <c r="K218" s="3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</row>
    <row r="219" spans="1:26" ht="15.75" customHeight="1" x14ac:dyDescent="0.25">
      <c r="A219" s="1">
        <v>37</v>
      </c>
      <c r="B219" s="25" t="str">
        <f>HYPERLINK("https://leetcode.com/problems/pascals-triangle-ii/","pascal triangle 2")</f>
        <v>pascal triangle 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</row>
    <row r="220" spans="1:26" ht="15.75" customHeight="1" x14ac:dyDescent="0.25">
      <c r="A220" s="1">
        <v>38</v>
      </c>
      <c r="B220" s="25" t="str">
        <f>HYPERLINK("https://leetcode.com/problems/maximum-sum-of-two-non-overlapping-subarrays/","max sum of two non overlapping subarrays")</f>
        <v>max sum of two non overlapping subarrays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</row>
    <row r="221" spans="1:26" ht="15.75" customHeight="1" x14ac:dyDescent="0.25">
      <c r="A221" s="3">
        <v>39</v>
      </c>
      <c r="B221" s="25" t="str">
        <f>HYPERLINK("https://leetcode.com/problems/maximize-distance-to-closest-person/","maximize distance to closest person")</f>
        <v>maximize distance to closest person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  <c r="Z221" s="4"/>
    </row>
    <row r="222" spans="1:26" ht="15.75" customHeight="1" x14ac:dyDescent="0.25">
      <c r="A222" s="3">
        <v>40</v>
      </c>
      <c r="B222" s="14" t="str">
        <f>HYPERLINK("https://leetcode.com/problems/subarrays-with-k-different-integers/","Subarrays with k different integers")</f>
        <v>Subarrays with k different integers</v>
      </c>
      <c r="C222" s="1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  <c r="Z222" s="4"/>
    </row>
    <row r="223" spans="1:26" ht="15.75" customHeight="1" x14ac:dyDescent="0.25">
      <c r="A223" s="13">
        <v>41</v>
      </c>
      <c r="B223" s="25" t="str">
        <f>HYPERLINK("https://www.codechef.com/problems/IOC","Icing on cake")</f>
        <v>Icing on cake</v>
      </c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  <c r="Z223" s="4"/>
    </row>
    <row r="224" spans="1:26" ht="15.75" customHeight="1" x14ac:dyDescent="0.25">
      <c r="A224" s="3">
        <v>42</v>
      </c>
      <c r="B224" s="14" t="str">
        <f>HYPERLINK("https://leetcode.com/problems/search-in-rotated-sorted-array/","search in rotated sorted array")</f>
        <v>search in rotated sorted array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  <c r="Z224" s="4"/>
    </row>
    <row r="225" spans="1:26" ht="15.75" customHeight="1" x14ac:dyDescent="0.25">
      <c r="A225" s="3">
        <v>43</v>
      </c>
      <c r="B225" s="25" t="str">
        <f>HYPERLINK("https://leetcode.com/problems/split-array-largest-sum/","split array largest sum")</f>
        <v>split array largest sum</v>
      </c>
      <c r="C225" s="1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  <c r="Z225" s="4"/>
    </row>
    <row r="226" spans="1:26" ht="15.75" customHeight="1" x14ac:dyDescent="0.2">
      <c r="A226" s="1">
        <v>44</v>
      </c>
      <c r="B226" s="31" t="str">
        <f>HYPERLINK("https://www.geeksforgeeks.org/counting-sort/","counting sort")</f>
        <v>counting sort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4"/>
      <c r="Z226" s="4"/>
    </row>
    <row r="227" spans="1:26" ht="15.75" customHeight="1" x14ac:dyDescent="0.25">
      <c r="A227" s="3">
        <v>45</v>
      </c>
      <c r="B227" s="14" t="str">
        <f>HYPERLINK("https://leetcode.com/problems/capacity-to-ship-packages-within-d-days/","capacity to ship within D days")</f>
        <v>capacity to ship within D days</v>
      </c>
      <c r="C227" s="1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  <c r="Z227" s="4"/>
    </row>
    <row r="228" spans="1:26" ht="15.75" customHeight="1" x14ac:dyDescent="0.25">
      <c r="A228" s="3">
        <v>46</v>
      </c>
      <c r="B228" s="31" t="str">
        <f>HYPERLINK("https://www.geeksforgeeks.org/insertion-sort/","insertion sort")</f>
        <v>insertion sort</v>
      </c>
      <c r="C228" s="1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  <c r="Z228" s="4"/>
    </row>
    <row r="229" spans="1:26" ht="15.75" customHeight="1" x14ac:dyDescent="0.25">
      <c r="A229" s="3">
        <v>47</v>
      </c>
      <c r="B229" s="25" t="str">
        <f>HYPERLINK("https://leetcode.com/problems/koko-eating-bananas/","koko eating bananas")</f>
        <v>koko eating bananas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  <c r="Z229" s="4"/>
    </row>
    <row r="230" spans="1:26" ht="15.75" customHeight="1" x14ac:dyDescent="0.25">
      <c r="A230" s="3">
        <v>48</v>
      </c>
      <c r="B230" s="14" t="str">
        <f>HYPERLINK("https://leetcode.com/problems/median-of-two-sorted-arrays/","median of two sorted array")</f>
        <v>median of two sorted array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  <c r="Z230" s="4"/>
    </row>
    <row r="231" spans="1:26" ht="15.75" customHeight="1" x14ac:dyDescent="0.25">
      <c r="A231" s="3">
        <v>49</v>
      </c>
      <c r="B231" s="31" t="str">
        <f>HYPERLINK("https://www.geeksforgeeks.org/merge-sort/","merge sort")</f>
        <v>merge sort</v>
      </c>
      <c r="C231" s="1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  <c r="Z231" s="4"/>
    </row>
    <row r="232" spans="1:26" ht="15.75" customHeight="1" x14ac:dyDescent="0.25">
      <c r="A232" s="3">
        <v>50</v>
      </c>
      <c r="B232" s="25" t="str">
        <f>HYPERLINK("https://leetcode.com/problems/find-the-smallest-divisor-given-a-threshold/","smallest divisor given a threshold")</f>
        <v>smallest divisor given a threshold</v>
      </c>
      <c r="C232" s="1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  <c r="Z232" s="4"/>
    </row>
    <row r="233" spans="1:26" ht="15.75" customHeight="1" x14ac:dyDescent="0.25">
      <c r="A233" s="1">
        <v>51</v>
      </c>
      <c r="B233" s="25" t="str">
        <f>HYPERLINK("https://leetcode.com/problems/wiggle-sort/","wiggle sort")</f>
        <v>wiggle sort</v>
      </c>
      <c r="C233" s="1"/>
      <c r="D233" s="3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4"/>
      <c r="Z233" s="4"/>
    </row>
    <row r="234" spans="1:26" ht="15.75" customHeight="1" x14ac:dyDescent="0.25">
      <c r="A234" s="3">
        <v>52</v>
      </c>
      <c r="B234" s="14" t="str">
        <f>HYPERLINK("https://leetcode.com/problems/best-meeting-point/","best meeting points")</f>
        <v>best meeting points</v>
      </c>
      <c r="C234" s="1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  <c r="Z234" s="4"/>
    </row>
    <row r="235" spans="1:26" ht="15.75" customHeight="1" x14ac:dyDescent="0.2">
      <c r="A235" s="1"/>
      <c r="B235" s="4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4"/>
      <c r="Z235" s="4"/>
    </row>
    <row r="236" spans="1:26" ht="15.75" customHeight="1" x14ac:dyDescent="0.3">
      <c r="A236" s="1"/>
      <c r="B236" s="26" t="s">
        <v>36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4"/>
      <c r="Z236" s="4"/>
    </row>
    <row r="237" spans="1:26" ht="15.75" customHeight="1" x14ac:dyDescent="0.25">
      <c r="A237" s="3"/>
      <c r="B237" s="1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  <c r="Z237" s="4"/>
    </row>
    <row r="238" spans="1:26" ht="15.75" customHeight="1" x14ac:dyDescent="0.25">
      <c r="A238" s="3">
        <v>1</v>
      </c>
      <c r="B238" s="25" t="s">
        <v>37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  <c r="Z238" s="4"/>
    </row>
    <row r="239" spans="1:26" ht="15.75" customHeight="1" x14ac:dyDescent="0.2">
      <c r="A239" s="1">
        <v>2</v>
      </c>
      <c r="B239" s="11" t="str">
        <f>HYPERLINK("https://leetcode.com/problems/is-graph-bipartite/","Bipartite graph")</f>
        <v>Bipartite graph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4"/>
      <c r="Z239" s="4"/>
    </row>
    <row r="240" spans="1:26" ht="15.75" customHeight="1" x14ac:dyDescent="0.25">
      <c r="A240" s="3">
        <v>3</v>
      </c>
      <c r="B240" s="25" t="str">
        <f>HYPERLINK("https://practice.geeksforgeeks.org/problems/depth-first-traversal-for-a-graph/1","DFS")</f>
        <v>DFS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  <c r="Z240" s="4"/>
    </row>
    <row r="241" spans="1:26" ht="15.75" customHeight="1" x14ac:dyDescent="0.25">
      <c r="A241" s="3">
        <v>4</v>
      </c>
      <c r="B241" s="25" t="str">
        <f>HYPERLINK("https://www.geeksforgeeks.org/detect-cycle-undirected-graph/","detect cycle in undirected graph")</f>
        <v>detect cycle in undirected graph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  <c r="Z241" s="4"/>
    </row>
    <row r="242" spans="1:26" ht="15.75" customHeight="1" x14ac:dyDescent="0.2">
      <c r="A242" s="1">
        <v>5</v>
      </c>
      <c r="B242" s="11" t="str">
        <f>HYPERLINK("https://www.spoj.com/problems/MST/","Prim's Algo")</f>
        <v>Prim's Algo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4"/>
      <c r="Z242" s="4"/>
    </row>
    <row r="243" spans="1:26" ht="15.75" customHeight="1" x14ac:dyDescent="0.2">
      <c r="A243" s="1">
        <v>6</v>
      </c>
      <c r="B243" s="11" t="str">
        <f>HYPERLINK("https://www.geeksforgeeks.org/dijkstras-shortest-path-algorithm-greedy-algo-7/","Dijkstra algo")</f>
        <v>Dijkstra algo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4"/>
      <c r="Z243" s="4"/>
    </row>
    <row r="244" spans="1:26" ht="15.75" customHeight="1" x14ac:dyDescent="0.25">
      <c r="A244" s="3">
        <v>7</v>
      </c>
      <c r="B244" s="11" t="str">
        <f>HYPERLINK("https://www.codechef.com/problems/REVERSE","chef and reversing")</f>
        <v>chef and reversing</v>
      </c>
      <c r="C244" s="1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1"/>
      <c r="X244" s="1"/>
      <c r="Y244" s="4"/>
      <c r="Z244" s="4"/>
    </row>
    <row r="245" spans="1:26" ht="15.75" customHeight="1" x14ac:dyDescent="0.25">
      <c r="A245" s="3">
        <v>8</v>
      </c>
      <c r="B245" s="11" t="str">
        <f>HYPERLINK("https://leetcode.com/problems/bus-routes/","Bus routes")</f>
        <v>Bus routes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  <c r="Z245" s="4"/>
    </row>
    <row r="246" spans="1:26" ht="15.75" customHeight="1" x14ac:dyDescent="0.25">
      <c r="A246" s="3">
        <v>9</v>
      </c>
      <c r="B246" s="11" t="str">
        <f>HYPERLINK("https://leetcode.com/problems/evaluate-division/","evaluate division")</f>
        <v>evaluate division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  <c r="Z246" s="4"/>
    </row>
    <row r="247" spans="1:26" ht="15.75" customHeight="1" x14ac:dyDescent="0.25">
      <c r="A247" s="3">
        <v>10</v>
      </c>
      <c r="B247" s="11" t="str">
        <f>HYPERLINK("https://www.geeksforgeeks.org/topological-sorting/","topological sorting")</f>
        <v>topological sorting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  <c r="Z247" s="4"/>
    </row>
    <row r="248" spans="1:26" ht="15.75" customHeight="1" x14ac:dyDescent="0.25">
      <c r="A248" s="1">
        <v>11</v>
      </c>
      <c r="B248" s="11" t="str">
        <f>HYPERLINK("https://www.geeksforgeeks.org/topological-sorting-indegree-based-solution/","Kahn's algo")</f>
        <v>Kahn's algo</v>
      </c>
      <c r="C248" s="1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4"/>
      <c r="Z248" s="4"/>
    </row>
    <row r="249" spans="1:26" ht="15.75" customHeight="1" x14ac:dyDescent="0.25">
      <c r="A249" s="1">
        <v>12</v>
      </c>
      <c r="B249" s="11" t="str">
        <f>HYPERLINK("https://leetcode.com/problems/course-schedule-ii/","course schedule 2")</f>
        <v>course schedule 2</v>
      </c>
      <c r="C249" s="1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4"/>
      <c r="Z249" s="4"/>
    </row>
    <row r="250" spans="1:26" ht="15.75" customHeight="1" x14ac:dyDescent="0.25">
      <c r="A250" s="1">
        <v>13</v>
      </c>
      <c r="B250" s="25" t="s">
        <v>38</v>
      </c>
      <c r="C250" s="1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4"/>
      <c r="Z250" s="4"/>
    </row>
    <row r="251" spans="1:26" ht="15.75" customHeight="1" x14ac:dyDescent="0.25">
      <c r="A251" s="3">
        <v>14</v>
      </c>
      <c r="B251" s="25" t="s">
        <v>39</v>
      </c>
      <c r="C251" s="1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  <c r="Z251" s="4"/>
    </row>
    <row r="252" spans="1:26" ht="15.75" customHeight="1" x14ac:dyDescent="0.25">
      <c r="A252" s="1">
        <v>15</v>
      </c>
      <c r="B252" s="25" t="s">
        <v>40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4"/>
      <c r="Z252" s="4"/>
    </row>
    <row r="253" spans="1:26" ht="15.75" customHeight="1" x14ac:dyDescent="0.25">
      <c r="A253" s="3">
        <v>16</v>
      </c>
      <c r="B253" s="11" t="str">
        <f>HYPERLINK("https://www.geeksforgeeks.org/bellman-ford-algorithm-dp-23/","bellman ford")</f>
        <v>bellman ford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  <c r="Z253" s="4"/>
    </row>
    <row r="254" spans="1:26" ht="15.75" customHeight="1" x14ac:dyDescent="0.25">
      <c r="A254" s="3">
        <v>17</v>
      </c>
      <c r="B254" s="25" t="s">
        <v>41</v>
      </c>
      <c r="C254" s="13"/>
      <c r="D254" s="3"/>
      <c r="E254" s="3"/>
      <c r="F254" s="3"/>
      <c r="G254" s="3"/>
      <c r="H254" s="3"/>
      <c r="I254" s="3"/>
      <c r="J254" s="3"/>
      <c r="K254" s="3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4"/>
      <c r="Z254" s="4"/>
    </row>
    <row r="255" spans="1:26" ht="15.75" customHeight="1" x14ac:dyDescent="0.2">
      <c r="A255" s="1">
        <v>18</v>
      </c>
      <c r="B255" s="33" t="s">
        <v>42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4"/>
      <c r="Z255" s="4"/>
    </row>
    <row r="256" spans="1:26" ht="15.75" customHeight="1" x14ac:dyDescent="0.25">
      <c r="A256" s="1">
        <v>19</v>
      </c>
      <c r="B256" s="25" t="s">
        <v>43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4"/>
      <c r="Z256" s="4"/>
    </row>
    <row r="257" spans="1:26" ht="15.75" customHeight="1" x14ac:dyDescent="0.25">
      <c r="A257" s="3">
        <v>20</v>
      </c>
      <c r="B257" s="25" t="s">
        <v>44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  <c r="Z257" s="4"/>
    </row>
    <row r="258" spans="1:26" ht="15.75" customHeight="1" x14ac:dyDescent="0.25">
      <c r="A258" s="3">
        <v>21</v>
      </c>
      <c r="B258" s="29" t="s">
        <v>45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  <c r="Z258" s="4"/>
    </row>
    <row r="259" spans="1:26" ht="15.75" customHeight="1" x14ac:dyDescent="0.25">
      <c r="A259" s="3">
        <v>22</v>
      </c>
      <c r="B259" s="29" t="str">
        <f>HYPERLINK("https://www.geeksforgeeks.org/kruskals-minimum-spanning-tree-algorithm-greedy-algo-2/","Kruskal's algo")</f>
        <v>Kruskal's algo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  <c r="Z259" s="4"/>
    </row>
    <row r="260" spans="1:26" ht="15.75" customHeight="1" x14ac:dyDescent="0.25">
      <c r="A260" s="3">
        <v>23</v>
      </c>
      <c r="B260" s="25" t="str">
        <f>HYPERLINK("https://www.geeksforgeeks.org/articulation-points-or-cut-vertices-in-a-graph/","Articulation point")</f>
        <v>Articulation point</v>
      </c>
      <c r="C260" s="13"/>
      <c r="D260" s="3"/>
      <c r="E260" s="3"/>
      <c r="F260" s="3"/>
      <c r="G260" s="3"/>
      <c r="H260" s="3"/>
      <c r="I260" s="3"/>
      <c r="J260" s="3"/>
      <c r="K260" s="3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4"/>
      <c r="Z260" s="4"/>
    </row>
    <row r="261" spans="1:26" ht="15.75" customHeight="1" x14ac:dyDescent="0.25">
      <c r="A261" s="3">
        <v>24</v>
      </c>
      <c r="B261" s="25" t="s">
        <v>46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  <c r="Z261" s="4"/>
    </row>
    <row r="262" spans="1:26" ht="15.75" customHeight="1" x14ac:dyDescent="0.25">
      <c r="A262" s="13">
        <v>25</v>
      </c>
      <c r="B262" s="25" t="s">
        <v>47</v>
      </c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  <c r="Z262" s="4"/>
    </row>
    <row r="263" spans="1:26" ht="15.75" customHeight="1" x14ac:dyDescent="0.25">
      <c r="A263" s="3">
        <v>26</v>
      </c>
      <c r="B263" s="25" t="str">
        <f>HYPERLINK("https://leetcode.com/problems/01-matrix/","0-1 matrix")</f>
        <v>0-1 matrix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  <c r="Z263" s="4"/>
    </row>
    <row r="264" spans="1:26" ht="15.75" customHeight="1" x14ac:dyDescent="0.25">
      <c r="A264" s="1">
        <v>27</v>
      </c>
      <c r="B264" s="25" t="s">
        <v>48</v>
      </c>
      <c r="C264" s="1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4"/>
      <c r="Z264" s="4"/>
    </row>
    <row r="265" spans="1:26" ht="15.75" customHeight="1" x14ac:dyDescent="0.25">
      <c r="A265" s="1">
        <v>28</v>
      </c>
      <c r="B265" s="25" t="s">
        <v>49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4"/>
      <c r="Z265" s="4"/>
    </row>
    <row r="266" spans="1:26" ht="15.75" customHeight="1" x14ac:dyDescent="0.25">
      <c r="A266" s="1">
        <v>29</v>
      </c>
      <c r="B266" s="25" t="s">
        <v>50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4"/>
      <c r="Z266" s="4"/>
    </row>
    <row r="267" spans="1:26" ht="15.75" customHeight="1" x14ac:dyDescent="0.25">
      <c r="A267" s="3">
        <v>30</v>
      </c>
      <c r="B267" s="25" t="s">
        <v>51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  <c r="Z267" s="4"/>
    </row>
    <row r="268" spans="1:26" ht="15.75" customHeight="1" x14ac:dyDescent="0.25">
      <c r="A268" s="3">
        <v>31</v>
      </c>
      <c r="B268" s="25" t="s">
        <v>52</v>
      </c>
      <c r="C268" s="1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1"/>
      <c r="X268" s="1"/>
      <c r="Y268" s="4"/>
      <c r="Z268" s="4"/>
    </row>
    <row r="269" spans="1:26" ht="15.75" customHeight="1" x14ac:dyDescent="0.25">
      <c r="A269" s="3">
        <v>32</v>
      </c>
      <c r="B269" s="25" t="s">
        <v>53</v>
      </c>
      <c r="C269" s="1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  <c r="Z269" s="4"/>
    </row>
    <row r="270" spans="1:26" ht="15.75" customHeight="1" x14ac:dyDescent="0.25">
      <c r="A270" s="3">
        <v>33</v>
      </c>
      <c r="B270" s="25" t="s">
        <v>54</v>
      </c>
      <c r="C270" s="1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  <c r="Z270" s="4"/>
    </row>
    <row r="271" spans="1:26" ht="15.75" customHeight="1" x14ac:dyDescent="0.25">
      <c r="A271" s="3">
        <v>34</v>
      </c>
      <c r="B271" s="25" t="s">
        <v>55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  <c r="Z271" s="4"/>
    </row>
    <row r="272" spans="1:26" ht="15.75" customHeight="1" x14ac:dyDescent="0.25">
      <c r="A272" s="3">
        <v>35</v>
      </c>
      <c r="B272" s="14" t="str">
        <f>HYPERLINK("https://leetcode.com/problems/parallel-courses/","Parallel courses")</f>
        <v>Parallel courses</v>
      </c>
      <c r="C272" s="1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  <c r="Z272" s="4"/>
    </row>
    <row r="273" spans="1:26" ht="15.75" customHeight="1" x14ac:dyDescent="0.25">
      <c r="A273" s="1">
        <v>36</v>
      </c>
      <c r="B273" s="14" t="str">
        <f>HYPERLINK("https://leetcode.com/problems/optimize-water-distribution-in-a-village/","optimize water distribution in village")</f>
        <v>optimize water distribution in village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4"/>
      <c r="Z273" s="4"/>
    </row>
    <row r="274" spans="1:26" ht="15.75" customHeight="1" x14ac:dyDescent="0.25">
      <c r="A274" s="3">
        <v>37</v>
      </c>
      <c r="B274" s="14" t="str">
        <f>HYPERLINK("https://leetcode.com/problems/connecting-cities-with-minimum-cost/","connecting cities with minimum cost")</f>
        <v>connecting cities with minimum cost</v>
      </c>
      <c r="C274" s="1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1"/>
      <c r="X274" s="1"/>
      <c r="Y274" s="4"/>
      <c r="Z274" s="4"/>
    </row>
    <row r="275" spans="1:26" ht="15.75" customHeight="1" x14ac:dyDescent="0.2">
      <c r="A275" s="1"/>
      <c r="B275" s="4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4"/>
      <c r="Z275" s="4"/>
    </row>
    <row r="276" spans="1:26" ht="15.75" customHeight="1" x14ac:dyDescent="0.25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  <c r="Z276" s="4"/>
    </row>
    <row r="277" spans="1:26" ht="15.75" customHeight="1" x14ac:dyDescent="0.3">
      <c r="A277" s="1"/>
      <c r="B277" s="15" t="s">
        <v>56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4"/>
      <c r="Z277" s="4"/>
    </row>
    <row r="278" spans="1:26" ht="15.75" customHeight="1" x14ac:dyDescent="0.25">
      <c r="A278" s="3"/>
      <c r="B278" s="1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  <c r="Z278" s="4"/>
    </row>
    <row r="279" spans="1:26" ht="15.75" customHeight="1" x14ac:dyDescent="0.25">
      <c r="A279" s="3">
        <v>1</v>
      </c>
      <c r="B279" s="25" t="s">
        <v>57</v>
      </c>
      <c r="C279" s="1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  <c r="Z279" s="4"/>
    </row>
    <row r="280" spans="1:26" ht="15.75" customHeight="1" x14ac:dyDescent="0.25">
      <c r="A280" s="3">
        <v>2</v>
      </c>
      <c r="B280" s="14" t="s">
        <v>58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  <c r="Z280" s="4"/>
    </row>
    <row r="281" spans="1:26" ht="15.75" customHeight="1" x14ac:dyDescent="0.25">
      <c r="A281" s="3">
        <v>3</v>
      </c>
      <c r="B281" s="14" t="s">
        <v>59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  <c r="Z281" s="4"/>
    </row>
    <row r="282" spans="1:26" ht="15.75" customHeight="1" x14ac:dyDescent="0.25">
      <c r="A282" s="3">
        <v>4</v>
      </c>
      <c r="B282" s="34" t="s">
        <v>60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  <c r="Z282" s="4"/>
    </row>
    <row r="283" spans="1:26" ht="15.75" customHeight="1" x14ac:dyDescent="0.25">
      <c r="A283" s="3">
        <v>5</v>
      </c>
      <c r="B283" s="34" t="s">
        <v>61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  <c r="Z283" s="4"/>
    </row>
    <row r="284" spans="1:26" ht="15.75" customHeight="1" x14ac:dyDescent="0.25">
      <c r="A284" s="3">
        <v>6</v>
      </c>
      <c r="B284" s="34" t="s">
        <v>62</v>
      </c>
      <c r="C284" s="1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  <c r="Z284" s="4"/>
    </row>
    <row r="285" spans="1:26" ht="15.75" customHeight="1" x14ac:dyDescent="0.25">
      <c r="A285" s="1">
        <v>7</v>
      </c>
      <c r="B285" s="34" t="s">
        <v>63</v>
      </c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4"/>
      <c r="Z285" s="4"/>
    </row>
    <row r="286" spans="1:26" ht="15.75" customHeight="1" x14ac:dyDescent="0.25">
      <c r="A286" s="3">
        <v>8</v>
      </c>
      <c r="B286" s="34" t="s">
        <v>64</v>
      </c>
      <c r="C286" s="27"/>
      <c r="D286" s="2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  <c r="Z286" s="4"/>
    </row>
    <row r="287" spans="1:26" ht="15.75" customHeight="1" x14ac:dyDescent="0.25">
      <c r="A287" s="3">
        <v>9</v>
      </c>
      <c r="B287" s="34" t="s">
        <v>64</v>
      </c>
      <c r="C287" s="1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1"/>
      <c r="X287" s="1"/>
      <c r="Y287" s="4"/>
      <c r="Z287" s="4"/>
    </row>
    <row r="288" spans="1:26" ht="15.75" customHeight="1" x14ac:dyDescent="0.25">
      <c r="A288" s="1">
        <v>10</v>
      </c>
      <c r="B288" s="34" t="s">
        <v>65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4"/>
      <c r="Z288" s="4"/>
    </row>
    <row r="289" spans="1:26" ht="15.75" customHeight="1" x14ac:dyDescent="0.25">
      <c r="A289" s="1">
        <v>11</v>
      </c>
      <c r="B289" s="34" t="s">
        <v>66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4"/>
      <c r="Z289" s="4"/>
    </row>
    <row r="290" spans="1:26" ht="15.75" customHeight="1" x14ac:dyDescent="0.25">
      <c r="A290" s="3">
        <v>12</v>
      </c>
      <c r="B290" s="34" t="str">
        <f>HYPERLINK("https://www.geeksforgeeks.org/box-stacking-problem-dp-22/","Box stacking")</f>
        <v>Box stacking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  <c r="Z290" s="4"/>
    </row>
    <row r="291" spans="1:26" ht="15.75" customHeight="1" x14ac:dyDescent="0.25">
      <c r="A291" s="3">
        <v>13</v>
      </c>
      <c r="B291" s="34" t="str">
        <f>HYPERLINK("https://www.geeksforgeeks.org/maximum-sum-alternating-subsequence-sum/","max sum alternating subsequence")</f>
        <v>max sum alternating subsequence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  <c r="Z291" s="4"/>
    </row>
    <row r="292" spans="1:26" ht="15.75" customHeight="1" x14ac:dyDescent="0.25">
      <c r="A292" s="3">
        <v>14</v>
      </c>
      <c r="B292" s="35" t="str">
        <f>HYPERLINK("https://leetcode.com/problems/best-time-to-buy-and-sell-stock/","best time to buy and sell stock")</f>
        <v>best time to buy and sell stock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  <c r="Z292" s="4"/>
    </row>
    <row r="293" spans="1:26" ht="15.75" customHeight="1" x14ac:dyDescent="0.25">
      <c r="A293" s="3">
        <v>15</v>
      </c>
      <c r="B293" s="35" t="str">
        <f>HYPERLINK("https://leetcode.com/problems/best-time-to-buy-and-sell-stock-ii/","best time to buy and sell 2")</f>
        <v>best time to buy and sell 2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  <c r="Z293" s="4"/>
    </row>
    <row r="294" spans="1:26" ht="15.75" customHeight="1" x14ac:dyDescent="0.25">
      <c r="A294" s="3">
        <v>16</v>
      </c>
      <c r="B294" s="35" t="str">
        <f>HYPERLINK("https://leetcode.com/problems/best-time-to-buy-and-sell-stock-iii/","best time to buy and sell 3")</f>
        <v>best time to buy and sell 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  <c r="Z294" s="4"/>
    </row>
    <row r="295" spans="1:26" ht="15.75" customHeight="1" x14ac:dyDescent="0.25">
      <c r="A295" s="1">
        <v>17</v>
      </c>
      <c r="B295" s="35" t="str">
        <f>HYPERLINK("https://leetcode.com/problems/best-time-to-buy-and-sell-stock-iv/","best time to buy and sell 4")</f>
        <v>best time to buy and sell 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4"/>
      <c r="Z295" s="4"/>
    </row>
    <row r="296" spans="1:26" ht="15.75" customHeight="1" x14ac:dyDescent="0.25">
      <c r="A296" s="3">
        <v>18</v>
      </c>
      <c r="B296" s="35" t="str">
        <f>HYPERLINK("https://leetcode.com/problems/best-time-to-buy-and-sell-stock-with-cooldown/","best time to buy and sell with cool down")</f>
        <v>best time to buy and sell with cool down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  <c r="Z296" s="4"/>
    </row>
    <row r="297" spans="1:26" ht="15.75" customHeight="1" x14ac:dyDescent="0.25">
      <c r="A297" s="1">
        <v>19</v>
      </c>
      <c r="B297" s="35" t="str">
        <f>HYPERLINK("https://leetcode.com/problems/best-time-to-buy-and-sell-stock-with-transaction-fee/","buy and sell with transaction time")</f>
        <v>buy and sell with transaction time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4"/>
      <c r="Z297" s="4"/>
    </row>
    <row r="298" spans="1:26" ht="15.75" customHeight="1" x14ac:dyDescent="0.2">
      <c r="A298" s="1">
        <v>20</v>
      </c>
      <c r="B298" s="33" t="str">
        <f>HYPERLINK("https://www.geeksforgeeks.org/ugly-numbers/","Ugly number")</f>
        <v>Ugly number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4"/>
      <c r="Z298" s="4"/>
    </row>
    <row r="299" spans="1:26" ht="15.75" customHeight="1" x14ac:dyDescent="0.25">
      <c r="A299" s="3">
        <v>21</v>
      </c>
      <c r="B299" s="33" t="str">
        <f>HYPERLINK("https://www.geeksforgeeks.org/super-ugly-number-number-whose-prime-factors-given-set/","Super ugly number")</f>
        <v>Super ugly number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  <c r="Z299" s="4"/>
    </row>
    <row r="300" spans="1:26" ht="15.75" customHeight="1" x14ac:dyDescent="0.2">
      <c r="A300" s="1">
        <v>22</v>
      </c>
      <c r="B300" s="33" t="str">
        <f>HYPERLINK("https://leetcode.com/problems/domino-and-tromino-tiling/","Domino and tromino tilling")</f>
        <v>Domino and tromino tilling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4"/>
      <c r="Z300" s="4"/>
    </row>
    <row r="301" spans="1:26" ht="15.75" customHeight="1" x14ac:dyDescent="0.25">
      <c r="A301" s="3">
        <v>23</v>
      </c>
      <c r="B301" s="33" t="str">
        <f>HYPERLINK("https://www.geeksforgeeks.org/wildcard-pattern-matching/","Wildcard pattern matching")</f>
        <v>Wildcard pattern matching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  <c r="Z301" s="4"/>
    </row>
    <row r="302" spans="1:26" ht="15.75" customHeight="1" x14ac:dyDescent="0.25">
      <c r="A302" s="3">
        <v>24</v>
      </c>
      <c r="B302" s="33" t="str">
        <f>HYPERLINK("https://leetcode.com/problems/regular-expression-matching/","Regular expression matching")</f>
        <v>Regular expression matching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  <c r="Z302" s="4"/>
    </row>
    <row r="303" spans="1:26" ht="15.75" customHeight="1" x14ac:dyDescent="0.25">
      <c r="A303" s="3">
        <v>25</v>
      </c>
      <c r="B303" s="33" t="str">
        <f>HYPERLINK("https://www.geeksforgeeks.org/count-palindromic-subsequence-given-string/","Count all pallindromic subsequences")</f>
        <v>Count all pallindromic subsequences</v>
      </c>
      <c r="C303" s="1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  <c r="Z303" s="4"/>
    </row>
    <row r="304" spans="1:26" ht="15.75" customHeight="1" x14ac:dyDescent="0.25">
      <c r="A304" s="3">
        <v>26</v>
      </c>
      <c r="B304" s="11" t="str">
        <f>HYPERLINK("https://leetcode.com/problems/regular-expression-matching/","Regular expression matching")</f>
        <v>Regular expression matching</v>
      </c>
      <c r="C304" s="1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  <c r="Z304" s="4"/>
    </row>
    <row r="305" spans="1:26" ht="15.75" customHeight="1" x14ac:dyDescent="0.2">
      <c r="A305" s="1">
        <v>27</v>
      </c>
      <c r="B305" s="11" t="str">
        <f>HYPERLINK("https://www.geeksforgeeks.org/count-palindromic-subsequence-given-string/","Count all pallindromic subsequence")</f>
        <v>Count all pallindromic subsequence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4"/>
      <c r="Z305" s="4"/>
    </row>
    <row r="306" spans="1:26" ht="15.75" customHeight="1" x14ac:dyDescent="0.25">
      <c r="A306" s="1">
        <v>28</v>
      </c>
      <c r="B306" s="11" t="str">
        <f>HYPERLINK("https://leetcode.com/problems/count-different-palindromic-subsequences/","Count distinct pallindromic subsequence")</f>
        <v>Count distinct pallindromic subsequence</v>
      </c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4"/>
      <c r="Z306" s="4"/>
    </row>
    <row r="307" spans="1:26" ht="15.75" customHeight="1" x14ac:dyDescent="0.25">
      <c r="A307" s="3">
        <v>29</v>
      </c>
      <c r="B307" s="11" t="str">
        <f>HYPERLINK("https://www.geeksforgeeks.org/count-number-binary-strings-without-consecutive-1s/","Count of binary string without consecutive 1")</f>
        <v>Count of binary string without consecutive 1</v>
      </c>
      <c r="C307" s="1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  <c r="Z307" s="4"/>
    </row>
    <row r="308" spans="1:26" ht="15.75" customHeight="1" x14ac:dyDescent="0.2">
      <c r="A308" s="1">
        <v>30</v>
      </c>
      <c r="B308" s="11" t="str">
        <f>HYPERLINK("https://www.geeksforgeeks.org/maximum-sum-such-that-no-two-elements-are-adjacent/","Max sum with no 2 adjacent element")</f>
        <v>Max sum with no 2 adjacent element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4"/>
      <c r="Z308" s="4"/>
    </row>
    <row r="309" spans="1:26" ht="15.75" customHeight="1" x14ac:dyDescent="0.25">
      <c r="A309" s="3">
        <v>31</v>
      </c>
      <c r="B309" s="11" t="str">
        <f>HYPERLINK("https://leetcode.com/problems/pizza-with-3n-slices/","Pizza with 3n slices")</f>
        <v>Pizza with 3n slices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  <c r="Z309" s="4"/>
    </row>
    <row r="310" spans="1:26" ht="15.75" customHeight="1" x14ac:dyDescent="0.25">
      <c r="A310" s="3">
        <v>32</v>
      </c>
      <c r="B310" s="11" t="str">
        <f>HYPERLINK("https://www.geeksforgeeks.org/lcs-longest-common-subsequence-three-strings/","LCS triplet")</f>
        <v>LCS triplet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  <c r="Z310" s="4"/>
    </row>
    <row r="311" spans="1:26" ht="15.75" customHeight="1" x14ac:dyDescent="0.2">
      <c r="A311" s="1">
        <v>34</v>
      </c>
      <c r="B311" s="11" t="str">
        <f>HYPERLINK("https://www.geeksforgeeks.org/edit-distance-dp-5/","Edit distance")</f>
        <v>Edit distance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4"/>
    </row>
    <row r="312" spans="1:26" ht="15.75" customHeight="1" x14ac:dyDescent="0.25">
      <c r="A312" s="3">
        <v>35</v>
      </c>
      <c r="B312" s="11" t="str">
        <f>HYPERLINK("https://leetcode.com/problems/frog-jump/","Frog jump")</f>
        <v>Frog jump</v>
      </c>
      <c r="C312" s="1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  <c r="Z312" s="4"/>
    </row>
    <row r="313" spans="1:26" ht="15.75" customHeight="1" x14ac:dyDescent="0.2">
      <c r="A313" s="1">
        <v>36</v>
      </c>
      <c r="B313" s="11" t="str">
        <f>HYPERLINK("https://www.geeksforgeeks.org/friends-pairing-problem/","Friends pairing problem")</f>
        <v>Friends pairing problem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4"/>
      <c r="Z313" s="4"/>
    </row>
    <row r="314" spans="1:26" ht="15.75" customHeight="1" x14ac:dyDescent="0.2">
      <c r="A314" s="1">
        <v>37</v>
      </c>
      <c r="B314" s="11" t="str">
        <f>HYPERLINK("https://www.geeksforgeeks.org/count-number-of-ways-to-partition-a-set-into-k-subsets/","Partition of sets into k subsets")</f>
        <v>Partition of sets into k subsets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4"/>
      <c r="Z314" s="4"/>
    </row>
    <row r="315" spans="1:26" ht="15.75" customHeight="1" x14ac:dyDescent="0.25">
      <c r="A315" s="1">
        <v>38</v>
      </c>
      <c r="B315" s="11" t="str">
        <f>HYPERLINK("https://www.geeksforgeeks.org/optimal-strategy-for-a-game-dp-31/","Can i win")</f>
        <v>Can i win</v>
      </c>
      <c r="C315" s="1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4"/>
      <c r="Z315" s="4"/>
    </row>
    <row r="316" spans="1:26" ht="15.75" customHeight="1" x14ac:dyDescent="0.25">
      <c r="A316" s="3">
        <v>39</v>
      </c>
      <c r="B316" s="11" t="str">
        <f>HYPERLINK("https://www.geeksforgeeks.org/probability-knight-remain-chessboard/","Knight probability")</f>
        <v>Knight probability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  <c r="Z316" s="4"/>
    </row>
    <row r="317" spans="1:26" ht="15.75" customHeight="1" x14ac:dyDescent="0.2">
      <c r="A317" s="1">
        <v>40</v>
      </c>
      <c r="B317" s="11" t="str">
        <f>HYPERLINK("https://www.geeksforgeeks.org/temple-offerings/","Temple offering")</f>
        <v>Temple offering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4"/>
      <c r="Z317" s="4"/>
    </row>
    <row r="318" spans="1:26" ht="15.75" customHeight="1" x14ac:dyDescent="0.2">
      <c r="A318" s="1">
        <v>41</v>
      </c>
      <c r="B318" s="11" t="str">
        <f>HYPERLINK("https://www.geeksforgeeks.org/highway-billboard-problem/","Highway billboard problem")</f>
        <v>Highway billboard problem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4"/>
      <c r="Z318" s="4"/>
    </row>
    <row r="319" spans="1:26" ht="15.75" customHeight="1" x14ac:dyDescent="0.2">
      <c r="A319" s="1">
        <v>42</v>
      </c>
      <c r="B319" s="11" t="str">
        <f>HYPERLINK("https://www.geeksforgeeks.org/number-subsequences-form-ai-bj-ck/","No. of sequence of type a^i+b^j+c^k")</f>
        <v>No. of sequence of type a^i+b^j+c^k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4"/>
      <c r="Z319" s="4"/>
    </row>
    <row r="320" spans="1:26" ht="15.75" customHeight="1" x14ac:dyDescent="0.2">
      <c r="A320" s="1">
        <v>43</v>
      </c>
      <c r="B320" s="11" t="str">
        <f>HYPERLINK("https://www.geeksforgeeks.org/boolean-parenthesization-problem-dp-37/","boolean parenthesization")</f>
        <v>boolean parenthesization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4"/>
      <c r="Z320" s="4"/>
    </row>
    <row r="321" spans="1:26" ht="15.75" customHeight="1" x14ac:dyDescent="0.2">
      <c r="A321" s="1">
        <v>44</v>
      </c>
      <c r="B321" s="11" t="str">
        <f>HYPERLINK("https://www.geeksforgeeks.org/minimum-maximum-values-expression/","Min and max with + and *")</f>
        <v>Min and max with + and *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4"/>
    </row>
    <row r="322" spans="1:26" ht="15.75" customHeight="1" x14ac:dyDescent="0.2">
      <c r="A322" s="1">
        <v>45</v>
      </c>
      <c r="B322" s="11" t="str">
        <f>HYPERLINK("https://www.geeksforgeeks.org/optimal-binary-search-tree-dp-24/","Optimal BST")</f>
        <v>Optimal BST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4"/>
      <c r="Z322" s="4"/>
    </row>
    <row r="323" spans="1:26" ht="15.75" customHeight="1" x14ac:dyDescent="0.2">
      <c r="A323" s="1">
        <v>46</v>
      </c>
      <c r="B323" s="11" t="str">
        <f>HYPERLINK("https://www.geeksforgeeks.org/find-water-in-a-glass/","Find water in glass")</f>
        <v>Find water in glass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4"/>
      <c r="Z323" s="4"/>
    </row>
    <row r="324" spans="1:26" ht="15.75" customHeight="1" x14ac:dyDescent="0.2">
      <c r="A324" s="1">
        <v>47</v>
      </c>
      <c r="B324" s="11" t="str">
        <f>HYPERLINK("https://leetcode.com/problems/cherry-pickup/","cherry pickup")</f>
        <v>cherry pickup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4"/>
      <c r="Z324" s="4"/>
    </row>
    <row r="325" spans="1:26" ht="15.75" customHeight="1" x14ac:dyDescent="0.2">
      <c r="A325" s="1">
        <v>48</v>
      </c>
      <c r="B325" s="11" t="str">
        <f>HYPERLINK("https://leetcode.com/problems/arithmetic-slices/","arithmetic slices")</f>
        <v>arithmetic slices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4"/>
      <c r="Z325" s="4"/>
    </row>
    <row r="326" spans="1:26" ht="15.75" customHeight="1" x14ac:dyDescent="0.2">
      <c r="A326" s="1">
        <v>49</v>
      </c>
      <c r="B326" s="11" t="str">
        <f>HYPERLINK("https://leetcode.com/problems/arithmetic-slices-ii-subsequence/","arithmetic slices 2")</f>
        <v>arithmetic slices 2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4"/>
      <c r="Z326" s="4"/>
    </row>
    <row r="327" spans="1:26" ht="15.75" customHeight="1" x14ac:dyDescent="0.2">
      <c r="A327" s="1">
        <v>50</v>
      </c>
      <c r="B327" s="11" t="str">
        <f>HYPERLINK("https://www.geeksforgeeks.org/largest-sum-subarray-least-k-numbers/","Largest sum subarray atleast k numbers")</f>
        <v>Largest sum subarray atleast k numbers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4"/>
      <c r="Z327" s="4"/>
    </row>
    <row r="328" spans="1:26" ht="15.75" customHeight="1" x14ac:dyDescent="0.2">
      <c r="A328" s="1">
        <v>51</v>
      </c>
      <c r="B328" s="11" t="str">
        <f>HYPERLINK("https://leetcode.com/problems/maximum-sum-of-3-non-overlapping-subarrays/","Maximum sum of 3 non overlapping subarrays")</f>
        <v>Maximum sum of 3 non overlapping subarrays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4"/>
      <c r="Z328" s="4"/>
    </row>
    <row r="329" spans="1:26" ht="15.75" customHeight="1" x14ac:dyDescent="0.2">
      <c r="A329" s="1">
        <v>52</v>
      </c>
      <c r="B329" s="11" t="str">
        <f>HYPERLINK("https://www.geeksforgeeks.org/remove-minimum-elements-either-side-2min-max/","Remove min element according to constraint")</f>
        <v>Remove min element according to constraint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4"/>
      <c r="Z329" s="4"/>
    </row>
    <row r="330" spans="1:26" ht="15.75" customHeight="1" x14ac:dyDescent="0.2">
      <c r="A330" s="1">
        <v>53</v>
      </c>
      <c r="B330" s="11" t="str">
        <f>HYPERLINK("https://leetcode.com/problems/scramble-string/","Scramble string")</f>
        <v>Scramble string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4"/>
      <c r="Z330" s="4"/>
    </row>
    <row r="331" spans="1:26" ht="15.75" customHeight="1" x14ac:dyDescent="0.2">
      <c r="A331" s="1">
        <v>54</v>
      </c>
      <c r="B331" s="11" t="str">
        <f>HYPERLINK("https://leetcode.com/problems/minimum-score-triangulation-of-polygon/","Minimum score triangulation")</f>
        <v>Minimum score triangulation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4"/>
      <c r="Z331" s="4"/>
    </row>
    <row r="332" spans="1:26" ht="15.75" customHeight="1" x14ac:dyDescent="0.2">
      <c r="A332" s="1">
        <v>55</v>
      </c>
      <c r="B332" s="11" t="str">
        <f>HYPERLINK("https://leetcode.com/problems/2-keys-keyboard/","2 keys keyboard")</f>
        <v>2 keys keyboard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4"/>
      <c r="Z332" s="4"/>
    </row>
    <row r="333" spans="1:26" ht="15.75" customHeight="1" x14ac:dyDescent="0.2">
      <c r="A333" s="1">
        <v>56</v>
      </c>
      <c r="B333" s="11" t="str">
        <f>HYPERLINK("https://leetcode.com/articles/4-keys-keyboard/","4 keys keyboard")</f>
        <v>4 keys keyboard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4"/>
      <c r="Z333" s="4"/>
    </row>
    <row r="334" spans="1:26" ht="15.75" customHeight="1" x14ac:dyDescent="0.2">
      <c r="A334" s="1">
        <v>57</v>
      </c>
      <c r="B334" s="11" t="str">
        <f>HYPERLINK("https://www.geeksforgeeks.org/mobile-numeric-keypad-problem/","Mobile numeric keypad")</f>
        <v>Mobile numeric keypad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4"/>
      <c r="Z334" s="4"/>
    </row>
    <row r="335" spans="1:26" ht="15.75" customHeight="1" x14ac:dyDescent="0.2">
      <c r="A335" s="1">
        <v>58</v>
      </c>
      <c r="B335" s="11" t="str">
        <f>HYPERLINK("https://leetcode.com/problems/word-break/","Word break")</f>
        <v>Word break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4"/>
      <c r="Z335" s="4"/>
    </row>
    <row r="336" spans="1:26" ht="15.75" customHeight="1" x14ac:dyDescent="0.2">
      <c r="A336" s="1">
        <v>59</v>
      </c>
      <c r="B336" s="11" t="str">
        <f>HYPERLINK("https://leetcode.com/problems/burst-balloons/","burst balloons")</f>
        <v>burst balloons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4"/>
      <c r="Z336" s="4"/>
    </row>
    <row r="337" spans="1:26" ht="15.75" customHeight="1" x14ac:dyDescent="0.2">
      <c r="A337" s="1">
        <v>60</v>
      </c>
      <c r="B337" s="11" t="str">
        <f>HYPERLINK("https://evelynn.gitbooks.io/google-interview/encode-string-with-shortest-length.html","Encode string with shortest length")</f>
        <v>Encode string with shortest length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4"/>
      <c r="Z337" s="4"/>
    </row>
    <row r="338" spans="1:26" ht="15.75" customHeight="1" x14ac:dyDescent="0.2">
      <c r="A338" s="1">
        <v>61</v>
      </c>
      <c r="B338" s="11" t="str">
        <f>HYPERLINK("https://www.geeksforgeeks.org/longest-repeating-subsequence/","longest repeating subsequence")</f>
        <v>longest repeating subsequence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4"/>
      <c r="Z338" s="4"/>
    </row>
    <row r="339" spans="1:26" ht="15.75" customHeight="1" x14ac:dyDescent="0.2">
      <c r="A339" s="1">
        <v>62</v>
      </c>
      <c r="B339" s="11" t="str">
        <f>HYPERLINK("https://www.geeksforgeeks.org/find-if-string-is-k-palindrome-or-not/","String is k pallindromic or not")</f>
        <v>String is k pallindromic or not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4"/>
      <c r="Z339" s="4"/>
    </row>
    <row r="340" spans="1:26" ht="15.75" customHeight="1" x14ac:dyDescent="0.2">
      <c r="A340" s="1">
        <v>63</v>
      </c>
      <c r="B340" s="11" t="str">
        <f>HYPERLINK("https://www.geeksforgeeks.org/count-distinct-subsequences/","Count distinct subsequence")</f>
        <v>Count distinct subsequence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4"/>
      <c r="Z340" s="4"/>
    </row>
    <row r="341" spans="1:26" ht="15.75" customHeight="1" x14ac:dyDescent="0.2">
      <c r="A341" s="1">
        <v>64</v>
      </c>
      <c r="B341" s="11" t="str">
        <f>HYPERLINK("https://www.geeksforgeeks.org/shortest-uncommon-subsequence/","Shortest uncommon subsequence")</f>
        <v>Shortest uncommon subsequence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4"/>
      <c r="Z341" s="4"/>
    </row>
    <row r="342" spans="1:26" ht="15.75" customHeight="1" x14ac:dyDescent="0.2">
      <c r="A342" s="1">
        <v>65</v>
      </c>
      <c r="B342" s="11" t="str">
        <f>HYPERLINK("https://www.geeksforgeeks.org/minimal-moves-form-string-adding-characters-appending-string/","minimal moves to form a string")</f>
        <v>minimal moves to form a string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4"/>
      <c r="Z342" s="4"/>
    </row>
    <row r="343" spans="1:26" ht="15.75" customHeight="1" x14ac:dyDescent="0.25">
      <c r="A343" s="1">
        <v>66</v>
      </c>
      <c r="B343" s="35" t="str">
        <f>HYPERLINK("https://leetcode.com/problems/paint-fence/","Paint fence")</f>
        <v>Paint fence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4"/>
      <c r="Z343" s="4"/>
    </row>
    <row r="344" spans="1:26" ht="15.75" customHeight="1" x14ac:dyDescent="0.25">
      <c r="A344" s="1">
        <v>67</v>
      </c>
      <c r="B344" s="35" t="str">
        <f>HYPERLINK("https://leetcode.com/problems/paint-house/","Paint house")</f>
        <v>Paint house</v>
      </c>
      <c r="C344" s="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4"/>
      <c r="Z344" s="4"/>
    </row>
    <row r="345" spans="1:26" ht="15.75" customHeight="1" x14ac:dyDescent="0.25">
      <c r="A345" s="1">
        <v>68</v>
      </c>
      <c r="B345" s="35" t="str">
        <f>HYPERLINK("https://leetcode.com/problems/paint-house-ii/","Paint house 2")</f>
        <v>Paint house 2</v>
      </c>
      <c r="C345" s="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4"/>
      <c r="Z345" s="4"/>
    </row>
    <row r="346" spans="1:26" ht="15.75" customHeight="1" x14ac:dyDescent="0.2">
      <c r="A346" s="1"/>
      <c r="B346" s="4"/>
      <c r="C346" s="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4"/>
      <c r="Z346" s="4"/>
    </row>
    <row r="347" spans="1:26" ht="15.75" customHeight="1" x14ac:dyDescent="0.25">
      <c r="A347" s="1"/>
      <c r="B347" s="22" t="s">
        <v>67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4"/>
      <c r="Z347" s="4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4"/>
    </row>
    <row r="349" spans="1:26" ht="15.75" customHeight="1" x14ac:dyDescent="0.25">
      <c r="A349" s="1"/>
      <c r="B349" s="25" t="s">
        <v>68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4"/>
      <c r="Z349" s="4"/>
    </row>
    <row r="350" spans="1:26" ht="15.75" customHeight="1" x14ac:dyDescent="0.25">
      <c r="A350" s="1">
        <v>1</v>
      </c>
      <c r="B350" s="25" t="s">
        <v>69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4"/>
      <c r="Z350" s="4"/>
    </row>
    <row r="351" spans="1:26" ht="15.75" customHeight="1" x14ac:dyDescent="0.25">
      <c r="A351" s="1">
        <v>2</v>
      </c>
      <c r="B351" s="25" t="s">
        <v>70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4"/>
      <c r="Z351" s="4"/>
    </row>
    <row r="352" spans="1:26" ht="15.75" customHeight="1" x14ac:dyDescent="0.25">
      <c r="A352" s="1">
        <v>3</v>
      </c>
      <c r="B352" s="25" t="s">
        <v>71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4"/>
      <c r="Z352" s="4"/>
    </row>
    <row r="353" spans="1:26" ht="15.75" customHeight="1" x14ac:dyDescent="0.25">
      <c r="A353" s="1">
        <v>4</v>
      </c>
      <c r="B353" s="25" t="s">
        <v>72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4"/>
      <c r="Z353" s="4"/>
    </row>
    <row r="354" spans="1:26" ht="15.75" customHeight="1" x14ac:dyDescent="0.25">
      <c r="A354" s="1">
        <v>5</v>
      </c>
      <c r="B354" s="25" t="str">
        <f>HYPERLINK("https://leetcode.com/problems/redundant-connection-ii/","Redundant connection 2")</f>
        <v>Redundant connection 2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4"/>
      <c r="Z354" s="4"/>
    </row>
    <row r="355" spans="1:26" ht="15.75" customHeight="1" x14ac:dyDescent="0.25">
      <c r="A355" s="1">
        <v>6</v>
      </c>
      <c r="B355" s="25" t="s">
        <v>73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4"/>
    </row>
    <row r="356" spans="1:26" ht="15.75" customHeight="1" x14ac:dyDescent="0.25">
      <c r="A356" s="1">
        <v>7</v>
      </c>
      <c r="B356" s="27" t="s">
        <v>74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4"/>
      <c r="Z356" s="4"/>
    </row>
    <row r="357" spans="1:26" ht="15.75" customHeight="1" x14ac:dyDescent="0.25">
      <c r="A357" s="1">
        <v>8</v>
      </c>
      <c r="B357" s="27" t="s">
        <v>75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4"/>
      <c r="Z357" s="4"/>
    </row>
    <row r="358" spans="1:26" ht="15.75" customHeight="1" x14ac:dyDescent="0.25">
      <c r="A358" s="1">
        <v>9</v>
      </c>
      <c r="B358" s="27" t="str">
        <f>HYPERLINK("https://www.hackerrank.com/challenges/journey-to-the-moon/problem","Journey to the moon")</f>
        <v>Journey to the moon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4"/>
      <c r="Z358" s="4"/>
    </row>
    <row r="359" spans="1:26" ht="15.75" customHeight="1" x14ac:dyDescent="0.25">
      <c r="A359" s="1">
        <v>10</v>
      </c>
      <c r="B359" s="14" t="str">
        <f>HYPERLINK("https://leetcode.com/problems/sort-items-by-groups-respecting-dependencies/","Sort item by group accord to dependencies")</f>
        <v>Sort item by group accord to dependencies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4"/>
      <c r="Z359" s="4"/>
    </row>
    <row r="360" spans="1:26" ht="15.75" customHeight="1" x14ac:dyDescent="0.25">
      <c r="A360" s="1">
        <v>11</v>
      </c>
      <c r="B360" s="27" t="str">
        <f>HYPERLINK("https://leetcode.com/problems/as-far-from-land-as-possible/","As far from land as possible")</f>
        <v>As far from land as possible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4"/>
      <c r="Z360" s="4"/>
    </row>
    <row r="361" spans="1:26" ht="15.75" customHeight="1" x14ac:dyDescent="0.25">
      <c r="A361" s="1">
        <v>11</v>
      </c>
      <c r="B361" s="25" t="s">
        <v>76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4"/>
      <c r="Z361" s="4"/>
    </row>
    <row r="362" spans="1:26" ht="15.75" customHeight="1" x14ac:dyDescent="0.25">
      <c r="A362" s="1">
        <v>12</v>
      </c>
      <c r="B362" s="25" t="s">
        <v>77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4"/>
      <c r="Z362" s="4"/>
    </row>
    <row r="363" spans="1:26" ht="15.75" customHeight="1" x14ac:dyDescent="0.25">
      <c r="A363" s="1">
        <v>13</v>
      </c>
      <c r="B363" s="25" t="s">
        <v>78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4"/>
      <c r="Z363" s="4"/>
    </row>
    <row r="364" spans="1:26" ht="15.75" customHeight="1" x14ac:dyDescent="0.2">
      <c r="A364" s="1">
        <v>14</v>
      </c>
      <c r="B364" s="11" t="str">
        <f>HYPERLINK("https://leetcode.com/problems/shortest-bridge/","Shortest bridge")</f>
        <v>Shortest bridge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4"/>
      <c r="Z364" s="4"/>
    </row>
    <row r="365" spans="1:26" ht="15.75" customHeight="1" x14ac:dyDescent="0.2">
      <c r="A365" s="1">
        <v>15</v>
      </c>
      <c r="B365" s="11" t="str">
        <f>HYPERLINK("https://www.geeksforgeeks.org/minimum-number-swaps-required-sort-array/","Min swaps required to sort array")</f>
        <v>Min swaps required to sort array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4"/>
      <c r="Z365" s="4"/>
    </row>
    <row r="366" spans="1:26" ht="15.75" customHeight="1" x14ac:dyDescent="0.2">
      <c r="A366" s="1">
        <v>16</v>
      </c>
      <c r="B366" s="11" t="str">
        <f>HYPERLINK("https://leetcode.com/problems/walls-and-gates/","Walls and gates")</f>
        <v>Walls and gates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4"/>
      <c r="Z366" s="4"/>
    </row>
    <row r="367" spans="1:26" ht="15.75" customHeight="1" x14ac:dyDescent="0.2">
      <c r="A367" s="1">
        <v>17</v>
      </c>
      <c r="B367" s="11" t="str">
        <f>HYPERLINK("https://leetcode.com/problems/the-maze-ii/","The maze 2")</f>
        <v>The maze 2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4"/>
      <c r="Z367" s="4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4"/>
      <c r="Z368" s="4"/>
    </row>
    <row r="369" spans="1:26" ht="15.75" customHeight="1" x14ac:dyDescent="0.25">
      <c r="A369" s="1"/>
      <c r="B369" s="22" t="s">
        <v>79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4"/>
      <c r="Z369" s="4"/>
    </row>
    <row r="370" spans="1:26" ht="15.75" customHeight="1" x14ac:dyDescent="0.2">
      <c r="A370" s="1">
        <v>1</v>
      </c>
      <c r="B370" s="11" t="str">
        <f>HYPERLINK("https://www.spoj.com/problems/NAJPF/","KMP")</f>
        <v>KMP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4"/>
      <c r="Z370" s="4"/>
    </row>
    <row r="371" spans="1:26" ht="15.75" customHeight="1" x14ac:dyDescent="0.2">
      <c r="A371" s="1">
        <v>2</v>
      </c>
      <c r="B371" s="11" t="str">
        <f>HYPERLINK("https://www.spoj.com/problems/FINDSR/","Find string roots")</f>
        <v>Find string roots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4"/>
      <c r="Z371" s="4"/>
    </row>
    <row r="372" spans="1:26" ht="15.75" customHeight="1" x14ac:dyDescent="0.2">
      <c r="A372" s="1">
        <v>3</v>
      </c>
      <c r="B372" s="11" t="str">
        <f>HYPERLINK("https://www.geeksforgeeks.org/z-algorithm-linear-time-pattern-searching-algorithm/","Z algo")</f>
        <v>Z algo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4"/>
      <c r="Z372" s="4"/>
    </row>
    <row r="373" spans="1:26" ht="15.75" customHeight="1" x14ac:dyDescent="0.2">
      <c r="A373" s="1">
        <v>4</v>
      </c>
      <c r="B373" s="11" t="str">
        <f>HYPERLINK("https://www.codechef.com/COOK103B/problems/SECPASS","chef and secret password")</f>
        <v>chef and secret password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4"/>
      <c r="Z373" s="4"/>
    </row>
    <row r="374" spans="1:26" ht="15.75" customHeight="1" x14ac:dyDescent="0.2">
      <c r="A374" s="1">
        <v>5</v>
      </c>
      <c r="B374" s="11" t="str">
        <f>HYPERLINK("https://www.geeksforgeeks.org/manachers-algorithm-linear-time-longest-palindromic-substring-part-1/","Manacher's algo")</f>
        <v>Manacher's algo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4"/>
      <c r="Z374" s="4"/>
    </row>
    <row r="375" spans="1:26" ht="15.75" customHeight="1" x14ac:dyDescent="0.25">
      <c r="A375" s="1"/>
      <c r="B375" s="22" t="s">
        <v>80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4"/>
      <c r="Z375" s="4"/>
    </row>
    <row r="376" spans="1:26" ht="15.75" customHeight="1" x14ac:dyDescent="0.2">
      <c r="A376" s="1">
        <v>1</v>
      </c>
      <c r="B376" s="11" t="str">
        <f>HYPERLINK("https://www.codechef.com/problems/FLOW016","Euclidean algorithm")</f>
        <v>Euclidean algorithm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4"/>
      <c r="Z376" s="4"/>
    </row>
    <row r="377" spans="1:26" ht="15.75" customHeight="1" x14ac:dyDescent="0.2">
      <c r="A377" s="1">
        <v>2</v>
      </c>
      <c r="B377" s="11" t="str">
        <f>HYPERLINK("https://onlinejudge.org/index.php?option=com_onlinejudge&amp;Itemid=8&amp;page=show_problem&amp;problem=1045","Extended Euclidean algorithm")</f>
        <v>Extended Euclidean algorithm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4"/>
      <c r="Z377" s="4"/>
    </row>
    <row r="378" spans="1:26" ht="15.75" customHeight="1" x14ac:dyDescent="0.2">
      <c r="A378" s="1">
        <v>3</v>
      </c>
      <c r="B378" s="11" t="str">
        <f>HYPERLINK("https://www.spoj.com/problems/CEQU/","Linear diaophantine equation")</f>
        <v>Linear diaophantine equation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4"/>
      <c r="Z378" s="4"/>
    </row>
    <row r="379" spans="1:26" ht="15.75" customHeight="1" x14ac:dyDescent="0.2">
      <c r="A379" s="1">
        <v>4</v>
      </c>
      <c r="B379" s="11" t="str">
        <f>HYPERLINK("https://www.spoj.com/problems/ETF/","Euler's totient function")</f>
        <v>Euler's totient function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4"/>
      <c r="Z379" s="4"/>
    </row>
    <row r="380" spans="1:26" ht="15.75" customHeight="1" x14ac:dyDescent="0.2">
      <c r="A380" s="1">
        <v>5</v>
      </c>
      <c r="B380" s="36" t="s">
        <v>81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4"/>
      <c r="Z380" s="4"/>
    </row>
    <row r="381" spans="1:26" ht="15.75" customHeight="1" x14ac:dyDescent="0.2">
      <c r="A381" s="1">
        <v>6</v>
      </c>
      <c r="B381" s="11" t="str">
        <f>HYPERLINK("https://www.geeksforgeeks.org/fermats-little-theorem/","Fermat's little theorem")</f>
        <v>Fermat's little theorem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4"/>
      <c r="Z381" s="4"/>
    </row>
    <row r="382" spans="1:26" ht="15.75" customHeight="1" x14ac:dyDescent="0.2">
      <c r="A382" s="1">
        <v>7</v>
      </c>
      <c r="B382" s="11" t="str">
        <f>HYPERLINK("https://www.codechef.com/JULY18A/problems/NMNMX","No min No max")</f>
        <v>No min No max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4"/>
      <c r="Z382" s="4"/>
    </row>
    <row r="383" spans="1:26" ht="15.75" customHeight="1" x14ac:dyDescent="0.2">
      <c r="A383" s="1">
        <v>8</v>
      </c>
      <c r="B383" s="11" t="str">
        <f>HYPERLINK("https://www.spoj.com/problems/DCEPC11B/","Boring factorials")</f>
        <v>Boring factorials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4"/>
      <c r="Z383" s="4"/>
    </row>
    <row r="384" spans="1:26" ht="15.75" customHeight="1" x14ac:dyDescent="0.2">
      <c r="A384" s="1">
        <v>9</v>
      </c>
      <c r="B384" s="11" t="str">
        <f>HYPERLINK("https://www.spoj.com/problems/POLYMUL/","FFT")</f>
        <v>FFT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4"/>
    </row>
    <row r="385" spans="1:26" ht="15.75" customHeight="1" x14ac:dyDescent="0.25">
      <c r="A385" s="1"/>
      <c r="B385" s="22" t="s">
        <v>82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4"/>
    </row>
    <row r="386" spans="1:26" ht="15.75" customHeight="1" x14ac:dyDescent="0.2">
      <c r="A386" s="1">
        <v>1</v>
      </c>
      <c r="B386" s="11" t="str">
        <f>HYPERLINK("https://leetcode.com/problems/erect-the-fence/","Erect the fence")</f>
        <v>Erect the fence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4"/>
      <c r="Z386" s="4"/>
    </row>
    <row r="387" spans="1:26" ht="15.75" customHeight="1" x14ac:dyDescent="0.25">
      <c r="A387" s="1"/>
      <c r="B387" s="37" t="s">
        <v>83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4"/>
      <c r="Z387" s="4"/>
    </row>
    <row r="388" spans="1:26" ht="15.75" customHeight="1" x14ac:dyDescent="0.2">
      <c r="A388" s="1">
        <v>1</v>
      </c>
      <c r="B388" s="11" t="str">
        <f>HYPERLINK("https://www.geeksforgeeks.org/puzzle-20-5-pirates-and-100-gold-coins/","5 Pirates and 100 coins")</f>
        <v>5 Pirates and 100 coins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4"/>
      <c r="Z388" s="4"/>
    </row>
    <row r="389" spans="1:26" ht="15.75" customHeight="1" x14ac:dyDescent="0.2">
      <c r="A389" s="1">
        <v>2</v>
      </c>
      <c r="B389" s="11" t="str">
        <f>HYPERLINK("https://www.geeksforgeeks.org/combinatorial-game-theory-set-2-game-nim/","Nim game")</f>
        <v>Nim game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4"/>
    </row>
    <row r="390" spans="1:26" ht="15.75" customHeight="1" x14ac:dyDescent="0.2">
      <c r="A390" s="1">
        <v>3</v>
      </c>
      <c r="B390" s="11" t="str">
        <f>HYPERLINK("https://www.codechef.com/SNCKPE19/problems/BUDDYNIM","Buddy nim")</f>
        <v>Buddy nim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4"/>
      <c r="Z390" s="4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4"/>
      <c r="Z391" s="4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4"/>
      <c r="Z392" s="4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4"/>
      <c r="Z393" s="4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4"/>
      <c r="Z394" s="4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4"/>
      <c r="Z395" s="4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4"/>
      <c r="Z396" s="4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4"/>
      <c r="Z397" s="4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4"/>
      <c r="Z398" s="4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4"/>
      <c r="Z399" s="4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4"/>
      <c r="Z400" s="4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4"/>
      <c r="Z401" s="4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4"/>
      <c r="Z402" s="4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4"/>
      <c r="Z403" s="4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4"/>
      <c r="Z404" s="4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4"/>
      <c r="Z405" s="4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4"/>
      <c r="Z406" s="4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4"/>
      <c r="Z407" s="4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4"/>
      <c r="Z408" s="4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4"/>
      <c r="Z409" s="4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4"/>
      <c r="Z410" s="4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4"/>
      <c r="Z411" s="4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4"/>
      <c r="Z412" s="4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4"/>
      <c r="Z413" s="4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4"/>
      <c r="Z414" s="4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4"/>
      <c r="Z415" s="4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4"/>
      <c r="Z416" s="4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4"/>
      <c r="Z417" s="4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4"/>
      <c r="Z418" s="4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4"/>
      <c r="Z419" s="4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4"/>
      <c r="Z420" s="4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4"/>
      <c r="Z421" s="4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4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4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4"/>
      <c r="Z424" s="4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4"/>
      <c r="Z425" s="4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4"/>
      <c r="Z426" s="4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4"/>
      <c r="Z427" s="4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4"/>
      <c r="Z428" s="4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4"/>
      <c r="Z429" s="4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4"/>
      <c r="Z430" s="4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4"/>
      <c r="Z431" s="4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4"/>
      <c r="Z432" s="4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4"/>
      <c r="Z433" s="4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4"/>
      <c r="Z434" s="4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4"/>
      <c r="Z435" s="4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4"/>
      <c r="Z436" s="4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4"/>
      <c r="Z437" s="4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4"/>
      <c r="Z438" s="4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4"/>
      <c r="Z439" s="4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4"/>
      <c r="Z440" s="4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4"/>
      <c r="Z441" s="4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4"/>
      <c r="Z442" s="4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4"/>
      <c r="Z443" s="4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4"/>
      <c r="Z444" s="4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4"/>
      <c r="Z445" s="4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4"/>
      <c r="Z446" s="4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4"/>
      <c r="Z447" s="4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4"/>
      <c r="Z448" s="4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4"/>
      <c r="Z449" s="4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4"/>
      <c r="Z450" s="4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4"/>
      <c r="Z451" s="4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4"/>
      <c r="Z452" s="4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4"/>
      <c r="Z453" s="4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4"/>
      <c r="Z454" s="4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4"/>
      <c r="Z455" s="4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4"/>
      <c r="Z456" s="4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4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4"/>
      <c r="Z458" s="4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4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4"/>
      <c r="Z460" s="4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4"/>
      <c r="Z461" s="4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4"/>
      <c r="Z462" s="4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4"/>
      <c r="Z463" s="4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4"/>
      <c r="Z464" s="4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4"/>
      <c r="Z465" s="4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4"/>
      <c r="Z466" s="4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4"/>
      <c r="Z467" s="4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4"/>
      <c r="Z468" s="4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4"/>
      <c r="Z469" s="4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4"/>
      <c r="Z470" s="4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4"/>
      <c r="Z471" s="4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4"/>
      <c r="Z472" s="4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4"/>
      <c r="Z473" s="4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4"/>
      <c r="Z474" s="4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4"/>
      <c r="Z475" s="4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4"/>
      <c r="Z476" s="4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4"/>
      <c r="Z477" s="4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4"/>
      <c r="Z478" s="4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4"/>
      <c r="Z479" s="4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4"/>
      <c r="Z480" s="4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4"/>
      <c r="Z481" s="4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4"/>
      <c r="Z482" s="4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4"/>
      <c r="Z483" s="4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4"/>
      <c r="Z484" s="4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4"/>
      <c r="Z485" s="4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4"/>
      <c r="Z486" s="4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4"/>
      <c r="Z487" s="4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4"/>
      <c r="Z488" s="4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4"/>
      <c r="Z489" s="4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4"/>
      <c r="Z490" s="4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4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4"/>
      <c r="Z492" s="4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4"/>
      <c r="Z493" s="4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4"/>
      <c r="Z494" s="4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4"/>
      <c r="Z495" s="4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4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4"/>
      <c r="Z497" s="4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4"/>
      <c r="Z498" s="4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4"/>
      <c r="Z499" s="4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4"/>
      <c r="Z500" s="4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4"/>
      <c r="Z501" s="4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4"/>
      <c r="Z502" s="4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4"/>
      <c r="Z503" s="4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4"/>
      <c r="Z504" s="4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4"/>
      <c r="Z505" s="4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4"/>
      <c r="Z506" s="4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4"/>
      <c r="Z507" s="4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4"/>
      <c r="Z508" s="4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4"/>
      <c r="Z509" s="4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4"/>
      <c r="Z510" s="4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4"/>
      <c r="Z511" s="4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4"/>
      <c r="Z512" s="4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4"/>
      <c r="Z513" s="4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4"/>
      <c r="Z514" s="4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4"/>
      <c r="Z515" s="4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4"/>
      <c r="Z516" s="4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4"/>
      <c r="Z517" s="4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4"/>
      <c r="Z518" s="4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4"/>
      <c r="Z519" s="4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4"/>
      <c r="Z520" s="4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4"/>
      <c r="Z521" s="4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4"/>
      <c r="Z522" s="4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4"/>
      <c r="Z523" s="4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4"/>
      <c r="Z524" s="4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4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4"/>
      <c r="Z526" s="4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4"/>
      <c r="Z527" s="4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4"/>
      <c r="Z528" s="4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4"/>
      <c r="Z529" s="4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4"/>
      <c r="Z530" s="4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4"/>
      <c r="Z531" s="4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4"/>
      <c r="Z532" s="4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4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4"/>
      <c r="Z534" s="4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4"/>
      <c r="Z535" s="4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4"/>
      <c r="Z536" s="4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4"/>
      <c r="Z537" s="4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4"/>
      <c r="Z538" s="4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4"/>
      <c r="Z539" s="4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4"/>
      <c r="Z540" s="4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4"/>
      <c r="Z541" s="4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4"/>
      <c r="Z542" s="4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4"/>
      <c r="Z543" s="4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4"/>
      <c r="Z544" s="4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4"/>
      <c r="Z545" s="4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4"/>
      <c r="Z546" s="4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4"/>
      <c r="Z547" s="4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4"/>
      <c r="Z548" s="4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4"/>
      <c r="Z549" s="4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4"/>
      <c r="Z550" s="4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4"/>
      <c r="Z551" s="4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4"/>
      <c r="Z552" s="4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4"/>
      <c r="Z553" s="4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4"/>
      <c r="Z554" s="4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4"/>
      <c r="Z555" s="4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4"/>
      <c r="Z556" s="4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4"/>
      <c r="Z557" s="4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4"/>
      <c r="Z558" s="4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4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4"/>
      <c r="Z560" s="4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4"/>
      <c r="Z561" s="4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4"/>
      <c r="Z562" s="4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4"/>
      <c r="Z563" s="4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4"/>
      <c r="Z564" s="4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4"/>
      <c r="Z565" s="4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4"/>
      <c r="Z566" s="4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4"/>
      <c r="Z567" s="4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4"/>
      <c r="Z568" s="4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4"/>
      <c r="Z569" s="4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4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4"/>
      <c r="Z571" s="4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4"/>
      <c r="Z572" s="4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4"/>
      <c r="Z573" s="4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4"/>
      <c r="Z574" s="4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4"/>
      <c r="Z575" s="4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4"/>
      <c r="Z576" s="4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4"/>
      <c r="Z577" s="4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4"/>
      <c r="Z578" s="4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4"/>
      <c r="Z579" s="4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4"/>
      <c r="Z580" s="4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4"/>
      <c r="Z581" s="4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4"/>
      <c r="Z582" s="4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4"/>
      <c r="Z583" s="4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4"/>
      <c r="Z584" s="4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4"/>
      <c r="Z585" s="4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4"/>
      <c r="Z586" s="4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4"/>
      <c r="Z587" s="4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4"/>
      <c r="Z588" s="4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4"/>
      <c r="Z589" s="4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C4">
    <cfRule type="notContainsBlanks" dxfId="0" priority="1">
      <formula>LEN(TRIM(C4))&gt;0</formula>
    </cfRule>
  </conditionalFormatting>
  <hyperlinks>
    <hyperlink ref="B87" r:id="rId1" xr:uid="{00000000-0004-0000-0000-000000000000}"/>
    <hyperlink ref="B132" r:id="rId2" xr:uid="{00000000-0004-0000-0000-000001000000}"/>
    <hyperlink ref="B133" r:id="rId3" xr:uid="{00000000-0004-0000-0000-000002000000}"/>
    <hyperlink ref="B135" r:id="rId4" xr:uid="{00000000-0004-0000-0000-000003000000}"/>
    <hyperlink ref="B136" r:id="rId5" xr:uid="{00000000-0004-0000-0000-000004000000}"/>
    <hyperlink ref="B137" r:id="rId6" xr:uid="{00000000-0004-0000-0000-000005000000}"/>
    <hyperlink ref="B140" r:id="rId7" xr:uid="{00000000-0004-0000-0000-000006000000}"/>
    <hyperlink ref="B141" r:id="rId8" xr:uid="{00000000-0004-0000-0000-000007000000}"/>
    <hyperlink ref="B162" r:id="rId9" xr:uid="{00000000-0004-0000-0000-000008000000}"/>
    <hyperlink ref="B169" r:id="rId10" xr:uid="{00000000-0004-0000-0000-000009000000}"/>
    <hyperlink ref="B176" r:id="rId11" xr:uid="{00000000-0004-0000-0000-00000A000000}"/>
    <hyperlink ref="B178" r:id="rId12" xr:uid="{00000000-0004-0000-0000-00000B000000}"/>
    <hyperlink ref="B179" r:id="rId13" xr:uid="{00000000-0004-0000-0000-00000C000000}"/>
    <hyperlink ref="B185" r:id="rId14" xr:uid="{00000000-0004-0000-0000-00000D000000}"/>
    <hyperlink ref="B188" r:id="rId15" xr:uid="{00000000-0004-0000-0000-00000E000000}"/>
    <hyperlink ref="B192" r:id="rId16" xr:uid="{00000000-0004-0000-0000-00000F000000}"/>
    <hyperlink ref="B193" r:id="rId17" xr:uid="{00000000-0004-0000-0000-000010000000}"/>
    <hyperlink ref="B195" r:id="rId18" xr:uid="{00000000-0004-0000-0000-000011000000}"/>
    <hyperlink ref="B196" r:id="rId19" xr:uid="{00000000-0004-0000-0000-000012000000}"/>
    <hyperlink ref="B197" r:id="rId20" xr:uid="{00000000-0004-0000-0000-000013000000}"/>
    <hyperlink ref="B238" r:id="rId21" xr:uid="{00000000-0004-0000-0000-000014000000}"/>
    <hyperlink ref="B250" r:id="rId22" xr:uid="{00000000-0004-0000-0000-000015000000}"/>
    <hyperlink ref="B251" r:id="rId23" xr:uid="{00000000-0004-0000-0000-000016000000}"/>
    <hyperlink ref="B252" r:id="rId24" xr:uid="{00000000-0004-0000-0000-000017000000}"/>
    <hyperlink ref="B254" r:id="rId25" xr:uid="{00000000-0004-0000-0000-000018000000}"/>
    <hyperlink ref="B255" r:id="rId26" xr:uid="{00000000-0004-0000-0000-000019000000}"/>
    <hyperlink ref="B256" r:id="rId27" xr:uid="{00000000-0004-0000-0000-00001A000000}"/>
    <hyperlink ref="B257" r:id="rId28" xr:uid="{00000000-0004-0000-0000-00001B000000}"/>
    <hyperlink ref="B258" r:id="rId29" xr:uid="{00000000-0004-0000-0000-00001C000000}"/>
    <hyperlink ref="B261" r:id="rId30" xr:uid="{00000000-0004-0000-0000-00001D000000}"/>
    <hyperlink ref="B262" r:id="rId31" xr:uid="{00000000-0004-0000-0000-00001E000000}"/>
    <hyperlink ref="B264" r:id="rId32" xr:uid="{00000000-0004-0000-0000-00001F000000}"/>
    <hyperlink ref="B265" r:id="rId33" xr:uid="{00000000-0004-0000-0000-000020000000}"/>
    <hyperlink ref="B266" r:id="rId34" xr:uid="{00000000-0004-0000-0000-000021000000}"/>
    <hyperlink ref="B267" r:id="rId35" xr:uid="{00000000-0004-0000-0000-000022000000}"/>
    <hyperlink ref="B268" r:id="rId36" xr:uid="{00000000-0004-0000-0000-000023000000}"/>
    <hyperlink ref="B269" r:id="rId37" xr:uid="{00000000-0004-0000-0000-000024000000}"/>
    <hyperlink ref="B270" r:id="rId38" xr:uid="{00000000-0004-0000-0000-000025000000}"/>
    <hyperlink ref="B271" r:id="rId39" xr:uid="{00000000-0004-0000-0000-000026000000}"/>
    <hyperlink ref="B279" r:id="rId40" xr:uid="{00000000-0004-0000-0000-000027000000}"/>
    <hyperlink ref="B280" r:id="rId41" xr:uid="{00000000-0004-0000-0000-000028000000}"/>
    <hyperlink ref="B281" r:id="rId42" xr:uid="{00000000-0004-0000-0000-000029000000}"/>
    <hyperlink ref="B282" r:id="rId43" xr:uid="{00000000-0004-0000-0000-00002A000000}"/>
    <hyperlink ref="B283" r:id="rId44" xr:uid="{00000000-0004-0000-0000-00002B000000}"/>
    <hyperlink ref="B284" r:id="rId45" xr:uid="{00000000-0004-0000-0000-00002C000000}"/>
    <hyperlink ref="B285" r:id="rId46" xr:uid="{00000000-0004-0000-0000-00002D000000}"/>
    <hyperlink ref="B286" r:id="rId47" xr:uid="{00000000-0004-0000-0000-00002E000000}"/>
    <hyperlink ref="B287" r:id="rId48" xr:uid="{00000000-0004-0000-0000-00002F000000}"/>
    <hyperlink ref="B288" r:id="rId49" xr:uid="{00000000-0004-0000-0000-000030000000}"/>
    <hyperlink ref="B289" r:id="rId50" xr:uid="{00000000-0004-0000-0000-000031000000}"/>
    <hyperlink ref="B349" r:id="rId51" xr:uid="{00000000-0004-0000-0000-000032000000}"/>
    <hyperlink ref="B350" r:id="rId52" xr:uid="{00000000-0004-0000-0000-000033000000}"/>
    <hyperlink ref="B351" r:id="rId53" xr:uid="{00000000-0004-0000-0000-000034000000}"/>
    <hyperlink ref="B352" r:id="rId54" xr:uid="{00000000-0004-0000-0000-000035000000}"/>
    <hyperlink ref="B353" r:id="rId55" xr:uid="{00000000-0004-0000-0000-000036000000}"/>
    <hyperlink ref="B355" r:id="rId56" xr:uid="{00000000-0004-0000-0000-000037000000}"/>
    <hyperlink ref="B356" r:id="rId57" xr:uid="{00000000-0004-0000-0000-000038000000}"/>
    <hyperlink ref="B361" r:id="rId58" xr:uid="{00000000-0004-0000-0000-000039000000}"/>
    <hyperlink ref="B362" r:id="rId59" xr:uid="{00000000-0004-0000-0000-00003A000000}"/>
    <hyperlink ref="B363" r:id="rId60" xr:uid="{00000000-0004-0000-0000-00003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5"/>
  <sheetViews>
    <sheetView tabSelected="1" topLeftCell="P283" zoomScaleNormal="100" workbookViewId="0">
      <selection activeCell="P299" sqref="P299"/>
    </sheetView>
  </sheetViews>
  <sheetFormatPr defaultColWidth="12.5703125" defaultRowHeight="24" x14ac:dyDescent="0.5"/>
  <cols>
    <col min="1" max="1" width="12.7109375" style="93" customWidth="1"/>
    <col min="2" max="2" width="34.28515625" style="67" customWidth="1"/>
    <col min="3" max="3" width="33.28515625" style="70" customWidth="1"/>
    <col min="4" max="4" width="60.85546875" style="51" bestFit="1" customWidth="1"/>
    <col min="5" max="5" width="77.28515625" style="45" bestFit="1" customWidth="1"/>
    <col min="6" max="6" width="117" style="45" customWidth="1"/>
    <col min="7" max="7" width="12" style="127" customWidth="1"/>
    <col min="8" max="8" width="12" style="81" customWidth="1"/>
    <col min="9" max="9" width="12" style="82" customWidth="1"/>
    <col min="10" max="10" width="80.85546875" style="45" bestFit="1" customWidth="1"/>
    <col min="11" max="11" width="55.7109375" style="45" bestFit="1" customWidth="1"/>
    <col min="12" max="12" width="47.42578125" style="45" bestFit="1" customWidth="1"/>
    <col min="13" max="13" width="43" style="45" bestFit="1" customWidth="1"/>
    <col min="14" max="14" width="43" style="45" customWidth="1"/>
    <col min="15" max="15" width="129.7109375" style="46" bestFit="1" customWidth="1"/>
    <col min="16" max="16" width="121.140625" style="46" bestFit="1" customWidth="1"/>
    <col min="17" max="18" width="9.140625" style="46" customWidth="1"/>
    <col min="19" max="31" width="8.5703125" style="46" customWidth="1"/>
    <col min="32" max="16384" width="12.5703125" style="46"/>
  </cols>
  <sheetData>
    <row r="1" spans="1:31" ht="20.25" x14ac:dyDescent="0.5">
      <c r="A1" s="141"/>
      <c r="B1" s="138" t="s">
        <v>196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31" ht="20.25" x14ac:dyDescent="0.5">
      <c r="A2" s="141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31" ht="40.5" x14ac:dyDescent="0.5">
      <c r="A3" s="92" t="s">
        <v>197</v>
      </c>
      <c r="B3" s="66" t="s">
        <v>84</v>
      </c>
      <c r="C3" s="69" t="s">
        <v>85</v>
      </c>
      <c r="D3" s="139" t="s">
        <v>86</v>
      </c>
      <c r="E3" s="140"/>
      <c r="F3" s="140"/>
      <c r="G3" s="143" t="s">
        <v>609</v>
      </c>
      <c r="H3" s="143"/>
      <c r="I3" s="143"/>
      <c r="J3" s="47" t="s">
        <v>87</v>
      </c>
      <c r="K3" s="48"/>
      <c r="L3" s="48"/>
      <c r="M3" s="47" t="s">
        <v>88</v>
      </c>
      <c r="N3" s="47" t="s">
        <v>230</v>
      </c>
      <c r="O3" s="47" t="s">
        <v>91</v>
      </c>
      <c r="P3" s="47" t="s">
        <v>316</v>
      </c>
      <c r="Q3" s="49"/>
      <c r="R3" s="49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ht="33" customHeight="1" x14ac:dyDescent="0.5">
      <c r="E4" s="51" t="s">
        <v>89</v>
      </c>
      <c r="F4" s="51" t="s">
        <v>90</v>
      </c>
      <c r="G4" s="127" t="s">
        <v>610</v>
      </c>
      <c r="H4" s="81" t="s">
        <v>611</v>
      </c>
      <c r="I4" s="82" t="s">
        <v>612</v>
      </c>
      <c r="N4" s="51"/>
      <c r="O4" s="52"/>
    </row>
    <row r="5" spans="1:31" x14ac:dyDescent="0.5">
      <c r="E5" s="51"/>
    </row>
    <row r="6" spans="1:31" x14ac:dyDescent="0.5">
      <c r="E6" s="51"/>
    </row>
    <row r="7" spans="1:31" x14ac:dyDescent="0.5">
      <c r="A7" s="133" t="s">
        <v>198</v>
      </c>
      <c r="B7" s="142">
        <v>44918</v>
      </c>
      <c r="C7" s="131" t="s">
        <v>92</v>
      </c>
      <c r="D7" s="51" t="s">
        <v>93</v>
      </c>
      <c r="E7" s="53" t="s">
        <v>94</v>
      </c>
      <c r="G7" s="127" t="s">
        <v>614</v>
      </c>
      <c r="J7" s="65" t="s">
        <v>1436</v>
      </c>
      <c r="M7" s="45" t="s">
        <v>98</v>
      </c>
      <c r="N7" s="45" t="s">
        <v>231</v>
      </c>
    </row>
    <row r="8" spans="1:31" x14ac:dyDescent="0.5">
      <c r="A8" s="133"/>
      <c r="B8" s="142"/>
      <c r="C8" s="131"/>
      <c r="D8" s="51" t="s">
        <v>96</v>
      </c>
      <c r="E8" s="53" t="s">
        <v>97</v>
      </c>
      <c r="G8" s="127" t="s">
        <v>614</v>
      </c>
      <c r="J8" s="71" t="s">
        <v>95</v>
      </c>
      <c r="K8" s="54" t="s">
        <v>1437</v>
      </c>
      <c r="M8" s="45" t="s">
        <v>98</v>
      </c>
      <c r="N8" s="45" t="s">
        <v>231</v>
      </c>
    </row>
    <row r="9" spans="1:31" x14ac:dyDescent="0.5">
      <c r="A9" s="133"/>
      <c r="B9" s="142"/>
      <c r="C9" s="131"/>
      <c r="D9" s="51" t="s">
        <v>99</v>
      </c>
      <c r="E9" s="53" t="s">
        <v>100</v>
      </c>
      <c r="H9" s="81" t="s">
        <v>614</v>
      </c>
      <c r="J9" s="71" t="s">
        <v>1438</v>
      </c>
      <c r="K9" s="71" t="s">
        <v>1439</v>
      </c>
      <c r="L9" s="54" t="s">
        <v>1440</v>
      </c>
      <c r="M9" s="45" t="s">
        <v>98</v>
      </c>
      <c r="N9" s="45" t="s">
        <v>231</v>
      </c>
      <c r="P9" s="42" t="s">
        <v>1442</v>
      </c>
    </row>
    <row r="10" spans="1:31" x14ac:dyDescent="0.5">
      <c r="A10" s="133"/>
      <c r="B10" s="142"/>
      <c r="C10" s="131"/>
      <c r="D10" s="51" t="s">
        <v>101</v>
      </c>
      <c r="E10" s="53" t="s">
        <v>102</v>
      </c>
      <c r="G10" s="127" t="s">
        <v>614</v>
      </c>
      <c r="J10" s="71" t="s">
        <v>103</v>
      </c>
      <c r="K10" s="54" t="s">
        <v>104</v>
      </c>
      <c r="L10" s="54" t="s">
        <v>105</v>
      </c>
      <c r="M10" s="45" t="s">
        <v>98</v>
      </c>
      <c r="P10" s="42" t="s">
        <v>1441</v>
      </c>
    </row>
    <row r="11" spans="1:31" x14ac:dyDescent="0.5">
      <c r="A11" s="133"/>
      <c r="B11" s="142"/>
      <c r="C11" s="131"/>
      <c r="D11" s="51" t="s">
        <v>106</v>
      </c>
      <c r="E11" s="53" t="s">
        <v>107</v>
      </c>
      <c r="G11" s="127" t="s">
        <v>614</v>
      </c>
      <c r="J11" s="71" t="s">
        <v>95</v>
      </c>
      <c r="K11" s="71" t="s">
        <v>108</v>
      </c>
      <c r="L11" s="54" t="s">
        <v>109</v>
      </c>
      <c r="M11" s="45" t="s">
        <v>98</v>
      </c>
    </row>
    <row r="12" spans="1:31" x14ac:dyDescent="0.5">
      <c r="A12" s="133"/>
      <c r="B12" s="142"/>
      <c r="C12" s="131"/>
      <c r="D12" s="51" t="s">
        <v>111</v>
      </c>
      <c r="E12" s="53"/>
      <c r="F12" s="53" t="s">
        <v>112</v>
      </c>
      <c r="H12" s="81" t="s">
        <v>614</v>
      </c>
      <c r="J12" s="54" t="s">
        <v>110</v>
      </c>
      <c r="M12" s="45" t="s">
        <v>98</v>
      </c>
      <c r="P12" s="42" t="s">
        <v>1443</v>
      </c>
    </row>
    <row r="14" spans="1:31" x14ac:dyDescent="0.5">
      <c r="A14" s="133" t="s">
        <v>198</v>
      </c>
      <c r="B14" s="142">
        <v>44919</v>
      </c>
      <c r="C14" s="131" t="s">
        <v>193</v>
      </c>
      <c r="D14" s="51" t="s">
        <v>113</v>
      </c>
      <c r="E14" s="53" t="s">
        <v>114</v>
      </c>
      <c r="J14" s="54" t="s">
        <v>115</v>
      </c>
      <c r="M14" s="45" t="s">
        <v>98</v>
      </c>
      <c r="O14" s="45"/>
    </row>
    <row r="15" spans="1:31" x14ac:dyDescent="0.5">
      <c r="A15" s="133"/>
      <c r="B15" s="142"/>
      <c r="C15" s="131"/>
      <c r="D15" s="51" t="s">
        <v>116</v>
      </c>
      <c r="E15" s="53" t="s">
        <v>117</v>
      </c>
      <c r="J15" s="54" t="s">
        <v>115</v>
      </c>
      <c r="M15" s="45" t="s">
        <v>98</v>
      </c>
      <c r="O15" s="45"/>
    </row>
    <row r="16" spans="1:31" x14ac:dyDescent="0.5">
      <c r="A16" s="133"/>
      <c r="B16" s="142"/>
      <c r="C16" s="131"/>
      <c r="D16" s="51" t="s">
        <v>118</v>
      </c>
      <c r="E16" s="53" t="s">
        <v>119</v>
      </c>
      <c r="J16" s="54" t="s">
        <v>115</v>
      </c>
      <c r="M16" s="45" t="s">
        <v>98</v>
      </c>
      <c r="O16" s="45"/>
    </row>
    <row r="17" spans="1:15" x14ac:dyDescent="0.5">
      <c r="E17" s="51"/>
      <c r="O17" s="45"/>
    </row>
    <row r="18" spans="1:15" x14ac:dyDescent="0.5">
      <c r="A18" s="133" t="s">
        <v>198</v>
      </c>
      <c r="B18" s="142">
        <v>44920</v>
      </c>
      <c r="C18" s="131" t="s">
        <v>110</v>
      </c>
      <c r="D18" s="51" t="s">
        <v>120</v>
      </c>
      <c r="E18" s="53" t="s">
        <v>121</v>
      </c>
      <c r="F18" s="53" t="s">
        <v>122</v>
      </c>
      <c r="J18" s="45" t="s">
        <v>123</v>
      </c>
      <c r="K18" s="54" t="s">
        <v>110</v>
      </c>
      <c r="M18" s="45" t="s">
        <v>98</v>
      </c>
      <c r="O18" s="45"/>
    </row>
    <row r="19" spans="1:15" x14ac:dyDescent="0.5">
      <c r="A19" s="133"/>
      <c r="B19" s="142"/>
      <c r="C19" s="131"/>
      <c r="D19" s="51" t="s">
        <v>124</v>
      </c>
      <c r="E19" s="53" t="s">
        <v>125</v>
      </c>
      <c r="K19" s="55" t="s">
        <v>110</v>
      </c>
      <c r="M19" s="56"/>
      <c r="N19" s="56"/>
      <c r="O19" s="45" t="s">
        <v>126</v>
      </c>
    </row>
    <row r="20" spans="1:15" x14ac:dyDescent="0.5">
      <c r="A20" s="133"/>
      <c r="B20" s="142"/>
      <c r="C20" s="131"/>
      <c r="D20" s="51" t="s">
        <v>127</v>
      </c>
      <c r="E20" s="53" t="s">
        <v>128</v>
      </c>
      <c r="K20" s="54" t="s">
        <v>110</v>
      </c>
      <c r="M20" s="45" t="s">
        <v>98</v>
      </c>
      <c r="O20" s="45"/>
    </row>
    <row r="21" spans="1:15" x14ac:dyDescent="0.5">
      <c r="E21" s="51"/>
      <c r="O21" s="45"/>
    </row>
    <row r="22" spans="1:15" ht="40.5" x14ac:dyDescent="0.5">
      <c r="A22" s="133" t="s">
        <v>198</v>
      </c>
      <c r="B22" s="132">
        <v>44921</v>
      </c>
      <c r="C22" s="131" t="s">
        <v>110</v>
      </c>
      <c r="D22" s="51" t="s">
        <v>306</v>
      </c>
      <c r="E22" s="57" t="s">
        <v>188</v>
      </c>
      <c r="K22" s="58" t="s">
        <v>110</v>
      </c>
      <c r="M22" s="45" t="s">
        <v>98</v>
      </c>
      <c r="O22" s="45"/>
    </row>
    <row r="23" spans="1:15" x14ac:dyDescent="0.5">
      <c r="A23" s="133"/>
      <c r="B23" s="132"/>
      <c r="C23" s="131"/>
      <c r="D23" s="51" t="s">
        <v>190</v>
      </c>
      <c r="E23" s="57" t="s">
        <v>189</v>
      </c>
      <c r="J23" s="56" t="s">
        <v>110</v>
      </c>
      <c r="K23" s="58" t="s">
        <v>191</v>
      </c>
      <c r="L23" s="45" t="s">
        <v>56</v>
      </c>
      <c r="M23" s="45" t="s">
        <v>98</v>
      </c>
      <c r="O23" s="45" t="s">
        <v>192</v>
      </c>
    </row>
    <row r="24" spans="1:15" x14ac:dyDescent="0.5">
      <c r="E24" s="51"/>
      <c r="O24" s="45"/>
    </row>
    <row r="25" spans="1:15" x14ac:dyDescent="0.5">
      <c r="A25" s="133" t="s">
        <v>205</v>
      </c>
      <c r="B25" s="132">
        <v>44922</v>
      </c>
      <c r="C25" s="131" t="s">
        <v>110</v>
      </c>
      <c r="D25" s="51" t="s">
        <v>194</v>
      </c>
      <c r="E25" s="57" t="s">
        <v>195</v>
      </c>
      <c r="J25" s="58" t="s">
        <v>110</v>
      </c>
      <c r="M25" s="45" t="s">
        <v>98</v>
      </c>
      <c r="O25" s="45"/>
    </row>
    <row r="26" spans="1:15" ht="40.5" x14ac:dyDescent="0.5">
      <c r="A26" s="133"/>
      <c r="B26" s="132"/>
      <c r="C26" s="131"/>
      <c r="D26" s="51" t="s">
        <v>200</v>
      </c>
      <c r="E26" s="57" t="s">
        <v>199</v>
      </c>
      <c r="J26" s="56" t="s">
        <v>202</v>
      </c>
      <c r="K26" s="56"/>
      <c r="L26" s="56"/>
      <c r="M26" s="56"/>
      <c r="N26" s="56"/>
      <c r="O26" s="45" t="s">
        <v>201</v>
      </c>
    </row>
    <row r="27" spans="1:15" x14ac:dyDescent="0.5">
      <c r="A27" s="133"/>
      <c r="B27" s="132"/>
      <c r="C27" s="131"/>
      <c r="D27" s="51" t="s">
        <v>204</v>
      </c>
      <c r="E27" s="57" t="s">
        <v>203</v>
      </c>
      <c r="J27" s="45" t="s">
        <v>95</v>
      </c>
      <c r="K27" s="58" t="s">
        <v>110</v>
      </c>
      <c r="M27" s="45" t="s">
        <v>98</v>
      </c>
      <c r="O27" s="45"/>
    </row>
    <row r="28" spans="1:15" x14ac:dyDescent="0.5">
      <c r="E28" s="51"/>
      <c r="O28" s="45"/>
    </row>
    <row r="29" spans="1:15" x14ac:dyDescent="0.5">
      <c r="A29" s="93" t="s">
        <v>209</v>
      </c>
      <c r="B29" s="68">
        <v>44923</v>
      </c>
      <c r="C29" s="70" t="s">
        <v>110</v>
      </c>
      <c r="D29" s="51" t="s">
        <v>207</v>
      </c>
      <c r="F29" s="57" t="s">
        <v>206</v>
      </c>
      <c r="K29" s="56" t="s">
        <v>110</v>
      </c>
      <c r="O29" s="45" t="s">
        <v>208</v>
      </c>
    </row>
    <row r="30" spans="1:15" x14ac:dyDescent="0.5">
      <c r="E30" s="51"/>
      <c r="O30" s="45"/>
    </row>
    <row r="31" spans="1:15" x14ac:dyDescent="0.5">
      <c r="A31" s="133" t="s">
        <v>210</v>
      </c>
      <c r="B31" s="132">
        <v>44924</v>
      </c>
      <c r="C31" s="70" t="s">
        <v>193</v>
      </c>
      <c r="D31" s="51" t="s">
        <v>212</v>
      </c>
      <c r="E31" s="51"/>
      <c r="F31" s="57" t="s">
        <v>213</v>
      </c>
      <c r="J31" s="58" t="s">
        <v>214</v>
      </c>
      <c r="K31" s="56" t="s">
        <v>215</v>
      </c>
      <c r="M31" s="45" t="s">
        <v>98</v>
      </c>
      <c r="O31" s="45" t="s">
        <v>216</v>
      </c>
    </row>
    <row r="32" spans="1:15" x14ac:dyDescent="0.5">
      <c r="A32" s="133"/>
      <c r="B32" s="132"/>
      <c r="C32" s="131" t="s">
        <v>211</v>
      </c>
      <c r="D32" s="51" t="s">
        <v>217</v>
      </c>
      <c r="E32" s="57" t="s">
        <v>218</v>
      </c>
      <c r="J32" s="58" t="s">
        <v>110</v>
      </c>
      <c r="M32" s="45" t="s">
        <v>98</v>
      </c>
      <c r="O32" s="45"/>
    </row>
    <row r="33" spans="1:16" x14ac:dyDescent="0.5">
      <c r="A33" s="133"/>
      <c r="B33" s="132"/>
      <c r="C33" s="131"/>
      <c r="D33" s="51" t="s">
        <v>220</v>
      </c>
      <c r="E33" s="57" t="s">
        <v>219</v>
      </c>
      <c r="J33" s="45" t="s">
        <v>110</v>
      </c>
      <c r="M33" s="45" t="s">
        <v>98</v>
      </c>
      <c r="O33" s="45" t="s">
        <v>221</v>
      </c>
    </row>
    <row r="34" spans="1:16" x14ac:dyDescent="0.5">
      <c r="A34" s="133"/>
      <c r="B34" s="132"/>
      <c r="C34" s="131"/>
      <c r="D34" s="51" t="s">
        <v>223</v>
      </c>
      <c r="E34" s="59" t="s">
        <v>222</v>
      </c>
      <c r="J34" s="58" t="s">
        <v>224</v>
      </c>
      <c r="K34" s="58" t="s">
        <v>211</v>
      </c>
      <c r="M34" s="45" t="s">
        <v>98</v>
      </c>
      <c r="O34" s="45" t="s">
        <v>225</v>
      </c>
    </row>
    <row r="35" spans="1:16" x14ac:dyDescent="0.5">
      <c r="A35" s="133"/>
      <c r="B35" s="132"/>
      <c r="C35" s="131"/>
      <c r="D35" s="51" t="s">
        <v>227</v>
      </c>
      <c r="E35" s="60" t="s">
        <v>226</v>
      </c>
      <c r="K35" s="58" t="s">
        <v>110</v>
      </c>
      <c r="M35" s="45" t="s">
        <v>98</v>
      </c>
      <c r="O35" s="45"/>
    </row>
    <row r="36" spans="1:16" x14ac:dyDescent="0.5">
      <c r="E36" s="51"/>
    </row>
    <row r="37" spans="1:16" x14ac:dyDescent="0.5">
      <c r="A37" s="133" t="s">
        <v>236</v>
      </c>
      <c r="B37" s="132">
        <v>44925</v>
      </c>
      <c r="C37" s="70" t="s">
        <v>110</v>
      </c>
      <c r="D37" s="51" t="s">
        <v>228</v>
      </c>
      <c r="E37" s="42" t="s">
        <v>229</v>
      </c>
      <c r="K37" s="43" t="s">
        <v>110</v>
      </c>
      <c r="M37" s="45" t="s">
        <v>98</v>
      </c>
      <c r="N37" s="45" t="s">
        <v>231</v>
      </c>
    </row>
    <row r="38" spans="1:16" x14ac:dyDescent="0.5">
      <c r="A38" s="133"/>
      <c r="B38" s="132"/>
      <c r="C38" s="70" t="s">
        <v>193</v>
      </c>
      <c r="D38" s="51" t="s">
        <v>233</v>
      </c>
      <c r="E38" s="42" t="s">
        <v>232</v>
      </c>
      <c r="K38" s="43" t="s">
        <v>234</v>
      </c>
      <c r="M38" s="45" t="s">
        <v>98</v>
      </c>
      <c r="O38" s="46" t="s">
        <v>235</v>
      </c>
    </row>
    <row r="39" spans="1:16" x14ac:dyDescent="0.5">
      <c r="A39" s="133"/>
      <c r="B39" s="132"/>
      <c r="C39" s="131" t="s">
        <v>110</v>
      </c>
      <c r="D39" s="51" t="s">
        <v>237</v>
      </c>
      <c r="E39" s="42" t="s">
        <v>238</v>
      </c>
      <c r="K39" s="43" t="s">
        <v>110</v>
      </c>
      <c r="M39" s="45" t="s">
        <v>98</v>
      </c>
      <c r="N39" s="45" t="s">
        <v>231</v>
      </c>
    </row>
    <row r="40" spans="1:16" x14ac:dyDescent="0.5">
      <c r="A40" s="133"/>
      <c r="B40" s="132"/>
      <c r="C40" s="131"/>
      <c r="D40" s="51" t="s">
        <v>239</v>
      </c>
      <c r="E40" s="42" t="s">
        <v>240</v>
      </c>
      <c r="K40" s="43" t="s">
        <v>110</v>
      </c>
      <c r="M40" s="45" t="s">
        <v>98</v>
      </c>
      <c r="N40" s="45" t="s">
        <v>231</v>
      </c>
    </row>
    <row r="41" spans="1:16" x14ac:dyDescent="0.5">
      <c r="E41" s="51"/>
    </row>
    <row r="42" spans="1:16" x14ac:dyDescent="0.5">
      <c r="A42" s="133" t="s">
        <v>241</v>
      </c>
      <c r="B42" s="132">
        <v>44926</v>
      </c>
      <c r="C42" s="70" t="s">
        <v>110</v>
      </c>
      <c r="D42" s="51" t="s">
        <v>243</v>
      </c>
      <c r="E42" s="42" t="s">
        <v>242</v>
      </c>
      <c r="K42" s="43" t="s">
        <v>110</v>
      </c>
      <c r="M42" s="45" t="s">
        <v>98</v>
      </c>
    </row>
    <row r="43" spans="1:16" x14ac:dyDescent="0.5">
      <c r="A43" s="133"/>
      <c r="B43" s="132"/>
      <c r="C43" s="70" t="s">
        <v>244</v>
      </c>
      <c r="D43" s="51" t="s">
        <v>245</v>
      </c>
      <c r="E43" s="42" t="s">
        <v>246</v>
      </c>
      <c r="K43" s="43" t="s">
        <v>247</v>
      </c>
      <c r="M43" s="45" t="s">
        <v>98</v>
      </c>
    </row>
    <row r="44" spans="1:16" x14ac:dyDescent="0.5">
      <c r="A44" s="133"/>
      <c r="B44" s="132"/>
      <c r="C44" s="70" t="s">
        <v>211</v>
      </c>
      <c r="D44" s="51" t="s">
        <v>249</v>
      </c>
      <c r="E44" s="42" t="s">
        <v>248</v>
      </c>
      <c r="K44" s="43" t="s">
        <v>110</v>
      </c>
      <c r="M44" s="45" t="s">
        <v>98</v>
      </c>
      <c r="O44" s="46" t="s">
        <v>250</v>
      </c>
    </row>
    <row r="45" spans="1:16" x14ac:dyDescent="0.5">
      <c r="E45" s="51"/>
    </row>
    <row r="46" spans="1:16" x14ac:dyDescent="0.5">
      <c r="A46" s="133" t="s">
        <v>251</v>
      </c>
      <c r="B46" s="132">
        <v>44927</v>
      </c>
      <c r="C46" s="131" t="s">
        <v>193</v>
      </c>
      <c r="D46" s="51" t="s">
        <v>252</v>
      </c>
      <c r="E46" s="42" t="s">
        <v>253</v>
      </c>
      <c r="K46" s="43" t="s">
        <v>254</v>
      </c>
      <c r="M46" s="45" t="s">
        <v>98</v>
      </c>
      <c r="N46" s="45" t="s">
        <v>231</v>
      </c>
      <c r="O46" s="46" t="s">
        <v>255</v>
      </c>
      <c r="P46" s="42" t="s">
        <v>256</v>
      </c>
    </row>
    <row r="47" spans="1:16" x14ac:dyDescent="0.5">
      <c r="A47" s="133"/>
      <c r="B47" s="132"/>
      <c r="C47" s="131"/>
      <c r="D47" s="51" t="s">
        <v>258</v>
      </c>
      <c r="E47" s="42" t="s">
        <v>257</v>
      </c>
      <c r="K47" s="61" t="s">
        <v>254</v>
      </c>
      <c r="N47" s="45" t="s">
        <v>231</v>
      </c>
      <c r="O47" s="46" t="s">
        <v>259</v>
      </c>
    </row>
    <row r="48" spans="1:16" x14ac:dyDescent="0.5">
      <c r="E48" s="51"/>
    </row>
    <row r="49" spans="1:16" x14ac:dyDescent="0.5">
      <c r="A49" s="93" t="s">
        <v>260</v>
      </c>
      <c r="B49" s="68">
        <v>44928</v>
      </c>
      <c r="C49" s="70" t="s">
        <v>193</v>
      </c>
      <c r="D49" s="51" t="s">
        <v>262</v>
      </c>
      <c r="E49" s="42" t="s">
        <v>261</v>
      </c>
      <c r="K49" s="43" t="s">
        <v>263</v>
      </c>
      <c r="M49" s="45" t="s">
        <v>98</v>
      </c>
      <c r="N49" s="45" t="s">
        <v>231</v>
      </c>
    </row>
    <row r="50" spans="1:16" x14ac:dyDescent="0.5">
      <c r="E50" s="51"/>
    </row>
    <row r="51" spans="1:16" x14ac:dyDescent="0.5">
      <c r="A51" s="133" t="s">
        <v>264</v>
      </c>
      <c r="B51" s="132">
        <v>44932</v>
      </c>
      <c r="C51" s="70" t="s">
        <v>92</v>
      </c>
      <c r="D51" s="51" t="s">
        <v>265</v>
      </c>
      <c r="E51" s="42" t="s">
        <v>266</v>
      </c>
      <c r="J51" s="44" t="s">
        <v>95</v>
      </c>
      <c r="K51" s="44" t="s">
        <v>267</v>
      </c>
      <c r="L51" s="43" t="s">
        <v>268</v>
      </c>
      <c r="M51" s="45" t="s">
        <v>98</v>
      </c>
      <c r="O51" s="46" t="s">
        <v>269</v>
      </c>
    </row>
    <row r="52" spans="1:16" x14ac:dyDescent="0.5">
      <c r="A52" s="133"/>
      <c r="B52" s="132"/>
      <c r="C52" s="131" t="s">
        <v>273</v>
      </c>
      <c r="D52" s="51" t="s">
        <v>270</v>
      </c>
      <c r="E52" s="42" t="s">
        <v>271</v>
      </c>
      <c r="L52" s="43" t="s">
        <v>268</v>
      </c>
      <c r="M52" s="45" t="s">
        <v>98</v>
      </c>
    </row>
    <row r="53" spans="1:16" x14ac:dyDescent="0.5">
      <c r="A53" s="133"/>
      <c r="B53" s="132"/>
      <c r="C53" s="131"/>
      <c r="D53" s="51" t="s">
        <v>272</v>
      </c>
      <c r="E53" s="42" t="s">
        <v>274</v>
      </c>
      <c r="L53" s="43" t="s">
        <v>268</v>
      </c>
      <c r="M53" s="45" t="s">
        <v>98</v>
      </c>
    </row>
    <row r="54" spans="1:16" x14ac:dyDescent="0.5">
      <c r="A54" s="133"/>
      <c r="B54" s="132"/>
      <c r="C54" s="131"/>
      <c r="D54" s="51" t="s">
        <v>18</v>
      </c>
      <c r="E54" s="42" t="s">
        <v>275</v>
      </c>
      <c r="L54" s="43" t="s">
        <v>268</v>
      </c>
      <c r="M54" s="45" t="s">
        <v>98</v>
      </c>
    </row>
    <row r="55" spans="1:16" ht="15.75" customHeight="1" x14ac:dyDescent="0.5">
      <c r="A55" s="133"/>
      <c r="B55" s="132"/>
      <c r="C55" s="131"/>
      <c r="D55" s="51" t="s">
        <v>277</v>
      </c>
      <c r="E55" s="42" t="s">
        <v>276</v>
      </c>
      <c r="J55" s="43" t="s">
        <v>278</v>
      </c>
      <c r="M55" s="45" t="s">
        <v>98</v>
      </c>
      <c r="N55" s="45" t="s">
        <v>231</v>
      </c>
      <c r="P55" s="62" t="s">
        <v>279</v>
      </c>
    </row>
    <row r="56" spans="1:16" x14ac:dyDescent="0.5">
      <c r="A56" s="133"/>
      <c r="B56" s="132"/>
      <c r="C56" s="131"/>
      <c r="D56" s="51" t="s">
        <v>280</v>
      </c>
      <c r="E56" s="42" t="s">
        <v>281</v>
      </c>
      <c r="J56" s="44" t="s">
        <v>95</v>
      </c>
      <c r="L56" s="43" t="s">
        <v>282</v>
      </c>
      <c r="M56" s="45" t="s">
        <v>98</v>
      </c>
      <c r="P56" s="62" t="s">
        <v>283</v>
      </c>
    </row>
    <row r="57" spans="1:16" x14ac:dyDescent="0.5">
      <c r="E57" s="51"/>
    </row>
    <row r="58" spans="1:16" x14ac:dyDescent="0.5">
      <c r="A58" s="133" t="s">
        <v>284</v>
      </c>
      <c r="B58" s="132">
        <v>44933</v>
      </c>
      <c r="C58" s="131" t="s">
        <v>92</v>
      </c>
      <c r="D58" s="51" t="s">
        <v>285</v>
      </c>
      <c r="E58" s="42" t="s">
        <v>290</v>
      </c>
      <c r="J58" s="44" t="s">
        <v>287</v>
      </c>
      <c r="K58" s="44" t="s">
        <v>288</v>
      </c>
      <c r="L58" s="43" t="s">
        <v>289</v>
      </c>
      <c r="M58" s="45" t="s">
        <v>98</v>
      </c>
      <c r="P58" s="62" t="s">
        <v>286</v>
      </c>
    </row>
    <row r="59" spans="1:16" x14ac:dyDescent="0.5">
      <c r="A59" s="133"/>
      <c r="B59" s="132"/>
      <c r="C59" s="131"/>
      <c r="D59" s="51" t="s">
        <v>291</v>
      </c>
      <c r="E59" s="42" t="s">
        <v>292</v>
      </c>
      <c r="J59" s="44" t="s">
        <v>293</v>
      </c>
      <c r="K59" s="44" t="s">
        <v>294</v>
      </c>
      <c r="L59" s="43" t="s">
        <v>295</v>
      </c>
      <c r="M59" s="45" t="s">
        <v>98</v>
      </c>
      <c r="N59" s="45" t="s">
        <v>231</v>
      </c>
      <c r="P59" s="62" t="s">
        <v>296</v>
      </c>
    </row>
    <row r="60" spans="1:16" x14ac:dyDescent="0.5">
      <c r="A60" s="133"/>
      <c r="B60" s="132"/>
      <c r="C60" s="131"/>
      <c r="D60" s="51" t="s">
        <v>297</v>
      </c>
      <c r="E60" s="42" t="s">
        <v>298</v>
      </c>
      <c r="J60" s="44" t="s">
        <v>287</v>
      </c>
      <c r="L60" s="43" t="s">
        <v>299</v>
      </c>
      <c r="M60" s="45" t="s">
        <v>98</v>
      </c>
      <c r="P60" s="62" t="s">
        <v>300</v>
      </c>
    </row>
    <row r="61" spans="1:16" x14ac:dyDescent="0.6">
      <c r="A61" s="133"/>
      <c r="B61" s="132"/>
      <c r="C61" s="70" t="s">
        <v>301</v>
      </c>
      <c r="D61" s="51" t="s">
        <v>302</v>
      </c>
      <c r="E61" s="51"/>
      <c r="F61" s="42" t="s">
        <v>303</v>
      </c>
      <c r="H61" s="83"/>
      <c r="I61" s="84"/>
      <c r="K61" s="44" t="s">
        <v>304</v>
      </c>
      <c r="L61" s="43" t="s">
        <v>301</v>
      </c>
      <c r="M61" s="45" t="s">
        <v>98</v>
      </c>
      <c r="N61" s="45" t="s">
        <v>231</v>
      </c>
      <c r="P61" s="62" t="s">
        <v>305</v>
      </c>
    </row>
    <row r="62" spans="1:16" x14ac:dyDescent="0.5">
      <c r="A62" s="133"/>
      <c r="B62" s="132"/>
      <c r="C62" s="70" t="s">
        <v>92</v>
      </c>
      <c r="D62" s="51" t="s">
        <v>307</v>
      </c>
      <c r="E62" s="42" t="s">
        <v>308</v>
      </c>
      <c r="J62" s="44" t="s">
        <v>309</v>
      </c>
      <c r="K62" s="43" t="s">
        <v>294</v>
      </c>
      <c r="L62" s="61" t="s">
        <v>301</v>
      </c>
      <c r="M62" s="45" t="s">
        <v>98</v>
      </c>
      <c r="N62" s="45" t="s">
        <v>231</v>
      </c>
    </row>
    <row r="63" spans="1:16" x14ac:dyDescent="0.5">
      <c r="E63" s="51"/>
    </row>
    <row r="64" spans="1:16" x14ac:dyDescent="0.5">
      <c r="A64" s="133" t="s">
        <v>310</v>
      </c>
      <c r="B64" s="132">
        <v>44934</v>
      </c>
      <c r="C64" s="131" t="s">
        <v>92</v>
      </c>
      <c r="D64" s="51" t="s">
        <v>311</v>
      </c>
      <c r="E64" s="42" t="s">
        <v>312</v>
      </c>
      <c r="K64" s="44" t="s">
        <v>313</v>
      </c>
      <c r="L64" s="43" t="s">
        <v>314</v>
      </c>
      <c r="M64" s="45" t="s">
        <v>98</v>
      </c>
      <c r="P64" s="42" t="s">
        <v>315</v>
      </c>
    </row>
    <row r="65" spans="1:16" x14ac:dyDescent="0.5">
      <c r="A65" s="133"/>
      <c r="B65" s="132"/>
      <c r="C65" s="131"/>
      <c r="D65" s="51" t="s">
        <v>317</v>
      </c>
      <c r="E65" s="42" t="s">
        <v>318</v>
      </c>
      <c r="J65" s="44" t="s">
        <v>319</v>
      </c>
      <c r="L65" s="43" t="s">
        <v>320</v>
      </c>
      <c r="M65" s="45" t="s">
        <v>98</v>
      </c>
      <c r="N65" s="45" t="s">
        <v>231</v>
      </c>
      <c r="O65" s="46" t="s">
        <v>321</v>
      </c>
    </row>
    <row r="66" spans="1:16" x14ac:dyDescent="0.5">
      <c r="A66" s="133"/>
      <c r="B66" s="132"/>
      <c r="C66" s="131"/>
      <c r="D66" s="51" t="s">
        <v>322</v>
      </c>
      <c r="E66" s="42" t="s">
        <v>323</v>
      </c>
      <c r="J66" s="44" t="s">
        <v>319</v>
      </c>
      <c r="K66" s="64" t="s">
        <v>325</v>
      </c>
      <c r="L66" s="43" t="s">
        <v>324</v>
      </c>
      <c r="M66" s="45" t="s">
        <v>98</v>
      </c>
      <c r="N66" s="45" t="s">
        <v>231</v>
      </c>
    </row>
    <row r="67" spans="1:16" x14ac:dyDescent="0.5">
      <c r="A67" s="133"/>
      <c r="B67" s="132"/>
      <c r="C67" s="131"/>
      <c r="D67" s="51" t="s">
        <v>326</v>
      </c>
      <c r="E67" s="42" t="s">
        <v>327</v>
      </c>
      <c r="L67" s="63" t="s">
        <v>328</v>
      </c>
      <c r="M67" s="45" t="s">
        <v>98</v>
      </c>
    </row>
    <row r="68" spans="1:16" x14ac:dyDescent="0.5">
      <c r="A68" s="133"/>
      <c r="B68" s="132"/>
      <c r="C68" s="131"/>
      <c r="D68" s="51" t="s">
        <v>329</v>
      </c>
      <c r="E68" s="42" t="s">
        <v>330</v>
      </c>
      <c r="J68" s="64" t="s">
        <v>331</v>
      </c>
      <c r="L68" s="65" t="s">
        <v>332</v>
      </c>
      <c r="M68" s="45" t="s">
        <v>98</v>
      </c>
      <c r="N68" s="45" t="s">
        <v>231</v>
      </c>
      <c r="P68" s="42" t="s">
        <v>333</v>
      </c>
    </row>
    <row r="69" spans="1:16" x14ac:dyDescent="0.5">
      <c r="E69" s="51"/>
    </row>
    <row r="70" spans="1:16" ht="24" customHeight="1" x14ac:dyDescent="0.5">
      <c r="A70" s="133" t="s">
        <v>334</v>
      </c>
      <c r="B70" s="132">
        <v>44935</v>
      </c>
      <c r="C70" s="70" t="s">
        <v>92</v>
      </c>
      <c r="D70" s="51" t="s">
        <v>336</v>
      </c>
      <c r="E70" s="42" t="s">
        <v>335</v>
      </c>
      <c r="K70" s="63" t="s">
        <v>337</v>
      </c>
      <c r="M70" s="45" t="s">
        <v>98</v>
      </c>
    </row>
    <row r="71" spans="1:16" x14ac:dyDescent="0.5">
      <c r="A71" s="133"/>
      <c r="B71" s="132"/>
      <c r="C71" s="131" t="s">
        <v>338</v>
      </c>
      <c r="D71" s="51" t="s">
        <v>339</v>
      </c>
      <c r="E71" s="42" t="s">
        <v>340</v>
      </c>
      <c r="J71" s="65" t="s">
        <v>341</v>
      </c>
      <c r="K71" s="65" t="s">
        <v>110</v>
      </c>
      <c r="M71" s="45" t="s">
        <v>98</v>
      </c>
      <c r="P71" s="62" t="s">
        <v>342</v>
      </c>
    </row>
    <row r="72" spans="1:16" x14ac:dyDescent="0.5">
      <c r="A72" s="133"/>
      <c r="B72" s="132"/>
      <c r="C72" s="131"/>
      <c r="D72" s="51" t="s">
        <v>343</v>
      </c>
      <c r="E72" s="42" t="s">
        <v>344</v>
      </c>
      <c r="J72" s="61" t="s">
        <v>341</v>
      </c>
      <c r="K72" s="65" t="s">
        <v>345</v>
      </c>
      <c r="M72" s="45" t="s">
        <v>98</v>
      </c>
      <c r="P72" s="62" t="s">
        <v>346</v>
      </c>
    </row>
    <row r="73" spans="1:16" x14ac:dyDescent="0.5">
      <c r="A73" s="133"/>
      <c r="B73" s="132"/>
      <c r="C73" s="131"/>
      <c r="D73" s="51" t="s">
        <v>347</v>
      </c>
      <c r="E73" s="42" t="s">
        <v>348</v>
      </c>
      <c r="J73" s="65" t="s">
        <v>350</v>
      </c>
      <c r="K73" s="65" t="s">
        <v>349</v>
      </c>
      <c r="M73" s="45" t="s">
        <v>98</v>
      </c>
      <c r="P73" s="62" t="s">
        <v>351</v>
      </c>
    </row>
    <row r="74" spans="1:16" x14ac:dyDescent="0.5">
      <c r="E74" s="51"/>
    </row>
    <row r="75" spans="1:16" ht="24" customHeight="1" x14ac:dyDescent="0.5">
      <c r="A75" s="133" t="s">
        <v>354</v>
      </c>
      <c r="B75" s="132">
        <v>44936</v>
      </c>
      <c r="C75" s="131" t="s">
        <v>338</v>
      </c>
      <c r="D75" s="51" t="s">
        <v>352</v>
      </c>
      <c r="E75" s="42" t="s">
        <v>353</v>
      </c>
      <c r="J75" s="65" t="s">
        <v>350</v>
      </c>
      <c r="K75" s="65" t="s">
        <v>349</v>
      </c>
      <c r="M75" s="45" t="s">
        <v>98</v>
      </c>
      <c r="N75" s="45" t="s">
        <v>231</v>
      </c>
    </row>
    <row r="76" spans="1:16" ht="24" customHeight="1" x14ac:dyDescent="0.5">
      <c r="A76" s="133"/>
      <c r="B76" s="132"/>
      <c r="C76" s="131"/>
      <c r="D76" s="51" t="s">
        <v>355</v>
      </c>
      <c r="E76" s="42" t="s">
        <v>356</v>
      </c>
      <c r="K76" s="65" t="s">
        <v>357</v>
      </c>
      <c r="M76" s="45" t="s">
        <v>98</v>
      </c>
    </row>
    <row r="77" spans="1:16" ht="24" customHeight="1" x14ac:dyDescent="0.5">
      <c r="A77" s="133"/>
      <c r="B77" s="132"/>
      <c r="C77" s="131"/>
      <c r="D77" s="51" t="s">
        <v>358</v>
      </c>
      <c r="E77" s="42" t="s">
        <v>359</v>
      </c>
      <c r="J77" s="65" t="s">
        <v>360</v>
      </c>
      <c r="M77" s="45" t="s">
        <v>98</v>
      </c>
      <c r="N77" s="45" t="s">
        <v>231</v>
      </c>
    </row>
    <row r="78" spans="1:16" x14ac:dyDescent="0.5">
      <c r="E78" s="51"/>
    </row>
    <row r="79" spans="1:16" x14ac:dyDescent="0.5">
      <c r="A79" s="133" t="s">
        <v>361</v>
      </c>
      <c r="B79" s="132">
        <v>44937</v>
      </c>
      <c r="C79" s="131" t="s">
        <v>338</v>
      </c>
      <c r="D79" s="51" t="s">
        <v>362</v>
      </c>
      <c r="E79" s="42" t="s">
        <v>363</v>
      </c>
      <c r="J79" s="71" t="s">
        <v>364</v>
      </c>
      <c r="K79" s="71" t="s">
        <v>365</v>
      </c>
      <c r="L79" s="65" t="s">
        <v>366</v>
      </c>
      <c r="M79" s="45" t="s">
        <v>98</v>
      </c>
      <c r="P79" s="62" t="s">
        <v>367</v>
      </c>
    </row>
    <row r="80" spans="1:16" x14ac:dyDescent="0.6">
      <c r="A80" s="133"/>
      <c r="B80" s="132"/>
      <c r="C80" s="131"/>
      <c r="D80" s="51" t="s">
        <v>368</v>
      </c>
      <c r="E80" s="42" t="s">
        <v>369</v>
      </c>
      <c r="F80" s="42" t="s">
        <v>440</v>
      </c>
      <c r="H80" s="83"/>
      <c r="I80" s="84"/>
      <c r="K80" s="65" t="s">
        <v>370</v>
      </c>
      <c r="M80" s="45" t="s">
        <v>98</v>
      </c>
      <c r="P80" s="62" t="s">
        <v>371</v>
      </c>
    </row>
    <row r="81" spans="1:16" x14ac:dyDescent="0.5">
      <c r="A81" s="133"/>
      <c r="B81" s="132"/>
      <c r="C81" s="131"/>
      <c r="D81" s="51" t="s">
        <v>372</v>
      </c>
      <c r="E81" s="42" t="s">
        <v>373</v>
      </c>
      <c r="K81" s="65" t="s">
        <v>374</v>
      </c>
      <c r="M81" s="45" t="s">
        <v>98</v>
      </c>
      <c r="N81" s="45" t="s">
        <v>231</v>
      </c>
      <c r="P81" s="62" t="s">
        <v>375</v>
      </c>
    </row>
    <row r="82" spans="1:16" x14ac:dyDescent="0.5">
      <c r="E82" s="51"/>
    </row>
    <row r="83" spans="1:16" x14ac:dyDescent="0.5">
      <c r="A83" s="93" t="s">
        <v>376</v>
      </c>
      <c r="B83" s="68">
        <v>44938</v>
      </c>
      <c r="C83" s="70" t="s">
        <v>377</v>
      </c>
      <c r="D83" s="51" t="s">
        <v>380</v>
      </c>
      <c r="E83" s="42" t="s">
        <v>378</v>
      </c>
      <c r="K83" s="65" t="s">
        <v>379</v>
      </c>
      <c r="M83" s="45" t="s">
        <v>98</v>
      </c>
      <c r="N83" s="45" t="s">
        <v>231</v>
      </c>
    </row>
    <row r="84" spans="1:16" x14ac:dyDescent="0.5">
      <c r="E84" s="51"/>
    </row>
    <row r="85" spans="1:16" x14ac:dyDescent="0.5">
      <c r="A85" s="93" t="s">
        <v>381</v>
      </c>
      <c r="B85" s="68">
        <v>44939</v>
      </c>
      <c r="C85" s="70" t="s">
        <v>377</v>
      </c>
      <c r="D85" s="72" t="s">
        <v>382</v>
      </c>
      <c r="E85" s="42" t="s">
        <v>383</v>
      </c>
      <c r="J85" s="64" t="s">
        <v>386</v>
      </c>
      <c r="K85" s="73" t="s">
        <v>385</v>
      </c>
      <c r="L85" s="65" t="s">
        <v>384</v>
      </c>
      <c r="M85" s="45" t="s">
        <v>98</v>
      </c>
      <c r="N85" s="45" t="s">
        <v>231</v>
      </c>
      <c r="O85" s="46" t="s">
        <v>387</v>
      </c>
    </row>
    <row r="86" spans="1:16" x14ac:dyDescent="0.5">
      <c r="E86" s="51"/>
    </row>
    <row r="87" spans="1:16" x14ac:dyDescent="0.6">
      <c r="A87" s="93" t="s">
        <v>388</v>
      </c>
      <c r="B87" s="68">
        <v>44940</v>
      </c>
      <c r="C87" s="70" t="s">
        <v>377</v>
      </c>
      <c r="D87" s="51" t="s">
        <v>389</v>
      </c>
      <c r="E87" s="42" t="s">
        <v>390</v>
      </c>
      <c r="F87" s="42" t="s">
        <v>391</v>
      </c>
      <c r="H87" s="83"/>
      <c r="I87" s="84"/>
      <c r="J87" s="65" t="s">
        <v>392</v>
      </c>
      <c r="K87" s="65" t="s">
        <v>393</v>
      </c>
      <c r="M87" s="45" t="s">
        <v>98</v>
      </c>
      <c r="N87" s="45" t="s">
        <v>231</v>
      </c>
      <c r="O87" s="46" t="s">
        <v>394</v>
      </c>
    </row>
    <row r="88" spans="1:16" x14ac:dyDescent="0.5">
      <c r="E88" s="51"/>
    </row>
    <row r="89" spans="1:16" ht="24" customHeight="1" x14ac:dyDescent="0.6">
      <c r="A89" s="133" t="s">
        <v>395</v>
      </c>
      <c r="B89" s="132">
        <v>44941</v>
      </c>
      <c r="C89" s="131" t="s">
        <v>377</v>
      </c>
      <c r="D89" s="51" t="s">
        <v>396</v>
      </c>
      <c r="E89" s="42" t="s">
        <v>397</v>
      </c>
      <c r="F89" s="42" t="s">
        <v>398</v>
      </c>
      <c r="H89" s="83"/>
      <c r="I89" s="84"/>
      <c r="J89" s="65" t="s">
        <v>399</v>
      </c>
      <c r="K89" s="65" t="s">
        <v>400</v>
      </c>
      <c r="M89" s="45" t="s">
        <v>98</v>
      </c>
      <c r="N89" s="45" t="s">
        <v>231</v>
      </c>
      <c r="P89" s="42" t="s">
        <v>401</v>
      </c>
    </row>
    <row r="90" spans="1:16" ht="24" customHeight="1" x14ac:dyDescent="0.5">
      <c r="A90" s="133"/>
      <c r="B90" s="132"/>
      <c r="C90" s="131"/>
      <c r="D90" s="51" t="s">
        <v>402</v>
      </c>
      <c r="E90" s="42" t="s">
        <v>403</v>
      </c>
      <c r="J90" s="65" t="s">
        <v>399</v>
      </c>
      <c r="K90" s="65" t="s">
        <v>405</v>
      </c>
      <c r="M90" s="45" t="s">
        <v>98</v>
      </c>
      <c r="N90" s="45" t="s">
        <v>231</v>
      </c>
      <c r="P90" s="42" t="s">
        <v>404</v>
      </c>
    </row>
    <row r="91" spans="1:16" ht="24" customHeight="1" x14ac:dyDescent="0.5">
      <c r="A91" s="133"/>
      <c r="B91" s="132"/>
      <c r="C91" s="131"/>
      <c r="D91" s="51" t="s">
        <v>407</v>
      </c>
      <c r="E91" s="42" t="s">
        <v>406</v>
      </c>
      <c r="K91" s="65" t="s">
        <v>349</v>
      </c>
      <c r="M91" s="45" t="s">
        <v>98</v>
      </c>
    </row>
    <row r="92" spans="1:16" ht="24" customHeight="1" x14ac:dyDescent="0.5">
      <c r="A92" s="133"/>
      <c r="B92" s="132"/>
      <c r="C92" s="131"/>
      <c r="D92" s="51" t="s">
        <v>409</v>
      </c>
      <c r="E92" s="42" t="s">
        <v>408</v>
      </c>
      <c r="J92" s="64" t="s">
        <v>350</v>
      </c>
      <c r="K92" s="65" t="s">
        <v>349</v>
      </c>
      <c r="M92" s="45" t="s">
        <v>98</v>
      </c>
    </row>
    <row r="93" spans="1:16" ht="24" customHeight="1" x14ac:dyDescent="0.5">
      <c r="A93" s="133"/>
      <c r="B93" s="132"/>
      <c r="C93" s="131"/>
      <c r="D93" s="51" t="s">
        <v>411</v>
      </c>
      <c r="E93" s="42" t="s">
        <v>410</v>
      </c>
      <c r="J93" s="74" t="s">
        <v>350</v>
      </c>
      <c r="K93" s="65" t="s">
        <v>349</v>
      </c>
      <c r="M93" s="45" t="s">
        <v>98</v>
      </c>
    </row>
    <row r="94" spans="1:16" ht="24" customHeight="1" x14ac:dyDescent="0.5">
      <c r="A94" s="133"/>
      <c r="B94" s="132"/>
      <c r="C94" s="131"/>
      <c r="D94" s="51" t="s">
        <v>412</v>
      </c>
      <c r="E94" s="42" t="s">
        <v>413</v>
      </c>
      <c r="J94" s="65" t="s">
        <v>350</v>
      </c>
      <c r="K94" s="61" t="s">
        <v>349</v>
      </c>
      <c r="M94" s="45" t="s">
        <v>98</v>
      </c>
      <c r="O94" s="46" t="s">
        <v>414</v>
      </c>
    </row>
    <row r="95" spans="1:16" ht="24" customHeight="1" x14ac:dyDescent="0.5">
      <c r="A95" s="133"/>
      <c r="B95" s="132"/>
      <c r="C95" s="131"/>
      <c r="D95" s="51" t="s">
        <v>415</v>
      </c>
      <c r="E95" s="42" t="s">
        <v>416</v>
      </c>
      <c r="J95" s="65" t="s">
        <v>350</v>
      </c>
      <c r="M95" s="45" t="s">
        <v>98</v>
      </c>
      <c r="N95" s="45" t="s">
        <v>231</v>
      </c>
      <c r="P95" s="42" t="s">
        <v>417</v>
      </c>
    </row>
    <row r="96" spans="1:16" ht="24" customHeight="1" x14ac:dyDescent="0.5">
      <c r="A96" s="133"/>
      <c r="B96" s="132"/>
      <c r="C96" s="131"/>
      <c r="D96" s="51" t="s">
        <v>418</v>
      </c>
      <c r="E96" s="42" t="s">
        <v>419</v>
      </c>
      <c r="J96" s="65" t="s">
        <v>420</v>
      </c>
      <c r="M96" s="45" t="s">
        <v>98</v>
      </c>
    </row>
    <row r="97" spans="1:16" ht="24" customHeight="1" x14ac:dyDescent="0.5">
      <c r="A97" s="133"/>
      <c r="B97" s="132"/>
      <c r="C97" s="131"/>
      <c r="D97" s="51" t="s">
        <v>421</v>
      </c>
      <c r="E97" s="42" t="s">
        <v>422</v>
      </c>
      <c r="J97" s="65" t="s">
        <v>350</v>
      </c>
      <c r="M97" s="45" t="s">
        <v>98</v>
      </c>
      <c r="N97" s="45" t="s">
        <v>231</v>
      </c>
    </row>
    <row r="98" spans="1:16" x14ac:dyDescent="0.5">
      <c r="E98" s="51"/>
    </row>
    <row r="99" spans="1:16" ht="24" customHeight="1" x14ac:dyDescent="0.5">
      <c r="A99" s="133" t="s">
        <v>430</v>
      </c>
      <c r="B99" s="132">
        <v>44942</v>
      </c>
      <c r="C99" s="70" t="s">
        <v>424</v>
      </c>
      <c r="D99" s="51" t="s">
        <v>426</v>
      </c>
      <c r="E99" s="42" t="s">
        <v>425</v>
      </c>
      <c r="J99" s="65" t="s">
        <v>350</v>
      </c>
      <c r="M99" s="45" t="s">
        <v>98</v>
      </c>
    </row>
    <row r="100" spans="1:16" ht="24" customHeight="1" x14ac:dyDescent="0.5">
      <c r="A100" s="133"/>
      <c r="B100" s="132"/>
      <c r="C100" s="70" t="s">
        <v>427</v>
      </c>
      <c r="D100" s="51" t="s">
        <v>428</v>
      </c>
      <c r="E100" s="42" t="s">
        <v>429</v>
      </c>
      <c r="J100" s="65" t="s">
        <v>350</v>
      </c>
      <c r="M100" s="45" t="s">
        <v>98</v>
      </c>
      <c r="N100" s="45" t="s">
        <v>231</v>
      </c>
    </row>
    <row r="101" spans="1:16" x14ac:dyDescent="0.5">
      <c r="E101" s="51"/>
    </row>
    <row r="102" spans="1:16" ht="24" customHeight="1" x14ac:dyDescent="0.6">
      <c r="A102" s="133" t="s">
        <v>423</v>
      </c>
      <c r="B102" s="132">
        <v>44943</v>
      </c>
      <c r="C102" s="131" t="s">
        <v>338</v>
      </c>
      <c r="D102" s="51" t="s">
        <v>431</v>
      </c>
      <c r="F102" s="42" t="s">
        <v>432</v>
      </c>
      <c r="H102" s="83"/>
      <c r="I102" s="84"/>
      <c r="J102" s="65" t="s">
        <v>350</v>
      </c>
      <c r="M102" s="45" t="s">
        <v>98</v>
      </c>
      <c r="N102" s="45" t="s">
        <v>231</v>
      </c>
      <c r="P102" s="42" t="s">
        <v>433</v>
      </c>
    </row>
    <row r="103" spans="1:16" ht="24" customHeight="1" x14ac:dyDescent="0.5">
      <c r="A103" s="133"/>
      <c r="B103" s="132"/>
      <c r="C103" s="131"/>
      <c r="D103" s="51" t="s">
        <v>435</v>
      </c>
      <c r="E103" s="42" t="s">
        <v>434</v>
      </c>
      <c r="J103" s="65" t="s">
        <v>350</v>
      </c>
      <c r="M103" s="45" t="s">
        <v>98</v>
      </c>
      <c r="N103" s="45" t="s">
        <v>231</v>
      </c>
    </row>
    <row r="104" spans="1:16" ht="24" customHeight="1" x14ac:dyDescent="0.5">
      <c r="A104" s="133"/>
      <c r="B104" s="132"/>
      <c r="C104" s="131"/>
      <c r="D104" s="51" t="s">
        <v>436</v>
      </c>
      <c r="E104" s="42" t="s">
        <v>437</v>
      </c>
      <c r="J104" s="65" t="s">
        <v>350</v>
      </c>
      <c r="M104" s="45" t="s">
        <v>98</v>
      </c>
    </row>
    <row r="105" spans="1:16" ht="24" customHeight="1" x14ac:dyDescent="0.5">
      <c r="A105" s="133"/>
      <c r="B105" s="132"/>
      <c r="C105" s="131"/>
      <c r="D105" s="51" t="s">
        <v>439</v>
      </c>
      <c r="E105" s="42" t="s">
        <v>438</v>
      </c>
      <c r="J105" s="65" t="s">
        <v>350</v>
      </c>
      <c r="M105" s="45" t="s">
        <v>98</v>
      </c>
    </row>
    <row r="106" spans="1:16" ht="24" customHeight="1" x14ac:dyDescent="0.5">
      <c r="A106" s="133"/>
      <c r="B106" s="132"/>
      <c r="C106" s="131" t="s">
        <v>447</v>
      </c>
      <c r="D106" s="51" t="s">
        <v>441</v>
      </c>
      <c r="E106" s="42" t="s">
        <v>442</v>
      </c>
      <c r="J106" s="65" t="s">
        <v>350</v>
      </c>
      <c r="M106" s="45" t="s">
        <v>98</v>
      </c>
      <c r="P106" s="46" t="s">
        <v>443</v>
      </c>
    </row>
    <row r="107" spans="1:16" ht="24" customHeight="1" x14ac:dyDescent="0.5">
      <c r="A107" s="133"/>
      <c r="B107" s="132"/>
      <c r="C107" s="131"/>
      <c r="D107" s="51" t="s">
        <v>444</v>
      </c>
      <c r="E107" s="42" t="s">
        <v>445</v>
      </c>
      <c r="J107" s="65" t="s">
        <v>350</v>
      </c>
      <c r="M107" s="45" t="s">
        <v>98</v>
      </c>
    </row>
    <row r="108" spans="1:16" x14ac:dyDescent="0.5">
      <c r="N108" s="75"/>
    </row>
    <row r="109" spans="1:16" ht="24" customHeight="1" x14ac:dyDescent="0.5">
      <c r="A109" s="133" t="s">
        <v>446</v>
      </c>
      <c r="B109" s="132">
        <v>44944</v>
      </c>
      <c r="C109" s="131" t="s">
        <v>447</v>
      </c>
      <c r="D109" s="51" t="s">
        <v>449</v>
      </c>
      <c r="E109" s="42" t="s">
        <v>448</v>
      </c>
      <c r="J109" s="65" t="s">
        <v>350</v>
      </c>
      <c r="M109" s="45" t="s">
        <v>98</v>
      </c>
      <c r="N109" s="75" t="s">
        <v>231</v>
      </c>
    </row>
    <row r="110" spans="1:16" ht="24" customHeight="1" x14ac:dyDescent="0.5">
      <c r="A110" s="133"/>
      <c r="B110" s="132"/>
      <c r="C110" s="131"/>
      <c r="D110" s="51" t="s">
        <v>451</v>
      </c>
      <c r="E110" s="42" t="s">
        <v>450</v>
      </c>
      <c r="J110" s="63" t="s">
        <v>350</v>
      </c>
      <c r="M110" s="45" t="s">
        <v>98</v>
      </c>
      <c r="N110" s="75" t="s">
        <v>231</v>
      </c>
    </row>
    <row r="111" spans="1:16" ht="24" customHeight="1" x14ac:dyDescent="0.5">
      <c r="A111" s="133"/>
      <c r="B111" s="132"/>
      <c r="C111" s="51" t="s">
        <v>338</v>
      </c>
      <c r="D111" s="51" t="s">
        <v>452</v>
      </c>
      <c r="E111" s="42" t="s">
        <v>453</v>
      </c>
      <c r="J111" s="65" t="s">
        <v>350</v>
      </c>
      <c r="M111" s="45" t="s">
        <v>98</v>
      </c>
      <c r="N111" s="75" t="s">
        <v>231</v>
      </c>
    </row>
    <row r="112" spans="1:16" x14ac:dyDescent="0.5">
      <c r="C112" s="51"/>
      <c r="N112" s="75"/>
    </row>
    <row r="113" spans="1:16" ht="24" customHeight="1" x14ac:dyDescent="0.5">
      <c r="A113" s="133" t="s">
        <v>454</v>
      </c>
      <c r="B113" s="132">
        <v>44945</v>
      </c>
      <c r="C113" s="135" t="s">
        <v>338</v>
      </c>
      <c r="D113" s="51" t="s">
        <v>455</v>
      </c>
      <c r="E113" s="42" t="s">
        <v>456</v>
      </c>
      <c r="J113" s="65" t="s">
        <v>457</v>
      </c>
      <c r="M113" s="45" t="s">
        <v>98</v>
      </c>
      <c r="N113" s="75" t="s">
        <v>231</v>
      </c>
      <c r="P113" s="42" t="s">
        <v>458</v>
      </c>
    </row>
    <row r="114" spans="1:16" ht="24" customHeight="1" x14ac:dyDescent="0.6">
      <c r="A114" s="133"/>
      <c r="B114" s="132"/>
      <c r="C114" s="135"/>
      <c r="D114" s="51" t="s">
        <v>459</v>
      </c>
      <c r="E114" s="51"/>
      <c r="F114" s="42" t="s">
        <v>460</v>
      </c>
      <c r="G114" s="127" t="s">
        <v>614</v>
      </c>
      <c r="H114" s="83"/>
      <c r="I114" s="84"/>
      <c r="J114" s="65" t="s">
        <v>461</v>
      </c>
      <c r="K114" s="65" t="s">
        <v>1370</v>
      </c>
      <c r="M114" s="45" t="s">
        <v>98</v>
      </c>
      <c r="N114" s="45" t="s">
        <v>231</v>
      </c>
    </row>
    <row r="115" spans="1:16" ht="24" customHeight="1" x14ac:dyDescent="0.6">
      <c r="A115" s="133"/>
      <c r="B115" s="132"/>
      <c r="C115" s="135"/>
      <c r="D115" s="51" t="s">
        <v>462</v>
      </c>
      <c r="F115" s="42" t="s">
        <v>463</v>
      </c>
      <c r="H115" s="83"/>
      <c r="I115" s="84"/>
      <c r="J115" s="65" t="s">
        <v>464</v>
      </c>
      <c r="M115" s="45" t="s">
        <v>98</v>
      </c>
      <c r="N115" s="45" t="s">
        <v>231</v>
      </c>
    </row>
    <row r="116" spans="1:16" x14ac:dyDescent="0.5">
      <c r="E116" s="51"/>
    </row>
    <row r="117" spans="1:16" x14ac:dyDescent="0.6">
      <c r="A117" s="93" t="s">
        <v>465</v>
      </c>
      <c r="B117" s="68">
        <v>44946</v>
      </c>
      <c r="C117" s="70" t="s">
        <v>377</v>
      </c>
      <c r="D117" s="51" t="s">
        <v>466</v>
      </c>
      <c r="E117" s="51"/>
      <c r="F117" s="42" t="s">
        <v>467</v>
      </c>
      <c r="H117" s="83"/>
      <c r="I117" s="84"/>
      <c r="J117" s="65" t="s">
        <v>468</v>
      </c>
      <c r="M117" s="45" t="s">
        <v>98</v>
      </c>
      <c r="N117" s="45" t="s">
        <v>231</v>
      </c>
      <c r="P117" s="42" t="s">
        <v>469</v>
      </c>
    </row>
    <row r="118" spans="1:16" x14ac:dyDescent="0.5">
      <c r="E118" s="51"/>
    </row>
    <row r="119" spans="1:16" x14ac:dyDescent="0.5">
      <c r="A119" s="93" t="s">
        <v>473</v>
      </c>
      <c r="B119" s="68">
        <v>44947</v>
      </c>
      <c r="C119" s="70" t="s">
        <v>470</v>
      </c>
      <c r="D119" s="51" t="s">
        <v>472</v>
      </c>
      <c r="E119" s="42" t="s">
        <v>471</v>
      </c>
      <c r="J119" s="65" t="s">
        <v>474</v>
      </c>
      <c r="M119" s="45" t="s">
        <v>98</v>
      </c>
    </row>
    <row r="120" spans="1:16" x14ac:dyDescent="0.5">
      <c r="E120" s="51"/>
    </row>
    <row r="121" spans="1:16" x14ac:dyDescent="0.5">
      <c r="A121" s="93" t="s">
        <v>475</v>
      </c>
      <c r="B121" s="68">
        <v>44950</v>
      </c>
      <c r="C121" s="70" t="s">
        <v>6</v>
      </c>
      <c r="D121" s="51" t="s">
        <v>476</v>
      </c>
      <c r="E121" s="42" t="s">
        <v>477</v>
      </c>
      <c r="J121" s="65" t="s">
        <v>478</v>
      </c>
      <c r="M121" s="45" t="s">
        <v>98</v>
      </c>
    </row>
    <row r="122" spans="1:16" x14ac:dyDescent="0.5">
      <c r="E122" s="51"/>
    </row>
    <row r="123" spans="1:16" ht="24" customHeight="1" x14ac:dyDescent="0.5">
      <c r="A123" s="133" t="s">
        <v>479</v>
      </c>
      <c r="B123" s="132">
        <v>44952</v>
      </c>
      <c r="C123" s="70" t="s">
        <v>470</v>
      </c>
      <c r="D123" s="51" t="s">
        <v>480</v>
      </c>
      <c r="E123" s="42" t="s">
        <v>481</v>
      </c>
      <c r="J123" s="65" t="s">
        <v>482</v>
      </c>
      <c r="M123" s="45" t="s">
        <v>98</v>
      </c>
    </row>
    <row r="124" spans="1:16" ht="24" customHeight="1" x14ac:dyDescent="0.5">
      <c r="A124" s="133"/>
      <c r="B124" s="132"/>
      <c r="C124" s="70" t="s">
        <v>424</v>
      </c>
      <c r="D124" s="51" t="s">
        <v>484</v>
      </c>
      <c r="E124" s="42" t="s">
        <v>483</v>
      </c>
      <c r="J124" s="65" t="s">
        <v>485</v>
      </c>
      <c r="M124" s="45" t="s">
        <v>98</v>
      </c>
    </row>
    <row r="125" spans="1:16" ht="24" customHeight="1" x14ac:dyDescent="0.5">
      <c r="A125" s="133"/>
      <c r="B125" s="132"/>
      <c r="C125" s="70" t="s">
        <v>424</v>
      </c>
      <c r="D125" s="51" t="s">
        <v>486</v>
      </c>
      <c r="E125" s="42" t="s">
        <v>487</v>
      </c>
      <c r="J125" s="65" t="s">
        <v>488</v>
      </c>
      <c r="M125" s="45" t="s">
        <v>98</v>
      </c>
    </row>
    <row r="126" spans="1:16" x14ac:dyDescent="0.5">
      <c r="E126" s="51"/>
    </row>
    <row r="127" spans="1:16" ht="24" customHeight="1" x14ac:dyDescent="0.5">
      <c r="A127" s="133" t="s">
        <v>489</v>
      </c>
      <c r="B127" s="132">
        <v>44953</v>
      </c>
      <c r="C127" s="70" t="s">
        <v>6</v>
      </c>
      <c r="D127" s="51" t="s">
        <v>490</v>
      </c>
      <c r="E127" s="42" t="s">
        <v>491</v>
      </c>
      <c r="J127" s="65" t="s">
        <v>492</v>
      </c>
      <c r="M127" s="45" t="s">
        <v>98</v>
      </c>
    </row>
    <row r="128" spans="1:16" ht="24" customHeight="1" x14ac:dyDescent="0.6">
      <c r="A128" s="133"/>
      <c r="B128" s="132"/>
      <c r="C128" s="70" t="s">
        <v>92</v>
      </c>
      <c r="D128" s="51" t="s">
        <v>494</v>
      </c>
      <c r="E128" s="51"/>
      <c r="F128" s="42" t="s">
        <v>493</v>
      </c>
      <c r="H128" s="83"/>
      <c r="I128" s="84"/>
      <c r="J128" s="64" t="s">
        <v>319</v>
      </c>
      <c r="K128" s="65" t="s">
        <v>495</v>
      </c>
      <c r="M128" s="45" t="s">
        <v>98</v>
      </c>
    </row>
    <row r="129" spans="1:14" ht="24" customHeight="1" x14ac:dyDescent="0.5">
      <c r="A129" s="133"/>
      <c r="B129" s="132"/>
      <c r="C129" s="70" t="s">
        <v>6</v>
      </c>
      <c r="D129" s="51" t="s">
        <v>497</v>
      </c>
      <c r="E129" s="42" t="s">
        <v>496</v>
      </c>
      <c r="J129" s="65" t="s">
        <v>498</v>
      </c>
      <c r="M129" s="45" t="s">
        <v>98</v>
      </c>
    </row>
    <row r="130" spans="1:14" ht="24" customHeight="1" x14ac:dyDescent="0.5">
      <c r="A130" s="133"/>
      <c r="B130" s="132"/>
      <c r="C130" s="70" t="s">
        <v>501</v>
      </c>
      <c r="D130" s="51" t="s">
        <v>500</v>
      </c>
      <c r="E130" s="42" t="s">
        <v>499</v>
      </c>
    </row>
    <row r="131" spans="1:14" x14ac:dyDescent="0.5">
      <c r="E131" s="51"/>
    </row>
    <row r="132" spans="1:14" x14ac:dyDescent="0.6">
      <c r="A132" s="93" t="s">
        <v>502</v>
      </c>
      <c r="B132" s="68">
        <v>44955</v>
      </c>
      <c r="C132" s="70" t="s">
        <v>503</v>
      </c>
      <c r="D132" s="51" t="s">
        <v>504</v>
      </c>
      <c r="E132" s="51"/>
      <c r="F132" s="42" t="s">
        <v>505</v>
      </c>
      <c r="H132" s="83"/>
      <c r="I132" s="84"/>
      <c r="J132" s="65" t="s">
        <v>498</v>
      </c>
      <c r="M132" s="45" t="s">
        <v>98</v>
      </c>
      <c r="N132" s="45" t="s">
        <v>231</v>
      </c>
    </row>
    <row r="133" spans="1:14" x14ac:dyDescent="0.5">
      <c r="E133" s="51"/>
    </row>
    <row r="134" spans="1:14" ht="24" customHeight="1" x14ac:dyDescent="0.6">
      <c r="A134" s="133" t="s">
        <v>506</v>
      </c>
      <c r="B134" s="132">
        <v>44956</v>
      </c>
      <c r="C134" s="131" t="s">
        <v>507</v>
      </c>
      <c r="D134" s="51" t="s">
        <v>508</v>
      </c>
      <c r="E134" s="51"/>
      <c r="F134" s="42" t="s">
        <v>509</v>
      </c>
      <c r="H134" s="83"/>
      <c r="I134" s="84"/>
      <c r="J134" s="65" t="s">
        <v>510</v>
      </c>
      <c r="M134" s="45" t="s">
        <v>98</v>
      </c>
    </row>
    <row r="135" spans="1:14" ht="24" customHeight="1" x14ac:dyDescent="0.6">
      <c r="A135" s="133"/>
      <c r="B135" s="132"/>
      <c r="C135" s="131"/>
      <c r="D135" s="51" t="s">
        <v>519</v>
      </c>
      <c r="E135" s="51"/>
      <c r="F135" s="42" t="s">
        <v>518</v>
      </c>
      <c r="H135" s="83"/>
      <c r="I135" s="84"/>
      <c r="J135" s="61" t="s">
        <v>498</v>
      </c>
      <c r="N135" s="45" t="s">
        <v>231</v>
      </c>
    </row>
    <row r="136" spans="1:14" ht="24" customHeight="1" x14ac:dyDescent="0.6">
      <c r="A136" s="133"/>
      <c r="B136" s="132"/>
      <c r="C136" s="131" t="s">
        <v>470</v>
      </c>
      <c r="D136" s="51" t="s">
        <v>512</v>
      </c>
      <c r="E136" s="51"/>
      <c r="F136" s="42" t="s">
        <v>511</v>
      </c>
      <c r="H136" s="83"/>
      <c r="I136" s="84"/>
      <c r="J136" s="65" t="s">
        <v>498</v>
      </c>
      <c r="M136" s="45" t="s">
        <v>98</v>
      </c>
      <c r="N136" s="45" t="s">
        <v>231</v>
      </c>
    </row>
    <row r="137" spans="1:14" ht="24" customHeight="1" x14ac:dyDescent="0.6">
      <c r="A137" s="133"/>
      <c r="B137" s="132"/>
      <c r="C137" s="131"/>
      <c r="D137" s="51" t="s">
        <v>514</v>
      </c>
      <c r="E137" s="51"/>
      <c r="F137" s="42" t="s">
        <v>513</v>
      </c>
      <c r="H137" s="83"/>
      <c r="I137" s="84"/>
      <c r="M137" s="45" t="s">
        <v>98</v>
      </c>
    </row>
    <row r="138" spans="1:14" ht="24" customHeight="1" x14ac:dyDescent="0.6">
      <c r="A138" s="133"/>
      <c r="B138" s="132"/>
      <c r="C138" s="131"/>
      <c r="D138" s="51" t="s">
        <v>515</v>
      </c>
      <c r="E138" s="51"/>
      <c r="F138" s="42" t="s">
        <v>516</v>
      </c>
      <c r="H138" s="83"/>
      <c r="I138" s="84"/>
      <c r="J138" s="65" t="s">
        <v>517</v>
      </c>
      <c r="M138" s="45" t="s">
        <v>98</v>
      </c>
    </row>
    <row r="139" spans="1:14" x14ac:dyDescent="0.5">
      <c r="E139" s="51"/>
    </row>
    <row r="140" spans="1:14" x14ac:dyDescent="0.6">
      <c r="A140" s="93" t="s">
        <v>520</v>
      </c>
      <c r="B140" s="68">
        <v>44957</v>
      </c>
      <c r="C140" s="70" t="s">
        <v>6</v>
      </c>
      <c r="D140" s="51" t="s">
        <v>521</v>
      </c>
      <c r="E140" s="51"/>
      <c r="F140" s="42" t="s">
        <v>522</v>
      </c>
      <c r="H140" s="83"/>
      <c r="I140" s="84"/>
      <c r="J140" s="65" t="s">
        <v>523</v>
      </c>
      <c r="M140" s="45" t="s">
        <v>98</v>
      </c>
      <c r="N140" s="45" t="s">
        <v>231</v>
      </c>
    </row>
    <row r="141" spans="1:14" x14ac:dyDescent="0.5">
      <c r="E141" s="51"/>
    </row>
    <row r="142" spans="1:14" ht="24" customHeight="1" x14ac:dyDescent="0.6">
      <c r="A142" s="133" t="s">
        <v>524</v>
      </c>
      <c r="B142" s="132">
        <v>44958</v>
      </c>
      <c r="C142" s="70" t="s">
        <v>525</v>
      </c>
      <c r="D142" s="51" t="s">
        <v>526</v>
      </c>
      <c r="E142" s="51"/>
      <c r="F142" s="42" t="s">
        <v>527</v>
      </c>
      <c r="H142" s="83"/>
      <c r="I142" s="84"/>
      <c r="J142" s="65" t="s">
        <v>110</v>
      </c>
      <c r="M142" s="45" t="s">
        <v>98</v>
      </c>
    </row>
    <row r="143" spans="1:14" ht="24" customHeight="1" x14ac:dyDescent="0.6">
      <c r="A143" s="133"/>
      <c r="B143" s="132"/>
      <c r="C143" s="131" t="s">
        <v>92</v>
      </c>
      <c r="D143" s="51" t="s">
        <v>528</v>
      </c>
      <c r="E143" s="51"/>
      <c r="F143" s="42" t="s">
        <v>529</v>
      </c>
      <c r="H143" s="83"/>
      <c r="I143" s="84"/>
      <c r="J143" s="65" t="s">
        <v>309</v>
      </c>
      <c r="K143" s="64" t="s">
        <v>301</v>
      </c>
      <c r="M143" s="45" t="s">
        <v>98</v>
      </c>
    </row>
    <row r="144" spans="1:14" ht="24" customHeight="1" x14ac:dyDescent="0.6">
      <c r="A144" s="133"/>
      <c r="B144" s="132"/>
      <c r="C144" s="131"/>
      <c r="D144" s="51" t="s">
        <v>530</v>
      </c>
      <c r="E144" s="51"/>
      <c r="F144" s="42" t="s">
        <v>531</v>
      </c>
      <c r="H144" s="83"/>
      <c r="I144" s="84"/>
      <c r="J144" s="64" t="s">
        <v>309</v>
      </c>
      <c r="K144" s="65" t="s">
        <v>532</v>
      </c>
      <c r="M144" s="45" t="s">
        <v>98</v>
      </c>
    </row>
    <row r="145" spans="1:16" x14ac:dyDescent="0.5">
      <c r="E145" s="51"/>
    </row>
    <row r="146" spans="1:16" ht="24" customHeight="1" x14ac:dyDescent="0.6">
      <c r="A146" s="133" t="s">
        <v>535</v>
      </c>
      <c r="B146" s="132">
        <v>44961</v>
      </c>
      <c r="C146" s="131" t="s">
        <v>503</v>
      </c>
      <c r="D146" s="51" t="s">
        <v>534</v>
      </c>
      <c r="E146" s="51"/>
      <c r="F146" s="42" t="s">
        <v>533</v>
      </c>
      <c r="H146" s="83"/>
      <c r="I146" s="84"/>
      <c r="J146" s="65" t="s">
        <v>95</v>
      </c>
      <c r="M146" s="45" t="s">
        <v>98</v>
      </c>
    </row>
    <row r="147" spans="1:16" ht="24" customHeight="1" x14ac:dyDescent="0.6">
      <c r="A147" s="133"/>
      <c r="B147" s="132"/>
      <c r="C147" s="131"/>
      <c r="D147" s="51" t="s">
        <v>536</v>
      </c>
      <c r="E147" s="51"/>
      <c r="F147" s="42" t="s">
        <v>537</v>
      </c>
      <c r="H147" s="83"/>
      <c r="I147" s="84"/>
      <c r="J147" s="65" t="s">
        <v>95</v>
      </c>
      <c r="M147" s="45" t="s">
        <v>98</v>
      </c>
      <c r="N147" s="45" t="s">
        <v>231</v>
      </c>
    </row>
    <row r="148" spans="1:16" x14ac:dyDescent="0.6">
      <c r="A148" s="133"/>
      <c r="B148" s="132"/>
      <c r="C148" s="131"/>
      <c r="D148" s="51" t="s">
        <v>539</v>
      </c>
      <c r="E148" s="51"/>
      <c r="F148" s="42" t="s">
        <v>538</v>
      </c>
      <c r="H148" s="83"/>
      <c r="I148" s="84"/>
      <c r="J148" s="65" t="s">
        <v>95</v>
      </c>
      <c r="M148" s="45" t="s">
        <v>98</v>
      </c>
      <c r="N148" s="45" t="s">
        <v>231</v>
      </c>
    </row>
    <row r="149" spans="1:16" x14ac:dyDescent="0.5">
      <c r="E149" s="51"/>
    </row>
    <row r="150" spans="1:16" ht="24" customHeight="1" x14ac:dyDescent="0.6">
      <c r="A150" s="133" t="s">
        <v>540</v>
      </c>
      <c r="B150" s="132">
        <v>44963</v>
      </c>
      <c r="C150" s="70" t="s">
        <v>92</v>
      </c>
      <c r="D150" s="51" t="s">
        <v>541</v>
      </c>
      <c r="E150" s="51"/>
      <c r="F150" s="42" t="s">
        <v>542</v>
      </c>
      <c r="H150" s="83"/>
      <c r="I150" s="84"/>
      <c r="J150" s="65" t="s">
        <v>543</v>
      </c>
      <c r="M150" s="45" t="s">
        <v>98</v>
      </c>
    </row>
    <row r="151" spans="1:16" ht="24" customHeight="1" x14ac:dyDescent="0.6">
      <c r="A151" s="133"/>
      <c r="B151" s="132"/>
      <c r="C151" s="131" t="s">
        <v>547</v>
      </c>
      <c r="D151" s="51" t="s">
        <v>544</v>
      </c>
      <c r="E151" s="51"/>
      <c r="F151" s="42" t="s">
        <v>545</v>
      </c>
      <c r="H151" s="83"/>
      <c r="I151" s="84"/>
      <c r="J151" s="65" t="s">
        <v>546</v>
      </c>
      <c r="M151" s="45" t="s">
        <v>98</v>
      </c>
      <c r="P151" s="77"/>
    </row>
    <row r="152" spans="1:16" ht="24" customHeight="1" x14ac:dyDescent="0.6">
      <c r="A152" s="133"/>
      <c r="B152" s="132"/>
      <c r="C152" s="131"/>
      <c r="D152" s="51" t="s">
        <v>549</v>
      </c>
      <c r="E152" s="51"/>
      <c r="F152" s="42" t="s">
        <v>548</v>
      </c>
      <c r="H152" s="83"/>
      <c r="I152" s="84"/>
      <c r="J152" s="65" t="s">
        <v>550</v>
      </c>
      <c r="M152" s="45" t="s">
        <v>98</v>
      </c>
    </row>
    <row r="153" spans="1:16" ht="24" customHeight="1" x14ac:dyDescent="0.6">
      <c r="A153" s="133"/>
      <c r="B153" s="132"/>
      <c r="C153" s="131"/>
      <c r="D153" s="51" t="s">
        <v>552</v>
      </c>
      <c r="E153" s="51"/>
      <c r="F153" s="42" t="s">
        <v>551</v>
      </c>
      <c r="H153" s="83"/>
      <c r="I153" s="84"/>
      <c r="J153" s="63" t="s">
        <v>550</v>
      </c>
      <c r="M153" s="45" t="s">
        <v>98</v>
      </c>
    </row>
    <row r="154" spans="1:16" ht="24" customHeight="1" x14ac:dyDescent="0.6">
      <c r="A154" s="133"/>
      <c r="B154" s="132"/>
      <c r="C154" s="131"/>
      <c r="D154" s="51" t="s">
        <v>553</v>
      </c>
      <c r="E154" s="51"/>
      <c r="F154" s="42" t="s">
        <v>554</v>
      </c>
      <c r="H154" s="83"/>
      <c r="I154" s="84"/>
      <c r="J154" s="65" t="s">
        <v>555</v>
      </c>
      <c r="M154" s="45" t="s">
        <v>98</v>
      </c>
    </row>
    <row r="155" spans="1:16" ht="24" customHeight="1" x14ac:dyDescent="0.6">
      <c r="A155" s="133"/>
      <c r="B155" s="132"/>
      <c r="C155" s="131"/>
      <c r="D155" s="51" t="s">
        <v>557</v>
      </c>
      <c r="E155" s="51"/>
      <c r="F155" s="42" t="s">
        <v>556</v>
      </c>
      <c r="H155" s="83"/>
      <c r="I155" s="84"/>
      <c r="J155" s="65" t="s">
        <v>470</v>
      </c>
      <c r="M155" s="45" t="s">
        <v>98</v>
      </c>
    </row>
    <row r="156" spans="1:16" ht="24" customHeight="1" x14ac:dyDescent="0.6">
      <c r="A156" s="133"/>
      <c r="B156" s="132"/>
      <c r="C156" s="131"/>
      <c r="D156" s="51" t="s">
        <v>558</v>
      </c>
      <c r="E156" s="51"/>
      <c r="F156" s="42" t="s">
        <v>559</v>
      </c>
      <c r="H156" s="83"/>
      <c r="I156" s="84"/>
      <c r="J156" s="65" t="s">
        <v>110</v>
      </c>
      <c r="M156" s="45" t="s">
        <v>98</v>
      </c>
    </row>
    <row r="157" spans="1:16" ht="24" customHeight="1" x14ac:dyDescent="0.5">
      <c r="A157" s="133"/>
      <c r="B157" s="132"/>
      <c r="C157" s="131"/>
      <c r="D157" s="51" t="s">
        <v>560</v>
      </c>
      <c r="E157" s="51"/>
      <c r="F157" s="78" t="s">
        <v>561</v>
      </c>
      <c r="J157" s="65" t="s">
        <v>110</v>
      </c>
      <c r="M157" s="45" t="s">
        <v>98</v>
      </c>
    </row>
    <row r="158" spans="1:16" x14ac:dyDescent="0.5">
      <c r="E158" s="51"/>
    </row>
    <row r="159" spans="1:16" ht="24" customHeight="1" x14ac:dyDescent="0.6">
      <c r="A159" s="133" t="s">
        <v>562</v>
      </c>
      <c r="B159" s="132">
        <v>44964</v>
      </c>
      <c r="C159" s="131" t="s">
        <v>547</v>
      </c>
      <c r="D159" s="51" t="s">
        <v>564</v>
      </c>
      <c r="E159" s="51"/>
      <c r="F159" s="42" t="s">
        <v>563</v>
      </c>
      <c r="H159" s="83"/>
      <c r="I159" s="84"/>
      <c r="J159" s="65" t="s">
        <v>565</v>
      </c>
      <c r="M159" s="45" t="s">
        <v>98</v>
      </c>
    </row>
    <row r="160" spans="1:16" ht="24" customHeight="1" x14ac:dyDescent="0.6">
      <c r="A160" s="133"/>
      <c r="B160" s="132"/>
      <c r="C160" s="131"/>
      <c r="D160" s="51" t="s">
        <v>566</v>
      </c>
      <c r="E160" s="51"/>
      <c r="F160" s="42" t="s">
        <v>567</v>
      </c>
      <c r="H160" s="83"/>
      <c r="I160" s="84"/>
      <c r="J160" s="65" t="s">
        <v>568</v>
      </c>
      <c r="M160" s="45" t="s">
        <v>98</v>
      </c>
    </row>
    <row r="161" spans="1:18" x14ac:dyDescent="0.5">
      <c r="D161" s="76"/>
      <c r="E161" s="51"/>
    </row>
    <row r="162" spans="1:18" ht="24" customHeight="1" x14ac:dyDescent="0.6">
      <c r="A162" s="133" t="s">
        <v>569</v>
      </c>
      <c r="B162" s="132">
        <v>44965</v>
      </c>
      <c r="C162" s="131" t="s">
        <v>6</v>
      </c>
      <c r="D162" s="51" t="s">
        <v>570</v>
      </c>
      <c r="E162" s="51"/>
      <c r="F162" s="42" t="s">
        <v>571</v>
      </c>
      <c r="H162" s="83"/>
      <c r="I162" s="84"/>
      <c r="J162" s="65" t="s">
        <v>572</v>
      </c>
      <c r="M162" s="45" t="s">
        <v>98</v>
      </c>
    </row>
    <row r="163" spans="1:18" ht="24" customHeight="1" x14ac:dyDescent="0.6">
      <c r="A163" s="133"/>
      <c r="B163" s="132"/>
      <c r="C163" s="131"/>
      <c r="D163" s="51" t="s">
        <v>573</v>
      </c>
      <c r="E163" s="51"/>
      <c r="F163" s="42" t="s">
        <v>574</v>
      </c>
      <c r="H163" s="83"/>
      <c r="I163" s="84"/>
      <c r="J163" s="64" t="s">
        <v>572</v>
      </c>
      <c r="K163" s="65" t="s">
        <v>575</v>
      </c>
      <c r="M163" s="45" t="s">
        <v>98</v>
      </c>
    </row>
    <row r="164" spans="1:18" ht="24" customHeight="1" x14ac:dyDescent="0.6">
      <c r="A164" s="133"/>
      <c r="B164" s="132"/>
      <c r="C164" s="131"/>
      <c r="D164" s="51" t="s">
        <v>577</v>
      </c>
      <c r="E164" s="51"/>
      <c r="F164" s="42" t="s">
        <v>576</v>
      </c>
      <c r="H164" s="83"/>
      <c r="I164" s="84"/>
      <c r="J164" s="65" t="s">
        <v>572</v>
      </c>
      <c r="M164" s="45" t="s">
        <v>98</v>
      </c>
    </row>
    <row r="165" spans="1:18" ht="24" customHeight="1" x14ac:dyDescent="0.6">
      <c r="A165" s="133"/>
      <c r="B165" s="132"/>
      <c r="C165" s="131"/>
      <c r="D165" s="51" t="s">
        <v>579</v>
      </c>
      <c r="E165" s="51"/>
      <c r="F165" s="42" t="s">
        <v>578</v>
      </c>
      <c r="H165" s="83"/>
      <c r="I165" s="84"/>
      <c r="J165" s="61" t="s">
        <v>525</v>
      </c>
      <c r="O165" s="46" t="s">
        <v>580</v>
      </c>
    </row>
    <row r="166" spans="1:18" x14ac:dyDescent="0.5">
      <c r="E166" s="51"/>
    </row>
    <row r="167" spans="1:18" x14ac:dyDescent="0.5">
      <c r="A167" s="93" t="s">
        <v>583</v>
      </c>
      <c r="B167" s="68">
        <v>44967</v>
      </c>
      <c r="C167" s="70" t="s">
        <v>501</v>
      </c>
      <c r="D167" s="51" t="s">
        <v>582</v>
      </c>
      <c r="E167" s="51"/>
      <c r="F167" s="42" t="s">
        <v>581</v>
      </c>
      <c r="H167" s="124"/>
      <c r="I167" s="125"/>
      <c r="J167" s="65" t="s">
        <v>572</v>
      </c>
      <c r="M167" s="45" t="s">
        <v>98</v>
      </c>
      <c r="N167" s="45" t="s">
        <v>231</v>
      </c>
    </row>
    <row r="168" spans="1:18" x14ac:dyDescent="0.5">
      <c r="E168" s="51"/>
    </row>
    <row r="169" spans="1:18" x14ac:dyDescent="0.6">
      <c r="A169" s="93" t="s">
        <v>584</v>
      </c>
      <c r="B169" s="68">
        <v>44968</v>
      </c>
      <c r="C169" s="70" t="s">
        <v>585</v>
      </c>
      <c r="D169" s="51" t="s">
        <v>586</v>
      </c>
      <c r="E169" s="51"/>
      <c r="F169" s="42" t="s">
        <v>587</v>
      </c>
      <c r="H169" s="83"/>
      <c r="I169" s="84"/>
      <c r="J169" s="65" t="s">
        <v>588</v>
      </c>
      <c r="M169" s="45" t="s">
        <v>98</v>
      </c>
      <c r="N169" s="45" t="s">
        <v>231</v>
      </c>
    </row>
    <row r="170" spans="1:18" x14ac:dyDescent="0.6">
      <c r="D170" s="51" t="s">
        <v>589</v>
      </c>
      <c r="E170" s="51"/>
      <c r="F170" s="42" t="s">
        <v>590</v>
      </c>
      <c r="H170" s="83"/>
      <c r="I170" s="84"/>
      <c r="J170" s="65" t="s">
        <v>498</v>
      </c>
      <c r="M170" s="45" t="s">
        <v>98</v>
      </c>
      <c r="N170" s="45" t="s">
        <v>231</v>
      </c>
    </row>
    <row r="171" spans="1:18" x14ac:dyDescent="0.6">
      <c r="C171" s="70" t="s">
        <v>503</v>
      </c>
      <c r="D171" s="51" t="s">
        <v>592</v>
      </c>
      <c r="E171" s="51"/>
      <c r="F171" s="42" t="s">
        <v>591</v>
      </c>
      <c r="H171" s="83"/>
      <c r="I171" s="84"/>
      <c r="J171" s="65" t="s">
        <v>498</v>
      </c>
      <c r="M171" s="45" t="s">
        <v>98</v>
      </c>
    </row>
    <row r="172" spans="1:18" x14ac:dyDescent="0.6">
      <c r="C172" s="70" t="s">
        <v>92</v>
      </c>
      <c r="D172" s="51" t="s">
        <v>594</v>
      </c>
      <c r="E172" s="51"/>
      <c r="F172" s="42" t="s">
        <v>593</v>
      </c>
      <c r="H172" s="83"/>
      <c r="I172" s="84"/>
      <c r="J172" s="45" t="s">
        <v>498</v>
      </c>
      <c r="M172" s="45" t="s">
        <v>98</v>
      </c>
      <c r="N172" s="45" t="s">
        <v>231</v>
      </c>
    </row>
    <row r="173" spans="1:18" x14ac:dyDescent="0.5">
      <c r="E173" s="51"/>
    </row>
    <row r="174" spans="1:18" ht="20.25" x14ac:dyDescent="0.5">
      <c r="A174" s="80" t="s">
        <v>595</v>
      </c>
      <c r="B174" s="79">
        <v>44969</v>
      </c>
      <c r="C174" s="136" t="s">
        <v>603</v>
      </c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</row>
    <row r="175" spans="1:18" ht="20.25" x14ac:dyDescent="0.5">
      <c r="A175" s="80" t="s">
        <v>596</v>
      </c>
      <c r="B175" s="79">
        <v>44970</v>
      </c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</row>
    <row r="176" spans="1:18" ht="20.25" x14ac:dyDescent="0.5">
      <c r="A176" s="80" t="s">
        <v>597</v>
      </c>
      <c r="B176" s="79">
        <v>44971</v>
      </c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</row>
    <row r="177" spans="1:18" ht="20.25" x14ac:dyDescent="0.5">
      <c r="A177" s="80" t="s">
        <v>598</v>
      </c>
      <c r="B177" s="79">
        <v>44972</v>
      </c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</row>
    <row r="178" spans="1:18" ht="20.25" x14ac:dyDescent="0.5">
      <c r="A178" s="80" t="s">
        <v>599</v>
      </c>
      <c r="B178" s="79">
        <v>44973</v>
      </c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</row>
    <row r="179" spans="1:18" ht="20.25" x14ac:dyDescent="0.5">
      <c r="A179" s="80" t="s">
        <v>600</v>
      </c>
      <c r="B179" s="79">
        <v>44974</v>
      </c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</row>
    <row r="180" spans="1:18" ht="20.25" x14ac:dyDescent="0.5">
      <c r="A180" s="80" t="s">
        <v>601</v>
      </c>
      <c r="B180" s="79">
        <v>44975</v>
      </c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</row>
    <row r="181" spans="1:18" ht="20.25" x14ac:dyDescent="0.5">
      <c r="A181" s="80" t="s">
        <v>602</v>
      </c>
      <c r="B181" s="79">
        <v>44976</v>
      </c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</row>
    <row r="182" spans="1:18" x14ac:dyDescent="0.5">
      <c r="E182" s="51"/>
    </row>
    <row r="183" spans="1:18" x14ac:dyDescent="0.6">
      <c r="A183" s="133" t="s">
        <v>604</v>
      </c>
      <c r="B183" s="132">
        <v>44977</v>
      </c>
      <c r="C183" s="70" t="s">
        <v>92</v>
      </c>
      <c r="D183" s="51" t="s">
        <v>605</v>
      </c>
      <c r="F183" s="42" t="s">
        <v>606</v>
      </c>
      <c r="G183" s="127" t="s">
        <v>614</v>
      </c>
      <c r="H183" s="83"/>
      <c r="I183" s="84"/>
      <c r="J183" s="65" t="s">
        <v>607</v>
      </c>
      <c r="K183" s="65" t="s">
        <v>608</v>
      </c>
      <c r="M183" s="45" t="s">
        <v>98</v>
      </c>
    </row>
    <row r="184" spans="1:18" x14ac:dyDescent="0.5">
      <c r="A184" s="133"/>
      <c r="B184" s="132"/>
      <c r="C184" s="131" t="s">
        <v>605</v>
      </c>
      <c r="D184" s="51" t="s">
        <v>616</v>
      </c>
      <c r="E184" s="51"/>
      <c r="F184" s="42" t="s">
        <v>613</v>
      </c>
      <c r="G184" s="127" t="s">
        <v>614</v>
      </c>
      <c r="J184" s="71" t="s">
        <v>615</v>
      </c>
      <c r="K184" s="65" t="s">
        <v>630</v>
      </c>
      <c r="M184" s="45" t="s">
        <v>98</v>
      </c>
      <c r="P184" s="46" t="s">
        <v>619</v>
      </c>
    </row>
    <row r="185" spans="1:18" x14ac:dyDescent="0.5">
      <c r="A185" s="133"/>
      <c r="B185" s="132"/>
      <c r="C185" s="131"/>
      <c r="D185" s="51" t="s">
        <v>618</v>
      </c>
      <c r="E185" s="51"/>
      <c r="F185" s="42" t="s">
        <v>617</v>
      </c>
      <c r="G185" s="127" t="s">
        <v>614</v>
      </c>
      <c r="J185" s="71" t="s">
        <v>615</v>
      </c>
      <c r="K185" s="65" t="s">
        <v>630</v>
      </c>
      <c r="M185" s="45" t="s">
        <v>98</v>
      </c>
      <c r="P185" s="46" t="s">
        <v>619</v>
      </c>
    </row>
    <row r="186" spans="1:18" x14ac:dyDescent="0.5">
      <c r="E186" s="51"/>
    </row>
    <row r="187" spans="1:18" x14ac:dyDescent="0.5">
      <c r="A187" s="93" t="s">
        <v>620</v>
      </c>
      <c r="B187" s="68">
        <v>44978</v>
      </c>
      <c r="C187" s="70" t="s">
        <v>470</v>
      </c>
      <c r="D187" s="51" t="s">
        <v>621</v>
      </c>
      <c r="E187" s="51"/>
      <c r="F187" s="42" t="s">
        <v>622</v>
      </c>
      <c r="G187" s="127" t="s">
        <v>614</v>
      </c>
      <c r="J187" s="65" t="s">
        <v>623</v>
      </c>
      <c r="M187" s="45" t="s">
        <v>98</v>
      </c>
    </row>
    <row r="188" spans="1:18" ht="24.75" thickBot="1" x14ac:dyDescent="0.55000000000000004">
      <c r="E188" s="51"/>
    </row>
    <row r="189" spans="1:18" ht="24.75" thickBot="1" x14ac:dyDescent="0.65">
      <c r="A189" s="94" t="s">
        <v>628</v>
      </c>
      <c r="B189" s="86">
        <v>44979</v>
      </c>
      <c r="C189" s="87" t="s">
        <v>624</v>
      </c>
      <c r="D189" s="87" t="s">
        <v>625</v>
      </c>
      <c r="E189" s="85"/>
      <c r="F189" s="88" t="s">
        <v>626</v>
      </c>
      <c r="G189" s="128" t="s">
        <v>614</v>
      </c>
      <c r="H189" s="89"/>
      <c r="I189" s="90"/>
      <c r="J189" s="91" t="s">
        <v>627</v>
      </c>
      <c r="K189" s="85"/>
      <c r="L189" s="85"/>
      <c r="M189" s="85" t="s">
        <v>98</v>
      </c>
      <c r="N189" s="85" t="s">
        <v>231</v>
      </c>
      <c r="O189" s="85"/>
      <c r="P189" s="85"/>
      <c r="Q189" s="85"/>
    </row>
    <row r="190" spans="1:18" x14ac:dyDescent="0.5">
      <c r="E190" s="51"/>
    </row>
    <row r="191" spans="1:18" x14ac:dyDescent="0.5">
      <c r="A191" s="133" t="s">
        <v>629</v>
      </c>
      <c r="B191" s="132">
        <v>44980</v>
      </c>
      <c r="C191" s="70" t="s">
        <v>470</v>
      </c>
      <c r="D191" s="51" t="s">
        <v>631</v>
      </c>
      <c r="E191" s="51"/>
      <c r="F191" s="42" t="s">
        <v>632</v>
      </c>
      <c r="G191" s="127" t="s">
        <v>614</v>
      </c>
      <c r="J191" s="65" t="s">
        <v>474</v>
      </c>
      <c r="M191" s="45" t="s">
        <v>98</v>
      </c>
    </row>
    <row r="192" spans="1:18" x14ac:dyDescent="0.5">
      <c r="A192" s="133"/>
      <c r="B192" s="132"/>
      <c r="C192" s="70" t="s">
        <v>633</v>
      </c>
      <c r="D192" s="51" t="s">
        <v>634</v>
      </c>
      <c r="E192" s="51"/>
      <c r="F192" s="42" t="s">
        <v>635</v>
      </c>
      <c r="H192" s="81" t="s">
        <v>614</v>
      </c>
      <c r="J192" s="65" t="s">
        <v>636</v>
      </c>
      <c r="M192" s="45" t="s">
        <v>98</v>
      </c>
    </row>
    <row r="193" spans="1:15" x14ac:dyDescent="0.5">
      <c r="A193" s="133"/>
      <c r="B193" s="132"/>
      <c r="C193" s="70" t="s">
        <v>637</v>
      </c>
      <c r="D193" s="51" t="s">
        <v>638</v>
      </c>
      <c r="E193" s="51"/>
      <c r="F193" s="42" t="s">
        <v>639</v>
      </c>
      <c r="G193" s="127" t="s">
        <v>614</v>
      </c>
      <c r="J193" s="71" t="s">
        <v>488</v>
      </c>
      <c r="K193" s="65" t="s">
        <v>640</v>
      </c>
      <c r="M193" s="45" t="s">
        <v>98</v>
      </c>
    </row>
    <row r="194" spans="1:15" x14ac:dyDescent="0.5">
      <c r="A194" s="133"/>
      <c r="E194" s="51"/>
    </row>
    <row r="195" spans="1:15" x14ac:dyDescent="0.5">
      <c r="A195" s="93" t="s">
        <v>653</v>
      </c>
      <c r="B195" s="68">
        <v>44984</v>
      </c>
      <c r="C195" s="70" t="s">
        <v>503</v>
      </c>
      <c r="D195" s="51" t="s">
        <v>641</v>
      </c>
      <c r="E195" s="51"/>
      <c r="F195" s="42" t="s">
        <v>642</v>
      </c>
      <c r="G195" s="127" t="s">
        <v>614</v>
      </c>
      <c r="J195" s="65" t="s">
        <v>643</v>
      </c>
      <c r="M195" s="45" t="s">
        <v>98</v>
      </c>
    </row>
    <row r="196" spans="1:15" x14ac:dyDescent="0.5">
      <c r="E196" s="51"/>
    </row>
    <row r="197" spans="1:15" x14ac:dyDescent="0.5">
      <c r="A197" s="93" t="s">
        <v>654</v>
      </c>
      <c r="B197" s="68">
        <v>44987</v>
      </c>
      <c r="C197" s="70" t="s">
        <v>525</v>
      </c>
      <c r="D197" s="51" t="s">
        <v>644</v>
      </c>
      <c r="E197" s="51"/>
      <c r="F197" s="42" t="s">
        <v>645</v>
      </c>
      <c r="G197" s="127" t="s">
        <v>614</v>
      </c>
      <c r="J197" s="65" t="s">
        <v>646</v>
      </c>
      <c r="M197" s="45" t="s">
        <v>98</v>
      </c>
      <c r="N197" s="45" t="s">
        <v>231</v>
      </c>
    </row>
    <row r="198" spans="1:15" x14ac:dyDescent="0.5">
      <c r="E198" s="51"/>
    </row>
    <row r="199" spans="1:15" x14ac:dyDescent="0.5">
      <c r="A199" s="133" t="s">
        <v>655</v>
      </c>
      <c r="B199" s="132">
        <v>44988</v>
      </c>
      <c r="C199" s="131" t="s">
        <v>605</v>
      </c>
      <c r="D199" s="51" t="s">
        <v>648</v>
      </c>
      <c r="E199" s="51"/>
      <c r="F199" s="42" t="s">
        <v>647</v>
      </c>
      <c r="G199" s="127" t="s">
        <v>614</v>
      </c>
      <c r="J199" s="71" t="s">
        <v>498</v>
      </c>
      <c r="K199" s="65" t="s">
        <v>649</v>
      </c>
      <c r="M199" s="45" t="s">
        <v>98</v>
      </c>
      <c r="N199" s="45" t="s">
        <v>231</v>
      </c>
    </row>
    <row r="200" spans="1:15" x14ac:dyDescent="0.5">
      <c r="A200" s="133"/>
      <c r="B200" s="132"/>
      <c r="C200" s="131"/>
      <c r="D200" s="51" t="s">
        <v>651</v>
      </c>
      <c r="E200" s="51"/>
      <c r="F200" s="42" t="s">
        <v>650</v>
      </c>
      <c r="H200" s="81" t="s">
        <v>614</v>
      </c>
      <c r="J200" s="61"/>
      <c r="K200" s="61" t="s">
        <v>649</v>
      </c>
      <c r="L200" s="61"/>
      <c r="M200" s="61" t="s">
        <v>652</v>
      </c>
      <c r="N200" s="61"/>
      <c r="O200" s="95"/>
    </row>
    <row r="201" spans="1:15" x14ac:dyDescent="0.5">
      <c r="E201" s="51"/>
    </row>
    <row r="202" spans="1:15" x14ac:dyDescent="0.5">
      <c r="A202" s="133" t="s">
        <v>656</v>
      </c>
      <c r="B202" s="132">
        <v>44991</v>
      </c>
      <c r="C202" s="131" t="s">
        <v>624</v>
      </c>
      <c r="D202" s="51" t="s">
        <v>657</v>
      </c>
      <c r="E202" s="51"/>
      <c r="F202" s="42" t="s">
        <v>658</v>
      </c>
      <c r="G202" s="127" t="s">
        <v>614</v>
      </c>
      <c r="J202" s="65" t="s">
        <v>659</v>
      </c>
      <c r="M202" s="45" t="s">
        <v>98</v>
      </c>
      <c r="N202" s="45" t="s">
        <v>231</v>
      </c>
    </row>
    <row r="203" spans="1:15" x14ac:dyDescent="0.5">
      <c r="A203" s="133"/>
      <c r="B203" s="132"/>
      <c r="C203" s="131"/>
      <c r="D203" s="51" t="s">
        <v>660</v>
      </c>
      <c r="E203" s="51"/>
      <c r="F203" s="42" t="s">
        <v>661</v>
      </c>
      <c r="G203" s="127" t="s">
        <v>614</v>
      </c>
      <c r="J203" s="65" t="s">
        <v>572</v>
      </c>
      <c r="K203" s="65" t="s">
        <v>294</v>
      </c>
      <c r="L203" s="71" t="s">
        <v>662</v>
      </c>
      <c r="M203" s="45" t="s">
        <v>98</v>
      </c>
    </row>
    <row r="204" spans="1:15" x14ac:dyDescent="0.5">
      <c r="A204" s="133"/>
      <c r="B204" s="132"/>
      <c r="C204" s="131"/>
      <c r="D204" s="51" t="s">
        <v>663</v>
      </c>
      <c r="E204" s="51"/>
      <c r="F204" s="42" t="s">
        <v>664</v>
      </c>
      <c r="G204" s="127" t="s">
        <v>614</v>
      </c>
      <c r="J204" s="71" t="s">
        <v>572</v>
      </c>
      <c r="K204" s="65" t="s">
        <v>294</v>
      </c>
      <c r="L204" s="65" t="s">
        <v>665</v>
      </c>
      <c r="M204" s="45" t="s">
        <v>98</v>
      </c>
    </row>
    <row r="205" spans="1:15" x14ac:dyDescent="0.5">
      <c r="A205" s="133"/>
      <c r="B205" s="132"/>
      <c r="C205" s="131"/>
      <c r="D205" s="51" t="s">
        <v>667</v>
      </c>
      <c r="E205" s="51"/>
      <c r="F205" s="42" t="s">
        <v>666</v>
      </c>
      <c r="G205" s="127" t="s">
        <v>614</v>
      </c>
      <c r="J205" s="64" t="s">
        <v>668</v>
      </c>
      <c r="K205" s="65" t="s">
        <v>669</v>
      </c>
    </row>
    <row r="206" spans="1:15" x14ac:dyDescent="0.5">
      <c r="E206" s="51"/>
    </row>
    <row r="207" spans="1:15" x14ac:dyDescent="0.5">
      <c r="A207" s="133" t="s">
        <v>670</v>
      </c>
      <c r="B207" s="132">
        <v>44992</v>
      </c>
      <c r="C207" s="70" t="s">
        <v>671</v>
      </c>
      <c r="D207" s="123" t="s">
        <v>672</v>
      </c>
      <c r="E207" s="51"/>
      <c r="F207" s="42" t="s">
        <v>673</v>
      </c>
      <c r="G207" s="127" t="s">
        <v>614</v>
      </c>
      <c r="J207" s="71" t="s">
        <v>572</v>
      </c>
      <c r="K207" s="65" t="s">
        <v>674</v>
      </c>
      <c r="L207" s="71" t="s">
        <v>675</v>
      </c>
      <c r="M207" s="45" t="s">
        <v>98</v>
      </c>
    </row>
    <row r="208" spans="1:15" x14ac:dyDescent="0.5">
      <c r="A208" s="133"/>
      <c r="B208" s="132"/>
      <c r="C208" s="70" t="s">
        <v>624</v>
      </c>
      <c r="D208" s="51" t="s">
        <v>677</v>
      </c>
      <c r="E208" s="51"/>
      <c r="F208" s="42" t="s">
        <v>676</v>
      </c>
      <c r="G208" s="127" t="s">
        <v>614</v>
      </c>
      <c r="J208" s="71" t="s">
        <v>572</v>
      </c>
      <c r="K208" s="64" t="s">
        <v>674</v>
      </c>
      <c r="L208" s="65" t="s">
        <v>678</v>
      </c>
      <c r="M208" s="45" t="s">
        <v>98</v>
      </c>
    </row>
    <row r="209" spans="1:16" x14ac:dyDescent="0.5">
      <c r="A209" s="133"/>
      <c r="B209" s="132"/>
      <c r="C209" s="70" t="s">
        <v>624</v>
      </c>
      <c r="D209" s="51" t="s">
        <v>680</v>
      </c>
      <c r="E209" s="51"/>
      <c r="F209" s="42" t="s">
        <v>679</v>
      </c>
      <c r="G209" s="127" t="s">
        <v>614</v>
      </c>
      <c r="J209" s="71" t="s">
        <v>572</v>
      </c>
      <c r="L209" s="65" t="s">
        <v>678</v>
      </c>
      <c r="M209" s="45" t="s">
        <v>98</v>
      </c>
      <c r="N209" s="45" t="s">
        <v>231</v>
      </c>
    </row>
    <row r="210" spans="1:16" x14ac:dyDescent="0.5">
      <c r="A210" s="133"/>
      <c r="B210" s="132"/>
      <c r="C210" s="70" t="s">
        <v>525</v>
      </c>
      <c r="D210" s="51" t="s">
        <v>682</v>
      </c>
      <c r="E210" s="51"/>
      <c r="F210" s="42" t="s">
        <v>681</v>
      </c>
      <c r="G210" s="127" t="s">
        <v>614</v>
      </c>
      <c r="J210" s="65" t="s">
        <v>498</v>
      </c>
      <c r="M210" s="45" t="s">
        <v>98</v>
      </c>
    </row>
    <row r="211" spans="1:16" x14ac:dyDescent="0.5">
      <c r="A211" s="133"/>
      <c r="B211" s="132"/>
      <c r="C211" s="70" t="s">
        <v>624</v>
      </c>
      <c r="D211" s="51" t="s">
        <v>684</v>
      </c>
      <c r="E211" s="51"/>
      <c r="F211" s="42" t="s">
        <v>683</v>
      </c>
      <c r="G211" s="127" t="s">
        <v>614</v>
      </c>
      <c r="K211" s="71" t="s">
        <v>685</v>
      </c>
      <c r="L211" s="65" t="s">
        <v>678</v>
      </c>
      <c r="M211" s="45" t="s">
        <v>98</v>
      </c>
      <c r="N211" s="45" t="s">
        <v>231</v>
      </c>
    </row>
    <row r="212" spans="1:16" x14ac:dyDescent="0.5">
      <c r="A212" s="133"/>
      <c r="B212" s="132"/>
      <c r="C212" s="70" t="s">
        <v>671</v>
      </c>
      <c r="D212" s="51" t="s">
        <v>686</v>
      </c>
      <c r="E212" s="51"/>
      <c r="F212" s="42" t="s">
        <v>687</v>
      </c>
      <c r="G212" s="127" t="s">
        <v>614</v>
      </c>
      <c r="J212" s="71" t="s">
        <v>498</v>
      </c>
      <c r="K212" s="65" t="s">
        <v>688</v>
      </c>
      <c r="M212" s="45" t="s">
        <v>98</v>
      </c>
    </row>
    <row r="213" spans="1:16" x14ac:dyDescent="0.5">
      <c r="E213" s="51"/>
    </row>
    <row r="214" spans="1:16" x14ac:dyDescent="0.5">
      <c r="A214" s="134" t="s">
        <v>689</v>
      </c>
      <c r="B214" s="132">
        <v>44993</v>
      </c>
      <c r="C214" s="70" t="s">
        <v>690</v>
      </c>
      <c r="D214" s="51" t="s">
        <v>691</v>
      </c>
      <c r="E214" s="51"/>
      <c r="F214" s="42" t="s">
        <v>692</v>
      </c>
      <c r="G214" s="127" t="s">
        <v>614</v>
      </c>
      <c r="J214" s="61" t="s">
        <v>95</v>
      </c>
      <c r="K214" s="61"/>
      <c r="L214" s="61"/>
      <c r="M214" s="61" t="s">
        <v>652</v>
      </c>
      <c r="N214" s="61"/>
      <c r="O214" s="95"/>
    </row>
    <row r="215" spans="1:16" x14ac:dyDescent="0.5">
      <c r="A215" s="134"/>
      <c r="B215" s="132"/>
      <c r="C215" s="70" t="s">
        <v>690</v>
      </c>
      <c r="D215" s="51" t="s">
        <v>693</v>
      </c>
      <c r="E215" s="51"/>
      <c r="F215" s="42" t="s">
        <v>694</v>
      </c>
      <c r="G215" s="127" t="s">
        <v>614</v>
      </c>
      <c r="J215" s="63" t="s">
        <v>695</v>
      </c>
      <c r="M215" s="45" t="s">
        <v>98</v>
      </c>
      <c r="N215" s="45" t="s">
        <v>231</v>
      </c>
    </row>
    <row r="216" spans="1:16" x14ac:dyDescent="0.5">
      <c r="E216" s="51"/>
    </row>
    <row r="217" spans="1:16" x14ac:dyDescent="0.5">
      <c r="A217" s="93" t="s">
        <v>1363</v>
      </c>
      <c r="B217" s="68">
        <v>44996</v>
      </c>
      <c r="C217" s="70" t="s">
        <v>1364</v>
      </c>
      <c r="D217" s="51" t="s">
        <v>1365</v>
      </c>
      <c r="E217" s="51"/>
      <c r="F217" s="42" t="s">
        <v>1366</v>
      </c>
      <c r="H217" s="81" t="s">
        <v>614</v>
      </c>
      <c r="K217" s="65" t="s">
        <v>1367</v>
      </c>
      <c r="M217" s="45" t="s">
        <v>98</v>
      </c>
      <c r="N217" s="45" t="s">
        <v>231</v>
      </c>
      <c r="O217" s="46" t="s">
        <v>1369</v>
      </c>
      <c r="P217" s="62" t="s">
        <v>1368</v>
      </c>
    </row>
    <row r="218" spans="1:16" x14ac:dyDescent="0.5">
      <c r="E218" s="51"/>
    </row>
    <row r="219" spans="1:16" x14ac:dyDescent="0.5">
      <c r="A219" s="133" t="s">
        <v>1371</v>
      </c>
      <c r="B219" s="132">
        <v>44997</v>
      </c>
      <c r="C219" s="131" t="s">
        <v>1372</v>
      </c>
      <c r="D219" s="51" t="s">
        <v>1373</v>
      </c>
      <c r="E219" s="51"/>
      <c r="F219" s="42" t="s">
        <v>1374</v>
      </c>
      <c r="G219" s="127" t="s">
        <v>614</v>
      </c>
      <c r="K219" s="65" t="s">
        <v>1375</v>
      </c>
      <c r="M219" s="45" t="s">
        <v>98</v>
      </c>
      <c r="N219" s="45" t="s">
        <v>231</v>
      </c>
      <c r="O219" s="46" t="s">
        <v>1376</v>
      </c>
    </row>
    <row r="220" spans="1:16" x14ac:dyDescent="0.5">
      <c r="A220" s="133"/>
      <c r="B220" s="132"/>
      <c r="C220" s="131"/>
      <c r="D220" s="51" t="s">
        <v>1377</v>
      </c>
      <c r="E220" s="42" t="s">
        <v>1378</v>
      </c>
      <c r="G220" s="127" t="s">
        <v>614</v>
      </c>
      <c r="J220" s="65" t="s">
        <v>498</v>
      </c>
      <c r="M220" s="45" t="s">
        <v>98</v>
      </c>
    </row>
    <row r="221" spans="1:16" x14ac:dyDescent="0.5">
      <c r="E221" s="51"/>
    </row>
    <row r="222" spans="1:16" x14ac:dyDescent="0.5">
      <c r="A222" s="133" t="s">
        <v>1379</v>
      </c>
      <c r="B222" s="132">
        <v>44998</v>
      </c>
      <c r="C222" s="131" t="s">
        <v>1372</v>
      </c>
      <c r="D222" s="51" t="s">
        <v>1380</v>
      </c>
      <c r="E222" s="51"/>
      <c r="F222" s="42" t="s">
        <v>1381</v>
      </c>
      <c r="H222" s="81" t="s">
        <v>614</v>
      </c>
      <c r="J222" s="65" t="s">
        <v>1382</v>
      </c>
      <c r="M222" s="45" t="s">
        <v>98</v>
      </c>
      <c r="N222" s="45" t="s">
        <v>231</v>
      </c>
    </row>
    <row r="223" spans="1:16" x14ac:dyDescent="0.5">
      <c r="A223" s="133"/>
      <c r="B223" s="132"/>
      <c r="C223" s="131"/>
      <c r="D223" s="51" t="s">
        <v>1384</v>
      </c>
      <c r="E223" s="51"/>
      <c r="F223" s="42" t="s">
        <v>1383</v>
      </c>
      <c r="G223" s="127" t="s">
        <v>614</v>
      </c>
      <c r="J223" s="63" t="s">
        <v>498</v>
      </c>
    </row>
    <row r="224" spans="1:16" x14ac:dyDescent="0.5">
      <c r="E224" s="51"/>
    </row>
    <row r="225" spans="1:16" x14ac:dyDescent="0.5">
      <c r="A225" s="133" t="s">
        <v>1385</v>
      </c>
      <c r="B225" s="132">
        <v>44999</v>
      </c>
      <c r="C225" s="131" t="s">
        <v>1372</v>
      </c>
      <c r="D225" s="51" t="s">
        <v>1386</v>
      </c>
      <c r="E225" s="51"/>
      <c r="F225" s="42" t="s">
        <v>1387</v>
      </c>
      <c r="G225" s="127" t="s">
        <v>614</v>
      </c>
      <c r="J225" s="65" t="s">
        <v>1388</v>
      </c>
      <c r="K225" s="76"/>
      <c r="M225" s="45" t="s">
        <v>98</v>
      </c>
    </row>
    <row r="226" spans="1:16" x14ac:dyDescent="0.5">
      <c r="A226" s="133"/>
      <c r="B226" s="132"/>
      <c r="C226" s="131"/>
      <c r="D226" s="51" t="s">
        <v>1389</v>
      </c>
      <c r="E226" s="51"/>
      <c r="F226" s="42" t="s">
        <v>1390</v>
      </c>
      <c r="G226" s="127" t="s">
        <v>614</v>
      </c>
      <c r="J226" s="65" t="s">
        <v>550</v>
      </c>
      <c r="M226" s="45" t="s">
        <v>98</v>
      </c>
      <c r="N226" s="45" t="s">
        <v>231</v>
      </c>
    </row>
    <row r="227" spans="1:16" x14ac:dyDescent="0.5">
      <c r="A227" s="133"/>
      <c r="B227" s="132"/>
      <c r="C227" s="131"/>
      <c r="D227" s="51" t="s">
        <v>1391</v>
      </c>
      <c r="E227" s="42" t="s">
        <v>1392</v>
      </c>
      <c r="G227" s="127" t="s">
        <v>614</v>
      </c>
      <c r="J227" s="65" t="s">
        <v>550</v>
      </c>
    </row>
    <row r="228" spans="1:16" x14ac:dyDescent="0.5">
      <c r="E228" s="51"/>
    </row>
    <row r="229" spans="1:16" x14ac:dyDescent="0.5">
      <c r="A229" s="93" t="s">
        <v>1393</v>
      </c>
      <c r="B229" s="68">
        <v>45003</v>
      </c>
      <c r="C229" s="70" t="s">
        <v>1394</v>
      </c>
      <c r="D229" s="51" t="s">
        <v>1396</v>
      </c>
      <c r="E229" s="42" t="s">
        <v>1395</v>
      </c>
      <c r="J229" s="65" t="s">
        <v>95</v>
      </c>
      <c r="M229" s="45" t="s">
        <v>98</v>
      </c>
    </row>
    <row r="230" spans="1:16" x14ac:dyDescent="0.5">
      <c r="E230" s="51"/>
    </row>
    <row r="231" spans="1:16" x14ac:dyDescent="0.5">
      <c r="A231" s="93" t="s">
        <v>1397</v>
      </c>
      <c r="B231" s="68">
        <v>45005</v>
      </c>
      <c r="C231" s="70" t="s">
        <v>6</v>
      </c>
      <c r="D231" s="51" t="s">
        <v>1398</v>
      </c>
      <c r="E231" s="42" t="s">
        <v>1399</v>
      </c>
      <c r="G231" s="127" t="s">
        <v>614</v>
      </c>
      <c r="J231" s="65" t="s">
        <v>1400</v>
      </c>
      <c r="M231" s="45" t="s">
        <v>98</v>
      </c>
    </row>
    <row r="232" spans="1:16" x14ac:dyDescent="0.5">
      <c r="E232" s="51"/>
    </row>
    <row r="233" spans="1:16" x14ac:dyDescent="0.5">
      <c r="A233" s="93" t="s">
        <v>1401</v>
      </c>
      <c r="B233" s="68">
        <v>45007</v>
      </c>
      <c r="C233" s="70" t="s">
        <v>585</v>
      </c>
      <c r="D233" s="51" t="s">
        <v>1402</v>
      </c>
      <c r="E233" s="42" t="s">
        <v>1403</v>
      </c>
      <c r="G233" s="127" t="s">
        <v>614</v>
      </c>
      <c r="J233" s="65" t="s">
        <v>1404</v>
      </c>
      <c r="M233" s="45" t="s">
        <v>98</v>
      </c>
      <c r="N233" s="45" t="s">
        <v>231</v>
      </c>
    </row>
    <row r="234" spans="1:16" x14ac:dyDescent="0.5">
      <c r="E234" s="51"/>
    </row>
    <row r="235" spans="1:16" x14ac:dyDescent="0.5">
      <c r="A235" s="93" t="s">
        <v>1405</v>
      </c>
      <c r="B235" s="68">
        <v>45010</v>
      </c>
      <c r="C235" s="70" t="s">
        <v>585</v>
      </c>
      <c r="D235" s="51" t="s">
        <v>1406</v>
      </c>
      <c r="E235" s="42" t="s">
        <v>1407</v>
      </c>
      <c r="H235" s="81" t="s">
        <v>614</v>
      </c>
      <c r="J235" s="65" t="s">
        <v>1408</v>
      </c>
      <c r="M235" s="45" t="s">
        <v>98</v>
      </c>
      <c r="N235" s="45" t="s">
        <v>231</v>
      </c>
      <c r="P235" s="62" t="s">
        <v>1409</v>
      </c>
    </row>
    <row r="236" spans="1:16" x14ac:dyDescent="0.5">
      <c r="E236" s="51"/>
    </row>
    <row r="237" spans="1:16" x14ac:dyDescent="0.5">
      <c r="A237" s="133" t="s">
        <v>1410</v>
      </c>
      <c r="B237" s="132">
        <v>45011</v>
      </c>
      <c r="C237" s="131" t="s">
        <v>585</v>
      </c>
      <c r="D237" s="51" t="s">
        <v>1411</v>
      </c>
      <c r="E237" s="42" t="s">
        <v>1412</v>
      </c>
      <c r="H237" s="81" t="s">
        <v>614</v>
      </c>
      <c r="J237" s="65" t="s">
        <v>1413</v>
      </c>
      <c r="M237" s="45" t="s">
        <v>98</v>
      </c>
    </row>
    <row r="238" spans="1:16" x14ac:dyDescent="0.5">
      <c r="A238" s="133"/>
      <c r="B238" s="132"/>
      <c r="C238" s="131"/>
      <c r="D238" s="51" t="s">
        <v>1414</v>
      </c>
      <c r="E238" s="42" t="s">
        <v>1415</v>
      </c>
      <c r="H238" s="81" t="s">
        <v>614</v>
      </c>
      <c r="J238" s="65" t="s">
        <v>1416</v>
      </c>
    </row>
    <row r="239" spans="1:16" x14ac:dyDescent="0.5">
      <c r="E239" s="51"/>
    </row>
    <row r="240" spans="1:16" x14ac:dyDescent="0.5">
      <c r="A240" s="133" t="s">
        <v>1417</v>
      </c>
      <c r="B240" s="132">
        <v>45012</v>
      </c>
      <c r="C240" s="131" t="s">
        <v>585</v>
      </c>
      <c r="D240" s="51" t="s">
        <v>508</v>
      </c>
      <c r="E240" s="51"/>
      <c r="F240" s="42" t="s">
        <v>1418</v>
      </c>
      <c r="H240" s="81" t="s">
        <v>614</v>
      </c>
      <c r="J240" s="65" t="s">
        <v>1419</v>
      </c>
      <c r="M240" s="45" t="s">
        <v>98</v>
      </c>
      <c r="N240" s="45" t="s">
        <v>231</v>
      </c>
      <c r="P240" s="62" t="s">
        <v>1420</v>
      </c>
    </row>
    <row r="241" spans="1:16" x14ac:dyDescent="0.5">
      <c r="A241" s="133"/>
      <c r="B241" s="132"/>
      <c r="C241" s="131"/>
      <c r="D241" s="51" t="s">
        <v>1421</v>
      </c>
      <c r="E241" s="42" t="s">
        <v>1422</v>
      </c>
      <c r="H241" s="81" t="s">
        <v>614</v>
      </c>
      <c r="J241" s="61" t="s">
        <v>1423</v>
      </c>
      <c r="K241" s="61"/>
      <c r="L241" s="61"/>
      <c r="M241" s="61"/>
      <c r="N241" s="61"/>
      <c r="O241" s="95" t="s">
        <v>1424</v>
      </c>
      <c r="P241" s="42" t="s">
        <v>1425</v>
      </c>
    </row>
    <row r="242" spans="1:16" x14ac:dyDescent="0.5">
      <c r="E242" s="51"/>
    </row>
    <row r="243" spans="1:16" x14ac:dyDescent="0.5">
      <c r="A243" s="133" t="s">
        <v>1426</v>
      </c>
      <c r="B243" s="132">
        <v>45013</v>
      </c>
      <c r="C243" s="131" t="s">
        <v>110</v>
      </c>
      <c r="D243" s="51" t="s">
        <v>1427</v>
      </c>
      <c r="E243" s="42" t="s">
        <v>1428</v>
      </c>
      <c r="G243" s="127" t="s">
        <v>614</v>
      </c>
      <c r="J243" s="65" t="s">
        <v>349</v>
      </c>
      <c r="M243" s="45" t="s">
        <v>98</v>
      </c>
    </row>
    <row r="244" spans="1:16" x14ac:dyDescent="0.5">
      <c r="A244" s="133"/>
      <c r="B244" s="132"/>
      <c r="C244" s="131"/>
      <c r="D244" s="51" t="s">
        <v>1430</v>
      </c>
      <c r="E244" s="42" t="s">
        <v>1429</v>
      </c>
      <c r="G244" s="127" t="s">
        <v>614</v>
      </c>
      <c r="J244" s="65" t="s">
        <v>349</v>
      </c>
      <c r="M244" s="45" t="s">
        <v>98</v>
      </c>
    </row>
    <row r="245" spans="1:16" x14ac:dyDescent="0.5">
      <c r="A245" s="133"/>
      <c r="B245" s="132"/>
      <c r="C245" s="131"/>
      <c r="D245" s="51" t="s">
        <v>1432</v>
      </c>
      <c r="E245" s="42" t="s">
        <v>1431</v>
      </c>
      <c r="G245" s="127" t="s">
        <v>614</v>
      </c>
      <c r="J245" s="65" t="s">
        <v>349</v>
      </c>
      <c r="M245" s="45" t="s">
        <v>98</v>
      </c>
    </row>
    <row r="246" spans="1:16" x14ac:dyDescent="0.5">
      <c r="A246" s="133"/>
      <c r="B246" s="132"/>
      <c r="C246" s="131"/>
      <c r="D246" s="51" t="s">
        <v>1434</v>
      </c>
      <c r="E246" s="42" t="s">
        <v>1433</v>
      </c>
      <c r="G246" s="127" t="s">
        <v>614</v>
      </c>
      <c r="J246" s="65" t="s">
        <v>349</v>
      </c>
      <c r="M246" s="45" t="s">
        <v>98</v>
      </c>
    </row>
    <row r="247" spans="1:16" x14ac:dyDescent="0.5">
      <c r="E247" s="51"/>
    </row>
    <row r="248" spans="1:16" x14ac:dyDescent="0.5">
      <c r="A248" s="93" t="s">
        <v>1435</v>
      </c>
      <c r="B248" s="68">
        <v>45014</v>
      </c>
      <c r="C248" s="70" t="s">
        <v>110</v>
      </c>
      <c r="D248" s="51" t="s">
        <v>1444</v>
      </c>
      <c r="E248" s="51"/>
      <c r="F248" s="42" t="s">
        <v>1445</v>
      </c>
      <c r="G248" s="127" t="s">
        <v>614</v>
      </c>
      <c r="J248" s="65" t="s">
        <v>1446</v>
      </c>
      <c r="M248" s="45" t="s">
        <v>98</v>
      </c>
    </row>
    <row r="249" spans="1:16" x14ac:dyDescent="0.5">
      <c r="E249" s="51"/>
    </row>
    <row r="250" spans="1:16" x14ac:dyDescent="0.5">
      <c r="A250" s="93" t="s">
        <v>1447</v>
      </c>
      <c r="B250" s="68">
        <v>45016</v>
      </c>
      <c r="C250" s="70" t="s">
        <v>92</v>
      </c>
      <c r="D250" s="51" t="s">
        <v>1448</v>
      </c>
      <c r="E250" s="51"/>
      <c r="F250" s="42" t="s">
        <v>1449</v>
      </c>
      <c r="H250" s="81" t="s">
        <v>614</v>
      </c>
      <c r="J250" s="65" t="s">
        <v>1450</v>
      </c>
    </row>
    <row r="251" spans="1:16" x14ac:dyDescent="0.5">
      <c r="E251" s="51"/>
    </row>
    <row r="252" spans="1:16" x14ac:dyDescent="0.5">
      <c r="A252" s="93" t="s">
        <v>1454</v>
      </c>
      <c r="B252" s="68">
        <v>45017</v>
      </c>
      <c r="C252" s="70" t="s">
        <v>110</v>
      </c>
      <c r="D252" s="51" t="s">
        <v>1451</v>
      </c>
      <c r="E252" s="51"/>
      <c r="F252" s="42" t="s">
        <v>1452</v>
      </c>
      <c r="H252" s="81" t="s">
        <v>614</v>
      </c>
      <c r="J252" s="61" t="s">
        <v>498</v>
      </c>
      <c r="K252" s="65" t="s">
        <v>1453</v>
      </c>
    </row>
    <row r="253" spans="1:16" x14ac:dyDescent="0.5">
      <c r="E253" s="51"/>
    </row>
    <row r="254" spans="1:16" x14ac:dyDescent="0.5">
      <c r="A254" s="93" t="s">
        <v>1455</v>
      </c>
      <c r="B254" s="68">
        <v>45020</v>
      </c>
      <c r="C254" s="70" t="s">
        <v>92</v>
      </c>
      <c r="D254" s="51" t="s">
        <v>1456</v>
      </c>
      <c r="E254" s="42" t="s">
        <v>1457</v>
      </c>
      <c r="G254" s="127" t="s">
        <v>614</v>
      </c>
      <c r="J254" s="65" t="s">
        <v>1458</v>
      </c>
      <c r="M254" s="45" t="s">
        <v>98</v>
      </c>
    </row>
    <row r="255" spans="1:16" x14ac:dyDescent="0.5">
      <c r="D255" s="51" t="s">
        <v>1460</v>
      </c>
      <c r="E255" s="42" t="s">
        <v>1459</v>
      </c>
      <c r="G255" s="127" t="s">
        <v>614</v>
      </c>
      <c r="J255" s="65" t="s">
        <v>1458</v>
      </c>
      <c r="M255" s="45" t="s">
        <v>98</v>
      </c>
    </row>
    <row r="256" spans="1:16" x14ac:dyDescent="0.5">
      <c r="D256" s="51" t="s">
        <v>1461</v>
      </c>
      <c r="E256" s="42" t="s">
        <v>1462</v>
      </c>
      <c r="G256" s="127" t="s">
        <v>614</v>
      </c>
      <c r="J256" s="65" t="s">
        <v>1458</v>
      </c>
      <c r="M256" s="45" t="s">
        <v>98</v>
      </c>
    </row>
    <row r="257" spans="1:19" x14ac:dyDescent="0.5">
      <c r="E257" s="51"/>
    </row>
    <row r="258" spans="1:19" x14ac:dyDescent="0.5">
      <c r="A258" s="93" t="s">
        <v>1463</v>
      </c>
      <c r="B258" s="68">
        <v>45021</v>
      </c>
      <c r="C258" s="70" t="s">
        <v>92</v>
      </c>
      <c r="D258" s="51" t="s">
        <v>1465</v>
      </c>
      <c r="E258" s="51"/>
      <c r="F258" s="42" t="s">
        <v>1464</v>
      </c>
      <c r="H258" s="81" t="s">
        <v>614</v>
      </c>
      <c r="J258" s="71" t="s">
        <v>572</v>
      </c>
      <c r="K258" s="71" t="s">
        <v>1466</v>
      </c>
      <c r="L258" s="65" t="s">
        <v>1467</v>
      </c>
      <c r="M258" s="45" t="s">
        <v>98</v>
      </c>
      <c r="N258" s="45" t="s">
        <v>231</v>
      </c>
      <c r="P258" s="42" t="s">
        <v>1468</v>
      </c>
    </row>
    <row r="259" spans="1:19" x14ac:dyDescent="0.5">
      <c r="C259" s="70" t="s">
        <v>92</v>
      </c>
      <c r="D259" s="51" t="s">
        <v>1470</v>
      </c>
      <c r="E259" s="51"/>
      <c r="F259" s="42" t="s">
        <v>1469</v>
      </c>
      <c r="H259" s="81" t="s">
        <v>614</v>
      </c>
    </row>
    <row r="260" spans="1:19" x14ac:dyDescent="0.5">
      <c r="E260" s="51"/>
    </row>
    <row r="261" spans="1:19" x14ac:dyDescent="0.5">
      <c r="A261" s="93" t="s">
        <v>1471</v>
      </c>
      <c r="B261" s="68">
        <v>45022</v>
      </c>
      <c r="C261" s="70" t="s">
        <v>92</v>
      </c>
      <c r="D261" s="51" t="s">
        <v>1472</v>
      </c>
      <c r="E261" s="51"/>
      <c r="F261" s="42" t="s">
        <v>1473</v>
      </c>
      <c r="H261" s="81" t="s">
        <v>614</v>
      </c>
      <c r="J261" s="45" t="s">
        <v>1474</v>
      </c>
      <c r="K261" s="45" t="s">
        <v>1475</v>
      </c>
      <c r="L261" s="65" t="s">
        <v>1476</v>
      </c>
      <c r="M261" s="45" t="s">
        <v>98</v>
      </c>
      <c r="N261" s="45" t="s">
        <v>231</v>
      </c>
      <c r="P261" s="42" t="s">
        <v>1473</v>
      </c>
    </row>
    <row r="262" spans="1:19" x14ac:dyDescent="0.5">
      <c r="E262" s="51"/>
    </row>
    <row r="263" spans="1:19" x14ac:dyDescent="0.5">
      <c r="A263" s="133" t="s">
        <v>1477</v>
      </c>
      <c r="B263" s="132">
        <v>45023</v>
      </c>
      <c r="C263" s="131" t="s">
        <v>110</v>
      </c>
      <c r="D263" s="51" t="s">
        <v>1478</v>
      </c>
      <c r="E263" s="42" t="s">
        <v>1479</v>
      </c>
      <c r="G263" s="127" t="s">
        <v>614</v>
      </c>
      <c r="K263" s="65" t="s">
        <v>1482</v>
      </c>
      <c r="M263" s="45" t="s">
        <v>98</v>
      </c>
      <c r="N263" s="45" t="s">
        <v>231</v>
      </c>
    </row>
    <row r="264" spans="1:19" ht="20.25" x14ac:dyDescent="0.5">
      <c r="A264" s="133"/>
      <c r="B264" s="132"/>
      <c r="C264" s="131"/>
      <c r="D264" s="123" t="s">
        <v>1480</v>
      </c>
      <c r="E264" s="123" t="s">
        <v>238</v>
      </c>
      <c r="F264" s="123"/>
      <c r="G264" s="129" t="s">
        <v>614</v>
      </c>
      <c r="H264" s="74"/>
      <c r="I264" s="126"/>
      <c r="J264" s="123"/>
      <c r="K264" s="63" t="s">
        <v>1481</v>
      </c>
      <c r="L264" s="123"/>
      <c r="M264" s="123" t="s">
        <v>98</v>
      </c>
      <c r="N264" s="123" t="s">
        <v>231</v>
      </c>
      <c r="O264" s="123"/>
      <c r="P264" s="123"/>
      <c r="Q264" s="123"/>
      <c r="R264" s="123"/>
      <c r="S264" s="123"/>
    </row>
    <row r="265" spans="1:19" x14ac:dyDescent="0.5">
      <c r="A265" s="133"/>
      <c r="B265" s="132"/>
      <c r="C265" s="131" t="s">
        <v>605</v>
      </c>
      <c r="D265" s="123" t="s">
        <v>605</v>
      </c>
      <c r="E265" s="51"/>
      <c r="F265" s="42" t="s">
        <v>606</v>
      </c>
      <c r="G265" s="127" t="s">
        <v>614</v>
      </c>
    </row>
    <row r="266" spans="1:19" x14ac:dyDescent="0.5">
      <c r="A266" s="133"/>
      <c r="B266" s="132"/>
      <c r="C266" s="131"/>
      <c r="D266" s="51" t="s">
        <v>1483</v>
      </c>
      <c r="E266" s="51"/>
      <c r="H266" s="81" t="s">
        <v>614</v>
      </c>
      <c r="J266" s="130" t="s">
        <v>1484</v>
      </c>
      <c r="K266" s="65" t="s">
        <v>1485</v>
      </c>
      <c r="L266" s="71" t="s">
        <v>1486</v>
      </c>
      <c r="M266" s="45" t="s">
        <v>98</v>
      </c>
      <c r="N266" s="45" t="s">
        <v>231</v>
      </c>
      <c r="P266" s="42" t="s">
        <v>1487</v>
      </c>
    </row>
    <row r="267" spans="1:19" x14ac:dyDescent="0.5">
      <c r="E267" s="51"/>
    </row>
    <row r="268" spans="1:19" x14ac:dyDescent="0.5">
      <c r="A268" s="133" t="s">
        <v>1488</v>
      </c>
      <c r="B268" s="132">
        <v>45024</v>
      </c>
      <c r="C268" s="131" t="s">
        <v>605</v>
      </c>
      <c r="D268" s="51" t="s">
        <v>1489</v>
      </c>
      <c r="E268" s="42" t="s">
        <v>1490</v>
      </c>
      <c r="G268" s="127" t="s">
        <v>614</v>
      </c>
      <c r="J268" s="71" t="s">
        <v>498</v>
      </c>
      <c r="K268" s="71" t="s">
        <v>1491</v>
      </c>
      <c r="M268" s="45" t="s">
        <v>98</v>
      </c>
    </row>
    <row r="269" spans="1:19" x14ac:dyDescent="0.5">
      <c r="A269" s="133"/>
      <c r="B269" s="132"/>
      <c r="C269" s="131"/>
      <c r="D269" s="51" t="s">
        <v>1493</v>
      </c>
      <c r="E269" s="42" t="s">
        <v>1492</v>
      </c>
      <c r="G269" s="127" t="s">
        <v>614</v>
      </c>
      <c r="J269" s="65" t="s">
        <v>498</v>
      </c>
      <c r="K269" s="65" t="s">
        <v>1494</v>
      </c>
      <c r="M269" s="45" t="s">
        <v>98</v>
      </c>
    </row>
    <row r="270" spans="1:19" x14ac:dyDescent="0.5">
      <c r="A270" s="133"/>
      <c r="B270" s="132"/>
      <c r="C270" s="131"/>
      <c r="D270" s="123" t="s">
        <v>616</v>
      </c>
      <c r="E270" s="51"/>
      <c r="F270" s="42" t="s">
        <v>613</v>
      </c>
      <c r="G270" s="127" t="s">
        <v>614</v>
      </c>
      <c r="K270" s="65" t="s">
        <v>1491</v>
      </c>
      <c r="M270" s="45" t="s">
        <v>98</v>
      </c>
      <c r="N270" s="45" t="s">
        <v>231</v>
      </c>
    </row>
    <row r="271" spans="1:19" x14ac:dyDescent="0.5">
      <c r="A271" s="133"/>
      <c r="B271" s="132"/>
      <c r="C271" s="131"/>
      <c r="D271" s="123" t="s">
        <v>1495</v>
      </c>
      <c r="E271" s="42" t="s">
        <v>1462</v>
      </c>
      <c r="G271" s="127" t="s">
        <v>614</v>
      </c>
      <c r="J271" s="65" t="s">
        <v>498</v>
      </c>
      <c r="K271" s="71" t="s">
        <v>575</v>
      </c>
      <c r="L271" s="71" t="s">
        <v>349</v>
      </c>
      <c r="M271" s="45" t="s">
        <v>98</v>
      </c>
    </row>
    <row r="272" spans="1:19" x14ac:dyDescent="0.5">
      <c r="A272" s="133"/>
      <c r="B272" s="132"/>
      <c r="C272" s="131"/>
      <c r="D272" s="51" t="s">
        <v>1496</v>
      </c>
      <c r="E272" s="51"/>
      <c r="F272" s="42" t="s">
        <v>650</v>
      </c>
      <c r="H272" s="81" t="s">
        <v>614</v>
      </c>
      <c r="J272" s="65" t="s">
        <v>498</v>
      </c>
      <c r="K272" s="65" t="s">
        <v>1491</v>
      </c>
      <c r="M272" s="45" t="s">
        <v>98</v>
      </c>
      <c r="N272" s="45" t="s">
        <v>231</v>
      </c>
    </row>
    <row r="273" spans="1:16" x14ac:dyDescent="0.5">
      <c r="A273" s="133"/>
      <c r="B273" s="132"/>
      <c r="C273" s="131"/>
      <c r="D273" s="51" t="s">
        <v>1498</v>
      </c>
      <c r="E273" s="42" t="s">
        <v>1497</v>
      </c>
      <c r="G273" s="127" t="s">
        <v>614</v>
      </c>
      <c r="J273" s="71" t="s">
        <v>498</v>
      </c>
      <c r="K273" s="65" t="s">
        <v>1491</v>
      </c>
      <c r="M273" s="45" t="s">
        <v>98</v>
      </c>
      <c r="N273" s="45" t="s">
        <v>231</v>
      </c>
    </row>
    <row r="274" spans="1:16" x14ac:dyDescent="0.5">
      <c r="A274" s="133"/>
      <c r="B274" s="132"/>
      <c r="C274" s="131"/>
      <c r="D274" s="51" t="s">
        <v>1499</v>
      </c>
      <c r="E274" s="51"/>
      <c r="F274" s="42" t="s">
        <v>1500</v>
      </c>
      <c r="H274" s="81" t="s">
        <v>614</v>
      </c>
      <c r="J274" s="71" t="s">
        <v>498</v>
      </c>
      <c r="K274" s="65" t="s">
        <v>1491</v>
      </c>
      <c r="M274" s="45" t="s">
        <v>98</v>
      </c>
      <c r="N274" s="45" t="s">
        <v>231</v>
      </c>
      <c r="P274" s="42" t="s">
        <v>1501</v>
      </c>
    </row>
    <row r="275" spans="1:16" x14ac:dyDescent="0.5">
      <c r="E275" s="51"/>
    </row>
    <row r="276" spans="1:16" x14ac:dyDescent="0.5">
      <c r="A276" s="93" t="s">
        <v>1502</v>
      </c>
      <c r="B276" s="68">
        <v>45025</v>
      </c>
      <c r="C276" s="70" t="s">
        <v>605</v>
      </c>
      <c r="D276" s="51" t="s">
        <v>1503</v>
      </c>
      <c r="E276" s="51"/>
      <c r="F276" s="42" t="s">
        <v>1504</v>
      </c>
      <c r="H276" s="81" t="s">
        <v>614</v>
      </c>
      <c r="J276" s="71" t="s">
        <v>498</v>
      </c>
      <c r="K276" s="65" t="s">
        <v>1491</v>
      </c>
      <c r="M276" s="45" t="s">
        <v>98</v>
      </c>
      <c r="N276" s="45" t="s">
        <v>231</v>
      </c>
      <c r="P276" s="42" t="s">
        <v>1505</v>
      </c>
    </row>
    <row r="277" spans="1:16" x14ac:dyDescent="0.5">
      <c r="D277" s="51" t="s">
        <v>1506</v>
      </c>
      <c r="E277" s="51"/>
      <c r="F277" s="42" t="s">
        <v>1507</v>
      </c>
      <c r="H277" s="81" t="s">
        <v>614</v>
      </c>
      <c r="J277" s="71" t="s">
        <v>498</v>
      </c>
      <c r="K277" s="65" t="s">
        <v>1491</v>
      </c>
      <c r="M277" s="45" t="s">
        <v>98</v>
      </c>
      <c r="N277" s="45" t="s">
        <v>231</v>
      </c>
      <c r="O277" s="46" t="s">
        <v>1508</v>
      </c>
    </row>
    <row r="278" spans="1:16" x14ac:dyDescent="0.5">
      <c r="E278" s="51"/>
    </row>
    <row r="279" spans="1:16" x14ac:dyDescent="0.5">
      <c r="A279" s="93" t="s">
        <v>1509</v>
      </c>
      <c r="B279" s="68">
        <v>45027</v>
      </c>
      <c r="C279" s="70" t="s">
        <v>605</v>
      </c>
      <c r="D279" s="51" t="s">
        <v>1511</v>
      </c>
      <c r="E279" s="51"/>
      <c r="F279" s="42" t="s">
        <v>1510</v>
      </c>
      <c r="H279" s="81" t="s">
        <v>614</v>
      </c>
      <c r="J279" s="71" t="s">
        <v>498</v>
      </c>
      <c r="K279" s="65" t="s">
        <v>1491</v>
      </c>
      <c r="M279" s="45" t="s">
        <v>98</v>
      </c>
      <c r="N279" s="45" t="s">
        <v>231</v>
      </c>
      <c r="P279" s="42" t="s">
        <v>1512</v>
      </c>
    </row>
    <row r="280" spans="1:16" x14ac:dyDescent="0.5">
      <c r="E280" s="51"/>
    </row>
    <row r="281" spans="1:16" x14ac:dyDescent="0.5">
      <c r="A281" s="93" t="s">
        <v>1513</v>
      </c>
      <c r="B281" s="68">
        <v>45028</v>
      </c>
      <c r="C281" s="70" t="s">
        <v>605</v>
      </c>
      <c r="D281" s="51" t="s">
        <v>1514</v>
      </c>
      <c r="E281" s="51"/>
      <c r="F281" s="42" t="s">
        <v>1515</v>
      </c>
      <c r="H281" s="81" t="s">
        <v>614</v>
      </c>
      <c r="J281" s="65" t="s">
        <v>1516</v>
      </c>
      <c r="K281" s="65" t="s">
        <v>649</v>
      </c>
      <c r="M281" s="45" t="s">
        <v>98</v>
      </c>
      <c r="N281" s="45" t="s">
        <v>231</v>
      </c>
      <c r="P281" s="62" t="s">
        <v>1517</v>
      </c>
    </row>
    <row r="282" spans="1:16" x14ac:dyDescent="0.5">
      <c r="E282" s="51"/>
    </row>
    <row r="283" spans="1:16" x14ac:dyDescent="0.5">
      <c r="A283" s="93" t="s">
        <v>1518</v>
      </c>
      <c r="B283" s="68">
        <v>45029</v>
      </c>
      <c r="C283" s="70" t="s">
        <v>605</v>
      </c>
      <c r="D283" s="51" t="s">
        <v>1519</v>
      </c>
      <c r="E283" s="51"/>
      <c r="F283" s="42" t="s">
        <v>1520</v>
      </c>
      <c r="H283" s="81" t="s">
        <v>614</v>
      </c>
      <c r="J283" s="71" t="s">
        <v>1484</v>
      </c>
      <c r="K283" s="65" t="s">
        <v>1521</v>
      </c>
      <c r="M283" s="45" t="s">
        <v>98</v>
      </c>
      <c r="N283" s="45" t="s">
        <v>231</v>
      </c>
    </row>
    <row r="284" spans="1:16" x14ac:dyDescent="0.5">
      <c r="E284" s="51"/>
    </row>
    <row r="285" spans="1:16" x14ac:dyDescent="0.5">
      <c r="A285" s="133" t="s">
        <v>1522</v>
      </c>
      <c r="B285" s="132">
        <v>45030</v>
      </c>
      <c r="C285" s="131" t="s">
        <v>605</v>
      </c>
      <c r="D285" s="51" t="s">
        <v>1523</v>
      </c>
      <c r="E285" s="51"/>
      <c r="F285" s="42" t="s">
        <v>1524</v>
      </c>
      <c r="H285" s="81" t="s">
        <v>614</v>
      </c>
      <c r="J285" s="71" t="s">
        <v>498</v>
      </c>
      <c r="K285" s="65" t="s">
        <v>1525</v>
      </c>
      <c r="M285" s="45" t="s">
        <v>98</v>
      </c>
      <c r="N285" s="45" t="s">
        <v>231</v>
      </c>
    </row>
    <row r="286" spans="1:16" x14ac:dyDescent="0.5">
      <c r="A286" s="133"/>
      <c r="B286" s="132"/>
      <c r="C286" s="131"/>
      <c r="D286" s="51" t="s">
        <v>1526</v>
      </c>
      <c r="E286" s="51"/>
      <c r="F286" s="42" t="s">
        <v>1527</v>
      </c>
      <c r="H286" s="81" t="s">
        <v>614</v>
      </c>
      <c r="J286" s="71" t="s">
        <v>498</v>
      </c>
      <c r="K286" s="65" t="s">
        <v>1525</v>
      </c>
      <c r="M286" s="45" t="s">
        <v>98</v>
      </c>
      <c r="N286" s="45" t="s">
        <v>231</v>
      </c>
    </row>
    <row r="287" spans="1:16" x14ac:dyDescent="0.5">
      <c r="E287" s="51"/>
    </row>
    <row r="288" spans="1:16" x14ac:dyDescent="0.5">
      <c r="A288" s="93" t="s">
        <v>1528</v>
      </c>
      <c r="B288" s="68">
        <v>45031</v>
      </c>
      <c r="C288" s="70" t="s">
        <v>605</v>
      </c>
      <c r="D288" s="51" t="s">
        <v>1529</v>
      </c>
      <c r="E288" s="51"/>
      <c r="F288" s="42" t="s">
        <v>1530</v>
      </c>
      <c r="H288" s="81" t="s">
        <v>614</v>
      </c>
      <c r="J288" s="71" t="s">
        <v>1484</v>
      </c>
      <c r="K288" s="65" t="s">
        <v>1532</v>
      </c>
      <c r="M288" s="45" t="s">
        <v>98</v>
      </c>
      <c r="N288" s="45" t="s">
        <v>231</v>
      </c>
      <c r="P288" s="42" t="s">
        <v>1531</v>
      </c>
    </row>
    <row r="289" spans="1:16" x14ac:dyDescent="0.5">
      <c r="E289" s="51"/>
    </row>
    <row r="290" spans="1:16" x14ac:dyDescent="0.5">
      <c r="A290" s="133" t="s">
        <v>1533</v>
      </c>
      <c r="B290" s="132">
        <v>45033</v>
      </c>
      <c r="C290" s="131" t="s">
        <v>503</v>
      </c>
      <c r="D290" s="51" t="s">
        <v>1534</v>
      </c>
      <c r="E290" s="51"/>
      <c r="F290" s="42" t="s">
        <v>1535</v>
      </c>
      <c r="G290" s="127" t="s">
        <v>614</v>
      </c>
      <c r="J290" s="65" t="s">
        <v>1536</v>
      </c>
      <c r="M290" s="45" t="s">
        <v>98</v>
      </c>
      <c r="N290" s="45" t="s">
        <v>231</v>
      </c>
      <c r="P290" s="42" t="s">
        <v>1537</v>
      </c>
    </row>
    <row r="291" spans="1:16" x14ac:dyDescent="0.5">
      <c r="A291" s="133"/>
      <c r="B291" s="132"/>
      <c r="C291" s="131"/>
      <c r="D291" s="51" t="s">
        <v>1539</v>
      </c>
      <c r="E291" s="51"/>
      <c r="F291" s="42" t="s">
        <v>1538</v>
      </c>
      <c r="H291" s="81" t="s">
        <v>614</v>
      </c>
      <c r="J291" s="65" t="s">
        <v>1540</v>
      </c>
      <c r="M291" s="45" t="s">
        <v>98</v>
      </c>
      <c r="N291" s="45" t="s">
        <v>231</v>
      </c>
      <c r="O291" s="46" t="s">
        <v>1541</v>
      </c>
      <c r="P291" s="42" t="s">
        <v>1542</v>
      </c>
    </row>
    <row r="292" spans="1:16" x14ac:dyDescent="0.5">
      <c r="E292" s="51"/>
    </row>
    <row r="293" spans="1:16" x14ac:dyDescent="0.5">
      <c r="A293" s="133" t="s">
        <v>1543</v>
      </c>
      <c r="B293" s="132">
        <v>45034</v>
      </c>
      <c r="C293" s="131" t="s">
        <v>1544</v>
      </c>
      <c r="D293" s="51" t="s">
        <v>1545</v>
      </c>
      <c r="E293" s="51"/>
      <c r="F293" s="42" t="s">
        <v>1546</v>
      </c>
      <c r="G293" s="127" t="s">
        <v>614</v>
      </c>
      <c r="J293" s="71" t="s">
        <v>1547</v>
      </c>
      <c r="K293" s="65" t="s">
        <v>1548</v>
      </c>
      <c r="M293" s="45" t="s">
        <v>98</v>
      </c>
      <c r="N293" s="45" t="s">
        <v>231</v>
      </c>
      <c r="P293" s="62" t="s">
        <v>1549</v>
      </c>
    </row>
    <row r="294" spans="1:16" x14ac:dyDescent="0.5">
      <c r="A294" s="133"/>
      <c r="B294" s="132"/>
      <c r="C294" s="131"/>
      <c r="D294" s="51" t="s">
        <v>1550</v>
      </c>
      <c r="E294" s="51"/>
      <c r="F294" s="42" t="s">
        <v>1551</v>
      </c>
      <c r="G294" s="127" t="s">
        <v>614</v>
      </c>
      <c r="J294" s="65" t="s">
        <v>1552</v>
      </c>
      <c r="M294" s="45" t="s">
        <v>98</v>
      </c>
      <c r="N294" s="45" t="s">
        <v>231</v>
      </c>
    </row>
    <row r="295" spans="1:16" x14ac:dyDescent="0.5">
      <c r="A295" s="133"/>
      <c r="B295" s="132"/>
      <c r="C295" s="131"/>
      <c r="D295" s="51" t="s">
        <v>1554</v>
      </c>
      <c r="E295" s="51"/>
      <c r="F295" s="42" t="s">
        <v>1553</v>
      </c>
      <c r="G295" s="127" t="s">
        <v>614</v>
      </c>
      <c r="J295" s="65" t="s">
        <v>1552</v>
      </c>
    </row>
    <row r="296" spans="1:16" x14ac:dyDescent="0.5">
      <c r="E296" s="51"/>
    </row>
    <row r="297" spans="1:16" x14ac:dyDescent="0.5">
      <c r="A297" s="93" t="s">
        <v>1555</v>
      </c>
      <c r="B297" s="68">
        <v>45035</v>
      </c>
      <c r="C297" s="70" t="s">
        <v>503</v>
      </c>
      <c r="D297" s="51" t="s">
        <v>1556</v>
      </c>
      <c r="E297" s="51"/>
      <c r="F297" s="42" t="s">
        <v>1557</v>
      </c>
      <c r="H297" s="81" t="s">
        <v>614</v>
      </c>
      <c r="J297" s="65" t="s">
        <v>1466</v>
      </c>
      <c r="M297" s="45" t="s">
        <v>98</v>
      </c>
      <c r="N297" s="45" t="s">
        <v>231</v>
      </c>
      <c r="P297" s="42" t="s">
        <v>1558</v>
      </c>
    </row>
    <row r="298" spans="1:16" x14ac:dyDescent="0.5">
      <c r="E298" s="51"/>
    </row>
    <row r="299" spans="1:16" x14ac:dyDescent="0.5">
      <c r="A299" s="93" t="s">
        <v>1560</v>
      </c>
      <c r="B299" s="68">
        <v>45036</v>
      </c>
      <c r="C299" s="70" t="s">
        <v>1544</v>
      </c>
      <c r="D299" s="51" t="s">
        <v>1559</v>
      </c>
      <c r="E299" s="51"/>
      <c r="F299" s="78" t="s">
        <v>1561</v>
      </c>
      <c r="H299" s="81" t="s">
        <v>614</v>
      </c>
      <c r="J299" s="61" t="s">
        <v>1562</v>
      </c>
      <c r="M299" s="45" t="s">
        <v>98</v>
      </c>
      <c r="N299" s="45" t="s">
        <v>231</v>
      </c>
    </row>
    <row r="300" spans="1:16" x14ac:dyDescent="0.5">
      <c r="E300" s="51"/>
    </row>
    <row r="301" spans="1:16" x14ac:dyDescent="0.5">
      <c r="E301" s="51"/>
    </row>
    <row r="302" spans="1:16" x14ac:dyDescent="0.5">
      <c r="E302" s="51"/>
    </row>
    <row r="303" spans="1:16" x14ac:dyDescent="0.5">
      <c r="E303" s="51"/>
    </row>
    <row r="304" spans="1:16" x14ac:dyDescent="0.5">
      <c r="E304" s="51"/>
    </row>
    <row r="305" spans="5:5" x14ac:dyDescent="0.5">
      <c r="E305" s="51"/>
    </row>
    <row r="306" spans="5:5" x14ac:dyDescent="0.5">
      <c r="E306" s="51"/>
    </row>
    <row r="307" spans="5:5" x14ac:dyDescent="0.5">
      <c r="E307" s="51"/>
    </row>
    <row r="308" spans="5:5" x14ac:dyDescent="0.5">
      <c r="E308" s="51"/>
    </row>
    <row r="309" spans="5:5" x14ac:dyDescent="0.5">
      <c r="E309" s="51"/>
    </row>
    <row r="310" spans="5:5" x14ac:dyDescent="0.5">
      <c r="E310" s="51"/>
    </row>
    <row r="311" spans="5:5" x14ac:dyDescent="0.5">
      <c r="E311" s="51"/>
    </row>
    <row r="312" spans="5:5" x14ac:dyDescent="0.5">
      <c r="E312" s="51"/>
    </row>
    <row r="313" spans="5:5" x14ac:dyDescent="0.5">
      <c r="E313" s="51"/>
    </row>
    <row r="314" spans="5:5" x14ac:dyDescent="0.5">
      <c r="E314" s="51"/>
    </row>
    <row r="315" spans="5:5" x14ac:dyDescent="0.5">
      <c r="E315" s="51"/>
    </row>
    <row r="316" spans="5:5" x14ac:dyDescent="0.5">
      <c r="E316" s="51"/>
    </row>
    <row r="317" spans="5:5" x14ac:dyDescent="0.5">
      <c r="E317" s="51"/>
    </row>
    <row r="318" spans="5:5" x14ac:dyDescent="0.5">
      <c r="E318" s="51"/>
    </row>
    <row r="319" spans="5:5" x14ac:dyDescent="0.5">
      <c r="E319" s="51"/>
    </row>
    <row r="320" spans="5:5" x14ac:dyDescent="0.5">
      <c r="E320" s="51"/>
    </row>
    <row r="321" spans="5:5" x14ac:dyDescent="0.5">
      <c r="E321" s="51"/>
    </row>
    <row r="322" spans="5:5" x14ac:dyDescent="0.5">
      <c r="E322" s="51"/>
    </row>
    <row r="323" spans="5:5" x14ac:dyDescent="0.5">
      <c r="E323" s="51"/>
    </row>
    <row r="324" spans="5:5" x14ac:dyDescent="0.5">
      <c r="E324" s="51"/>
    </row>
    <row r="325" spans="5:5" x14ac:dyDescent="0.5">
      <c r="E325" s="51"/>
    </row>
    <row r="326" spans="5:5" x14ac:dyDescent="0.5">
      <c r="E326" s="51"/>
    </row>
    <row r="327" spans="5:5" x14ac:dyDescent="0.5">
      <c r="E327" s="51"/>
    </row>
    <row r="328" spans="5:5" x14ac:dyDescent="0.5">
      <c r="E328" s="51"/>
    </row>
    <row r="329" spans="5:5" x14ac:dyDescent="0.5">
      <c r="E329" s="51"/>
    </row>
    <row r="330" spans="5:5" x14ac:dyDescent="0.5">
      <c r="E330" s="51"/>
    </row>
    <row r="331" spans="5:5" x14ac:dyDescent="0.5">
      <c r="E331" s="51"/>
    </row>
    <row r="332" spans="5:5" x14ac:dyDescent="0.5">
      <c r="E332" s="51"/>
    </row>
    <row r="333" spans="5:5" x14ac:dyDescent="0.5">
      <c r="E333" s="51"/>
    </row>
    <row r="334" spans="5:5" x14ac:dyDescent="0.5">
      <c r="E334" s="51"/>
    </row>
    <row r="335" spans="5:5" x14ac:dyDescent="0.5">
      <c r="E335" s="51"/>
    </row>
    <row r="336" spans="5:5" x14ac:dyDescent="0.5">
      <c r="E336" s="51"/>
    </row>
    <row r="337" spans="5:5" x14ac:dyDescent="0.5">
      <c r="E337" s="51"/>
    </row>
    <row r="338" spans="5:5" x14ac:dyDescent="0.5">
      <c r="E338" s="51"/>
    </row>
    <row r="339" spans="5:5" x14ac:dyDescent="0.5">
      <c r="E339" s="51"/>
    </row>
    <row r="340" spans="5:5" x14ac:dyDescent="0.5">
      <c r="E340" s="51"/>
    </row>
    <row r="341" spans="5:5" x14ac:dyDescent="0.5">
      <c r="E341" s="51"/>
    </row>
    <row r="342" spans="5:5" x14ac:dyDescent="0.5">
      <c r="E342" s="51"/>
    </row>
    <row r="343" spans="5:5" x14ac:dyDescent="0.5">
      <c r="E343" s="51"/>
    </row>
    <row r="344" spans="5:5" x14ac:dyDescent="0.5">
      <c r="E344" s="51"/>
    </row>
    <row r="345" spans="5:5" x14ac:dyDescent="0.5">
      <c r="E345" s="51"/>
    </row>
    <row r="346" spans="5:5" x14ac:dyDescent="0.5">
      <c r="E346" s="51"/>
    </row>
    <row r="347" spans="5:5" x14ac:dyDescent="0.5">
      <c r="E347" s="51"/>
    </row>
    <row r="348" spans="5:5" x14ac:dyDescent="0.5">
      <c r="E348" s="51"/>
    </row>
    <row r="349" spans="5:5" x14ac:dyDescent="0.5">
      <c r="E349" s="51"/>
    </row>
    <row r="350" spans="5:5" x14ac:dyDescent="0.5">
      <c r="E350" s="51"/>
    </row>
    <row r="351" spans="5:5" x14ac:dyDescent="0.5">
      <c r="E351" s="51"/>
    </row>
    <row r="352" spans="5:5" x14ac:dyDescent="0.5">
      <c r="E352" s="51"/>
    </row>
    <row r="353" spans="5:5" x14ac:dyDescent="0.5">
      <c r="E353" s="51"/>
    </row>
    <row r="354" spans="5:5" x14ac:dyDescent="0.5">
      <c r="E354" s="51"/>
    </row>
    <row r="355" spans="5:5" x14ac:dyDescent="0.5">
      <c r="E355" s="51"/>
    </row>
    <row r="356" spans="5:5" x14ac:dyDescent="0.5">
      <c r="E356" s="51"/>
    </row>
    <row r="357" spans="5:5" x14ac:dyDescent="0.5">
      <c r="E357" s="51"/>
    </row>
    <row r="358" spans="5:5" x14ac:dyDescent="0.5">
      <c r="E358" s="51"/>
    </row>
    <row r="359" spans="5:5" x14ac:dyDescent="0.5">
      <c r="E359" s="51"/>
    </row>
    <row r="360" spans="5:5" x14ac:dyDescent="0.5">
      <c r="E360" s="51"/>
    </row>
    <row r="361" spans="5:5" x14ac:dyDescent="0.5">
      <c r="E361" s="51"/>
    </row>
    <row r="362" spans="5:5" x14ac:dyDescent="0.5">
      <c r="E362" s="51"/>
    </row>
    <row r="363" spans="5:5" x14ac:dyDescent="0.5">
      <c r="E363" s="51"/>
    </row>
    <row r="364" spans="5:5" x14ac:dyDescent="0.5">
      <c r="E364" s="51"/>
    </row>
    <row r="365" spans="5:5" x14ac:dyDescent="0.5">
      <c r="E365" s="51"/>
    </row>
    <row r="366" spans="5:5" x14ac:dyDescent="0.5">
      <c r="E366" s="51"/>
    </row>
    <row r="367" spans="5:5" x14ac:dyDescent="0.5">
      <c r="E367" s="51"/>
    </row>
    <row r="368" spans="5:5" x14ac:dyDescent="0.5">
      <c r="E368" s="51"/>
    </row>
    <row r="369" spans="5:5" x14ac:dyDescent="0.5">
      <c r="E369" s="51"/>
    </row>
    <row r="370" spans="5:5" x14ac:dyDescent="0.5">
      <c r="E370" s="51"/>
    </row>
    <row r="371" spans="5:5" x14ac:dyDescent="0.5">
      <c r="E371" s="51"/>
    </row>
    <row r="372" spans="5:5" x14ac:dyDescent="0.5">
      <c r="E372" s="51"/>
    </row>
    <row r="373" spans="5:5" x14ac:dyDescent="0.5">
      <c r="E373" s="51"/>
    </row>
    <row r="374" spans="5:5" x14ac:dyDescent="0.5">
      <c r="E374" s="51"/>
    </row>
    <row r="375" spans="5:5" x14ac:dyDescent="0.5">
      <c r="E375" s="51"/>
    </row>
    <row r="376" spans="5:5" x14ac:dyDescent="0.5">
      <c r="E376" s="51"/>
    </row>
    <row r="377" spans="5:5" x14ac:dyDescent="0.5">
      <c r="E377" s="51"/>
    </row>
    <row r="378" spans="5:5" x14ac:dyDescent="0.5">
      <c r="E378" s="51"/>
    </row>
    <row r="379" spans="5:5" x14ac:dyDescent="0.5">
      <c r="E379" s="51"/>
    </row>
    <row r="380" spans="5:5" x14ac:dyDescent="0.5">
      <c r="E380" s="51"/>
    </row>
    <row r="381" spans="5:5" x14ac:dyDescent="0.5">
      <c r="E381" s="51"/>
    </row>
    <row r="382" spans="5:5" x14ac:dyDescent="0.5">
      <c r="E382" s="51"/>
    </row>
    <row r="383" spans="5:5" x14ac:dyDescent="0.5">
      <c r="E383" s="51"/>
    </row>
    <row r="384" spans="5:5" x14ac:dyDescent="0.5">
      <c r="E384" s="51"/>
    </row>
    <row r="385" spans="5:5" x14ac:dyDescent="0.5">
      <c r="E385" s="51"/>
    </row>
    <row r="386" spans="5:5" x14ac:dyDescent="0.5">
      <c r="E386" s="51"/>
    </row>
    <row r="387" spans="5:5" x14ac:dyDescent="0.5">
      <c r="E387" s="51"/>
    </row>
    <row r="388" spans="5:5" x14ac:dyDescent="0.5">
      <c r="E388" s="51"/>
    </row>
    <row r="389" spans="5:5" x14ac:dyDescent="0.5">
      <c r="E389" s="51"/>
    </row>
    <row r="390" spans="5:5" x14ac:dyDescent="0.5">
      <c r="E390" s="51"/>
    </row>
    <row r="391" spans="5:5" x14ac:dyDescent="0.5">
      <c r="E391" s="51"/>
    </row>
    <row r="392" spans="5:5" x14ac:dyDescent="0.5">
      <c r="E392" s="51"/>
    </row>
    <row r="393" spans="5:5" x14ac:dyDescent="0.5">
      <c r="E393" s="51"/>
    </row>
    <row r="394" spans="5:5" x14ac:dyDescent="0.5">
      <c r="E394" s="51"/>
    </row>
    <row r="395" spans="5:5" x14ac:dyDescent="0.5">
      <c r="E395" s="51"/>
    </row>
    <row r="396" spans="5:5" x14ac:dyDescent="0.5">
      <c r="E396" s="51"/>
    </row>
    <row r="397" spans="5:5" x14ac:dyDescent="0.5">
      <c r="E397" s="51"/>
    </row>
    <row r="398" spans="5:5" x14ac:dyDescent="0.5">
      <c r="E398" s="51"/>
    </row>
    <row r="399" spans="5:5" x14ac:dyDescent="0.5">
      <c r="E399" s="51"/>
    </row>
    <row r="400" spans="5:5" x14ac:dyDescent="0.5">
      <c r="E400" s="51"/>
    </row>
    <row r="401" spans="5:5" x14ac:dyDescent="0.5">
      <c r="E401" s="51"/>
    </row>
    <row r="402" spans="5:5" x14ac:dyDescent="0.5">
      <c r="E402" s="51"/>
    </row>
    <row r="403" spans="5:5" x14ac:dyDescent="0.5">
      <c r="E403" s="51"/>
    </row>
    <row r="404" spans="5:5" x14ac:dyDescent="0.5">
      <c r="E404" s="51"/>
    </row>
    <row r="405" spans="5:5" x14ac:dyDescent="0.5">
      <c r="E405" s="51"/>
    </row>
    <row r="406" spans="5:5" x14ac:dyDescent="0.5">
      <c r="E406" s="51"/>
    </row>
    <row r="407" spans="5:5" x14ac:dyDescent="0.5">
      <c r="E407" s="51"/>
    </row>
    <row r="408" spans="5:5" x14ac:dyDescent="0.5">
      <c r="E408" s="51"/>
    </row>
    <row r="409" spans="5:5" x14ac:dyDescent="0.5">
      <c r="E409" s="51"/>
    </row>
    <row r="410" spans="5:5" x14ac:dyDescent="0.5">
      <c r="E410" s="51"/>
    </row>
    <row r="411" spans="5:5" x14ac:dyDescent="0.5">
      <c r="E411" s="51"/>
    </row>
    <row r="412" spans="5:5" x14ac:dyDescent="0.5">
      <c r="E412" s="51"/>
    </row>
    <row r="413" spans="5:5" x14ac:dyDescent="0.5">
      <c r="E413" s="51"/>
    </row>
    <row r="414" spans="5:5" x14ac:dyDescent="0.5">
      <c r="E414" s="51"/>
    </row>
    <row r="415" spans="5:5" x14ac:dyDescent="0.5">
      <c r="E415" s="51"/>
    </row>
    <row r="416" spans="5:5" x14ac:dyDescent="0.5">
      <c r="E416" s="51"/>
    </row>
    <row r="417" spans="5:5" x14ac:dyDescent="0.5">
      <c r="E417" s="51"/>
    </row>
    <row r="418" spans="5:5" x14ac:dyDescent="0.5">
      <c r="E418" s="51"/>
    </row>
    <row r="419" spans="5:5" x14ac:dyDescent="0.5">
      <c r="E419" s="51"/>
    </row>
    <row r="420" spans="5:5" x14ac:dyDescent="0.5">
      <c r="E420" s="51"/>
    </row>
    <row r="421" spans="5:5" x14ac:dyDescent="0.5">
      <c r="E421" s="51"/>
    </row>
    <row r="422" spans="5:5" x14ac:dyDescent="0.5">
      <c r="E422" s="51"/>
    </row>
    <row r="423" spans="5:5" x14ac:dyDescent="0.5">
      <c r="E423" s="51"/>
    </row>
    <row r="424" spans="5:5" x14ac:dyDescent="0.5">
      <c r="E424" s="51"/>
    </row>
    <row r="425" spans="5:5" x14ac:dyDescent="0.5">
      <c r="E425" s="51"/>
    </row>
    <row r="426" spans="5:5" x14ac:dyDescent="0.5">
      <c r="E426" s="51"/>
    </row>
    <row r="427" spans="5:5" x14ac:dyDescent="0.5">
      <c r="E427" s="51"/>
    </row>
    <row r="428" spans="5:5" x14ac:dyDescent="0.5">
      <c r="E428" s="51"/>
    </row>
    <row r="429" spans="5:5" x14ac:dyDescent="0.5">
      <c r="E429" s="51"/>
    </row>
    <row r="430" spans="5:5" x14ac:dyDescent="0.5">
      <c r="E430" s="51"/>
    </row>
    <row r="431" spans="5:5" x14ac:dyDescent="0.5">
      <c r="E431" s="51"/>
    </row>
    <row r="432" spans="5:5" x14ac:dyDescent="0.5">
      <c r="E432" s="51"/>
    </row>
    <row r="433" spans="5:5" x14ac:dyDescent="0.5">
      <c r="E433" s="51"/>
    </row>
    <row r="434" spans="5:5" x14ac:dyDescent="0.5">
      <c r="E434" s="51"/>
    </row>
    <row r="435" spans="5:5" x14ac:dyDescent="0.5">
      <c r="E435" s="51"/>
    </row>
    <row r="436" spans="5:5" x14ac:dyDescent="0.5">
      <c r="E436" s="51"/>
    </row>
    <row r="437" spans="5:5" x14ac:dyDescent="0.5">
      <c r="E437" s="51"/>
    </row>
    <row r="438" spans="5:5" x14ac:dyDescent="0.5">
      <c r="E438" s="51"/>
    </row>
    <row r="439" spans="5:5" x14ac:dyDescent="0.5">
      <c r="E439" s="51"/>
    </row>
    <row r="440" spans="5:5" x14ac:dyDescent="0.5">
      <c r="E440" s="51"/>
    </row>
    <row r="441" spans="5:5" x14ac:dyDescent="0.5">
      <c r="E441" s="51"/>
    </row>
    <row r="442" spans="5:5" x14ac:dyDescent="0.5">
      <c r="E442" s="51"/>
    </row>
    <row r="443" spans="5:5" x14ac:dyDescent="0.5">
      <c r="E443" s="51"/>
    </row>
    <row r="444" spans="5:5" x14ac:dyDescent="0.5">
      <c r="E444" s="51"/>
    </row>
    <row r="445" spans="5:5" x14ac:dyDescent="0.5">
      <c r="E445" s="51"/>
    </row>
    <row r="446" spans="5:5" x14ac:dyDescent="0.5">
      <c r="E446" s="51"/>
    </row>
    <row r="447" spans="5:5" x14ac:dyDescent="0.5">
      <c r="E447" s="51"/>
    </row>
    <row r="448" spans="5:5" x14ac:dyDescent="0.5">
      <c r="E448" s="51"/>
    </row>
    <row r="449" spans="5:5" x14ac:dyDescent="0.5">
      <c r="E449" s="51"/>
    </row>
    <row r="450" spans="5:5" x14ac:dyDescent="0.5">
      <c r="E450" s="51"/>
    </row>
    <row r="451" spans="5:5" x14ac:dyDescent="0.5">
      <c r="E451" s="51"/>
    </row>
    <row r="452" spans="5:5" x14ac:dyDescent="0.5">
      <c r="E452" s="51"/>
    </row>
    <row r="453" spans="5:5" x14ac:dyDescent="0.5">
      <c r="E453" s="51"/>
    </row>
    <row r="454" spans="5:5" x14ac:dyDescent="0.5">
      <c r="E454" s="51"/>
    </row>
    <row r="455" spans="5:5" x14ac:dyDescent="0.5">
      <c r="E455" s="51"/>
    </row>
    <row r="456" spans="5:5" x14ac:dyDescent="0.5">
      <c r="E456" s="51"/>
    </row>
    <row r="457" spans="5:5" x14ac:dyDescent="0.5">
      <c r="E457" s="51"/>
    </row>
    <row r="458" spans="5:5" x14ac:dyDescent="0.5">
      <c r="E458" s="51"/>
    </row>
    <row r="459" spans="5:5" x14ac:dyDescent="0.5">
      <c r="E459" s="51"/>
    </row>
    <row r="460" spans="5:5" x14ac:dyDescent="0.5">
      <c r="E460" s="51"/>
    </row>
    <row r="461" spans="5:5" x14ac:dyDescent="0.5">
      <c r="E461" s="51"/>
    </row>
    <row r="462" spans="5:5" x14ac:dyDescent="0.5">
      <c r="E462" s="51"/>
    </row>
    <row r="463" spans="5:5" x14ac:dyDescent="0.5">
      <c r="E463" s="51"/>
    </row>
    <row r="464" spans="5:5" x14ac:dyDescent="0.5">
      <c r="E464" s="51"/>
    </row>
    <row r="465" spans="5:5" x14ac:dyDescent="0.5">
      <c r="E465" s="51"/>
    </row>
    <row r="466" spans="5:5" x14ac:dyDescent="0.5">
      <c r="E466" s="51"/>
    </row>
    <row r="467" spans="5:5" x14ac:dyDescent="0.5">
      <c r="E467" s="51"/>
    </row>
    <row r="468" spans="5:5" x14ac:dyDescent="0.5">
      <c r="E468" s="51"/>
    </row>
    <row r="469" spans="5:5" x14ac:dyDescent="0.5">
      <c r="E469" s="51"/>
    </row>
    <row r="470" spans="5:5" x14ac:dyDescent="0.5">
      <c r="E470" s="51"/>
    </row>
    <row r="471" spans="5:5" x14ac:dyDescent="0.5">
      <c r="E471" s="51"/>
    </row>
    <row r="472" spans="5:5" x14ac:dyDescent="0.5">
      <c r="E472" s="51"/>
    </row>
    <row r="473" spans="5:5" x14ac:dyDescent="0.5">
      <c r="E473" s="51"/>
    </row>
    <row r="474" spans="5:5" x14ac:dyDescent="0.5">
      <c r="E474" s="51"/>
    </row>
    <row r="475" spans="5:5" x14ac:dyDescent="0.5">
      <c r="E475" s="51"/>
    </row>
    <row r="476" spans="5:5" x14ac:dyDescent="0.5">
      <c r="E476" s="51"/>
    </row>
    <row r="477" spans="5:5" x14ac:dyDescent="0.5">
      <c r="E477" s="51"/>
    </row>
    <row r="478" spans="5:5" x14ac:dyDescent="0.5">
      <c r="E478" s="51"/>
    </row>
    <row r="479" spans="5:5" x14ac:dyDescent="0.5">
      <c r="E479" s="51"/>
    </row>
    <row r="480" spans="5:5" x14ac:dyDescent="0.5">
      <c r="E480" s="51"/>
    </row>
    <row r="481" spans="5:5" x14ac:dyDescent="0.5">
      <c r="E481" s="51"/>
    </row>
    <row r="482" spans="5:5" x14ac:dyDescent="0.5">
      <c r="E482" s="51"/>
    </row>
    <row r="483" spans="5:5" x14ac:dyDescent="0.5">
      <c r="E483" s="51"/>
    </row>
    <row r="484" spans="5:5" x14ac:dyDescent="0.5">
      <c r="E484" s="51"/>
    </row>
    <row r="485" spans="5:5" x14ac:dyDescent="0.5">
      <c r="E485" s="51"/>
    </row>
    <row r="486" spans="5:5" x14ac:dyDescent="0.5">
      <c r="E486" s="51"/>
    </row>
    <row r="487" spans="5:5" x14ac:dyDescent="0.5">
      <c r="E487" s="51"/>
    </row>
    <row r="488" spans="5:5" x14ac:dyDescent="0.5">
      <c r="E488" s="51"/>
    </row>
    <row r="489" spans="5:5" x14ac:dyDescent="0.5">
      <c r="E489" s="51"/>
    </row>
    <row r="490" spans="5:5" x14ac:dyDescent="0.5">
      <c r="E490" s="51"/>
    </row>
    <row r="491" spans="5:5" x14ac:dyDescent="0.5">
      <c r="E491" s="51"/>
    </row>
    <row r="492" spans="5:5" x14ac:dyDescent="0.5">
      <c r="E492" s="51"/>
    </row>
    <row r="493" spans="5:5" x14ac:dyDescent="0.5">
      <c r="E493" s="51"/>
    </row>
    <row r="494" spans="5:5" x14ac:dyDescent="0.5">
      <c r="E494" s="51"/>
    </row>
    <row r="495" spans="5:5" x14ac:dyDescent="0.5">
      <c r="E495" s="51"/>
    </row>
    <row r="496" spans="5:5" x14ac:dyDescent="0.5">
      <c r="E496" s="51"/>
    </row>
    <row r="497" spans="5:5" x14ac:dyDescent="0.5">
      <c r="E497" s="51"/>
    </row>
    <row r="498" spans="5:5" x14ac:dyDescent="0.5">
      <c r="E498" s="51"/>
    </row>
    <row r="499" spans="5:5" x14ac:dyDescent="0.5">
      <c r="E499" s="51"/>
    </row>
    <row r="500" spans="5:5" x14ac:dyDescent="0.5">
      <c r="E500" s="51"/>
    </row>
    <row r="501" spans="5:5" x14ac:dyDescent="0.5">
      <c r="E501" s="51"/>
    </row>
    <row r="502" spans="5:5" x14ac:dyDescent="0.5">
      <c r="E502" s="51"/>
    </row>
    <row r="503" spans="5:5" x14ac:dyDescent="0.5">
      <c r="E503" s="51"/>
    </row>
    <row r="504" spans="5:5" x14ac:dyDescent="0.5">
      <c r="E504" s="51"/>
    </row>
    <row r="505" spans="5:5" x14ac:dyDescent="0.5">
      <c r="E505" s="51"/>
    </row>
    <row r="506" spans="5:5" x14ac:dyDescent="0.5">
      <c r="E506" s="51"/>
    </row>
    <row r="507" spans="5:5" x14ac:dyDescent="0.5">
      <c r="E507" s="51"/>
    </row>
    <row r="508" spans="5:5" x14ac:dyDescent="0.5">
      <c r="E508" s="51"/>
    </row>
    <row r="509" spans="5:5" x14ac:dyDescent="0.5">
      <c r="E509" s="51"/>
    </row>
    <row r="510" spans="5:5" x14ac:dyDescent="0.5">
      <c r="E510" s="51"/>
    </row>
    <row r="511" spans="5:5" x14ac:dyDescent="0.5">
      <c r="E511" s="51"/>
    </row>
    <row r="512" spans="5:5" x14ac:dyDescent="0.5">
      <c r="E512" s="51"/>
    </row>
    <row r="513" spans="5:5" x14ac:dyDescent="0.5">
      <c r="E513" s="51"/>
    </row>
    <row r="514" spans="5:5" x14ac:dyDescent="0.5">
      <c r="E514" s="51"/>
    </row>
    <row r="515" spans="5:5" x14ac:dyDescent="0.5">
      <c r="E515" s="51"/>
    </row>
    <row r="516" spans="5:5" x14ac:dyDescent="0.5">
      <c r="E516" s="51"/>
    </row>
    <row r="517" spans="5:5" x14ac:dyDescent="0.5">
      <c r="E517" s="51"/>
    </row>
    <row r="518" spans="5:5" x14ac:dyDescent="0.5">
      <c r="E518" s="51"/>
    </row>
    <row r="519" spans="5:5" x14ac:dyDescent="0.5">
      <c r="E519" s="51"/>
    </row>
    <row r="520" spans="5:5" x14ac:dyDescent="0.5">
      <c r="E520" s="51"/>
    </row>
    <row r="521" spans="5:5" x14ac:dyDescent="0.5">
      <c r="E521" s="51"/>
    </row>
    <row r="522" spans="5:5" x14ac:dyDescent="0.5">
      <c r="E522" s="51"/>
    </row>
    <row r="523" spans="5:5" x14ac:dyDescent="0.5">
      <c r="E523" s="51"/>
    </row>
    <row r="524" spans="5:5" x14ac:dyDescent="0.5">
      <c r="E524" s="51"/>
    </row>
    <row r="525" spans="5:5" x14ac:dyDescent="0.5">
      <c r="E525" s="51"/>
    </row>
    <row r="526" spans="5:5" x14ac:dyDescent="0.5">
      <c r="E526" s="51"/>
    </row>
    <row r="527" spans="5:5" x14ac:dyDescent="0.5">
      <c r="E527" s="51"/>
    </row>
    <row r="528" spans="5:5" x14ac:dyDescent="0.5">
      <c r="E528" s="51"/>
    </row>
    <row r="529" spans="5:5" x14ac:dyDescent="0.5">
      <c r="E529" s="51"/>
    </row>
    <row r="530" spans="5:5" x14ac:dyDescent="0.5">
      <c r="E530" s="51"/>
    </row>
    <row r="531" spans="5:5" x14ac:dyDescent="0.5">
      <c r="E531" s="51"/>
    </row>
    <row r="532" spans="5:5" x14ac:dyDescent="0.5">
      <c r="E532" s="51"/>
    </row>
    <row r="533" spans="5:5" x14ac:dyDescent="0.5">
      <c r="E533" s="51"/>
    </row>
    <row r="534" spans="5:5" x14ac:dyDescent="0.5">
      <c r="E534" s="51"/>
    </row>
    <row r="535" spans="5:5" x14ac:dyDescent="0.5">
      <c r="E535" s="51"/>
    </row>
    <row r="536" spans="5:5" x14ac:dyDescent="0.5">
      <c r="E536" s="51"/>
    </row>
    <row r="537" spans="5:5" x14ac:dyDescent="0.5">
      <c r="E537" s="51"/>
    </row>
    <row r="538" spans="5:5" x14ac:dyDescent="0.5">
      <c r="E538" s="51"/>
    </row>
    <row r="539" spans="5:5" x14ac:dyDescent="0.5">
      <c r="E539" s="51"/>
    </row>
    <row r="540" spans="5:5" x14ac:dyDescent="0.5">
      <c r="E540" s="51"/>
    </row>
    <row r="541" spans="5:5" x14ac:dyDescent="0.5">
      <c r="E541" s="51"/>
    </row>
    <row r="542" spans="5:5" x14ac:dyDescent="0.5">
      <c r="E542" s="51"/>
    </row>
    <row r="543" spans="5:5" x14ac:dyDescent="0.5">
      <c r="E543" s="51"/>
    </row>
    <row r="544" spans="5:5" x14ac:dyDescent="0.5">
      <c r="E544" s="51"/>
    </row>
    <row r="545" spans="5:5" x14ac:dyDescent="0.5">
      <c r="E545" s="51"/>
    </row>
    <row r="546" spans="5:5" x14ac:dyDescent="0.5">
      <c r="E546" s="51"/>
    </row>
    <row r="547" spans="5:5" x14ac:dyDescent="0.5">
      <c r="E547" s="51"/>
    </row>
    <row r="548" spans="5:5" x14ac:dyDescent="0.5">
      <c r="E548" s="51"/>
    </row>
    <row r="549" spans="5:5" x14ac:dyDescent="0.5">
      <c r="E549" s="51"/>
    </row>
    <row r="550" spans="5:5" x14ac:dyDescent="0.5">
      <c r="E550" s="51"/>
    </row>
    <row r="551" spans="5:5" x14ac:dyDescent="0.5">
      <c r="E551" s="51"/>
    </row>
    <row r="552" spans="5:5" x14ac:dyDescent="0.5">
      <c r="E552" s="51"/>
    </row>
    <row r="553" spans="5:5" x14ac:dyDescent="0.5">
      <c r="E553" s="51"/>
    </row>
    <row r="554" spans="5:5" x14ac:dyDescent="0.5">
      <c r="E554" s="51"/>
    </row>
    <row r="555" spans="5:5" x14ac:dyDescent="0.5">
      <c r="E555" s="51"/>
    </row>
    <row r="556" spans="5:5" x14ac:dyDescent="0.5">
      <c r="E556" s="51"/>
    </row>
    <row r="557" spans="5:5" x14ac:dyDescent="0.5">
      <c r="E557" s="51"/>
    </row>
    <row r="558" spans="5:5" x14ac:dyDescent="0.5">
      <c r="E558" s="51"/>
    </row>
    <row r="559" spans="5:5" x14ac:dyDescent="0.5">
      <c r="E559" s="51"/>
    </row>
    <row r="560" spans="5:5" x14ac:dyDescent="0.5">
      <c r="E560" s="51"/>
    </row>
    <row r="561" spans="5:5" x14ac:dyDescent="0.5">
      <c r="E561" s="51"/>
    </row>
    <row r="562" spans="5:5" x14ac:dyDescent="0.5">
      <c r="E562" s="51"/>
    </row>
    <row r="563" spans="5:5" x14ac:dyDescent="0.5">
      <c r="E563" s="51"/>
    </row>
    <row r="564" spans="5:5" x14ac:dyDescent="0.5">
      <c r="E564" s="51"/>
    </row>
    <row r="565" spans="5:5" x14ac:dyDescent="0.5">
      <c r="E565" s="51"/>
    </row>
    <row r="566" spans="5:5" x14ac:dyDescent="0.5">
      <c r="E566" s="51"/>
    </row>
    <row r="567" spans="5:5" x14ac:dyDescent="0.5">
      <c r="E567" s="51"/>
    </row>
    <row r="568" spans="5:5" x14ac:dyDescent="0.5">
      <c r="E568" s="51"/>
    </row>
    <row r="569" spans="5:5" x14ac:dyDescent="0.5">
      <c r="E569" s="51"/>
    </row>
    <row r="570" spans="5:5" x14ac:dyDescent="0.5">
      <c r="E570" s="51"/>
    </row>
    <row r="571" spans="5:5" x14ac:dyDescent="0.5">
      <c r="E571" s="51"/>
    </row>
    <row r="572" spans="5:5" x14ac:dyDescent="0.5">
      <c r="E572" s="51"/>
    </row>
    <row r="573" spans="5:5" x14ac:dyDescent="0.5">
      <c r="E573" s="51"/>
    </row>
    <row r="574" spans="5:5" x14ac:dyDescent="0.5">
      <c r="E574" s="51"/>
    </row>
    <row r="575" spans="5:5" x14ac:dyDescent="0.5">
      <c r="E575" s="51"/>
    </row>
    <row r="576" spans="5:5" x14ac:dyDescent="0.5">
      <c r="E576" s="51"/>
    </row>
    <row r="577" spans="5:5" x14ac:dyDescent="0.5">
      <c r="E577" s="51"/>
    </row>
    <row r="578" spans="5:5" x14ac:dyDescent="0.5">
      <c r="E578" s="51"/>
    </row>
    <row r="579" spans="5:5" x14ac:dyDescent="0.5">
      <c r="E579" s="51"/>
    </row>
    <row r="580" spans="5:5" x14ac:dyDescent="0.5">
      <c r="E580" s="51"/>
    </row>
    <row r="581" spans="5:5" x14ac:dyDescent="0.5">
      <c r="E581" s="51"/>
    </row>
    <row r="582" spans="5:5" x14ac:dyDescent="0.5">
      <c r="E582" s="51"/>
    </row>
    <row r="583" spans="5:5" x14ac:dyDescent="0.5">
      <c r="E583" s="51"/>
    </row>
    <row r="584" spans="5:5" x14ac:dyDescent="0.5">
      <c r="E584" s="51"/>
    </row>
    <row r="585" spans="5:5" x14ac:dyDescent="0.5">
      <c r="E585" s="51"/>
    </row>
    <row r="586" spans="5:5" x14ac:dyDescent="0.5">
      <c r="E586" s="51"/>
    </row>
    <row r="587" spans="5:5" x14ac:dyDescent="0.5">
      <c r="E587" s="51"/>
    </row>
    <row r="588" spans="5:5" x14ac:dyDescent="0.5">
      <c r="E588" s="51"/>
    </row>
    <row r="589" spans="5:5" x14ac:dyDescent="0.5">
      <c r="E589" s="51"/>
    </row>
    <row r="590" spans="5:5" x14ac:dyDescent="0.5">
      <c r="E590" s="51"/>
    </row>
    <row r="591" spans="5:5" x14ac:dyDescent="0.5">
      <c r="E591" s="51"/>
    </row>
    <row r="592" spans="5:5" x14ac:dyDescent="0.5">
      <c r="E592" s="51"/>
    </row>
    <row r="593" spans="5:5" x14ac:dyDescent="0.5">
      <c r="E593" s="51"/>
    </row>
    <row r="594" spans="5:5" x14ac:dyDescent="0.5">
      <c r="E594" s="51"/>
    </row>
    <row r="595" spans="5:5" x14ac:dyDescent="0.5">
      <c r="E595" s="51"/>
    </row>
    <row r="596" spans="5:5" x14ac:dyDescent="0.5">
      <c r="E596" s="51"/>
    </row>
    <row r="597" spans="5:5" x14ac:dyDescent="0.5">
      <c r="E597" s="51"/>
    </row>
    <row r="598" spans="5:5" x14ac:dyDescent="0.5">
      <c r="E598" s="51"/>
    </row>
    <row r="599" spans="5:5" x14ac:dyDescent="0.5">
      <c r="E599" s="51"/>
    </row>
    <row r="600" spans="5:5" x14ac:dyDescent="0.5">
      <c r="E600" s="51"/>
    </row>
    <row r="601" spans="5:5" x14ac:dyDescent="0.5">
      <c r="E601" s="51"/>
    </row>
    <row r="602" spans="5:5" x14ac:dyDescent="0.5">
      <c r="E602" s="51"/>
    </row>
    <row r="603" spans="5:5" x14ac:dyDescent="0.5">
      <c r="E603" s="51"/>
    </row>
    <row r="604" spans="5:5" x14ac:dyDescent="0.5">
      <c r="E604" s="51"/>
    </row>
    <row r="605" spans="5:5" x14ac:dyDescent="0.5">
      <c r="E605" s="51"/>
    </row>
    <row r="606" spans="5:5" x14ac:dyDescent="0.5">
      <c r="E606" s="51"/>
    </row>
    <row r="607" spans="5:5" x14ac:dyDescent="0.5">
      <c r="E607" s="51"/>
    </row>
    <row r="608" spans="5:5" x14ac:dyDescent="0.5">
      <c r="E608" s="51"/>
    </row>
    <row r="609" spans="5:5" x14ac:dyDescent="0.5">
      <c r="E609" s="51"/>
    </row>
    <row r="610" spans="5:5" x14ac:dyDescent="0.5">
      <c r="E610" s="51"/>
    </row>
    <row r="611" spans="5:5" x14ac:dyDescent="0.5">
      <c r="E611" s="51"/>
    </row>
    <row r="612" spans="5:5" x14ac:dyDescent="0.5">
      <c r="E612" s="51"/>
    </row>
    <row r="613" spans="5:5" x14ac:dyDescent="0.5">
      <c r="E613" s="51"/>
    </row>
    <row r="614" spans="5:5" x14ac:dyDescent="0.5">
      <c r="E614" s="51"/>
    </row>
    <row r="615" spans="5:5" x14ac:dyDescent="0.5">
      <c r="E615" s="51"/>
    </row>
    <row r="616" spans="5:5" x14ac:dyDescent="0.5">
      <c r="E616" s="51"/>
    </row>
    <row r="617" spans="5:5" x14ac:dyDescent="0.5">
      <c r="E617" s="51"/>
    </row>
    <row r="618" spans="5:5" x14ac:dyDescent="0.5">
      <c r="E618" s="51"/>
    </row>
    <row r="619" spans="5:5" x14ac:dyDescent="0.5">
      <c r="E619" s="51"/>
    </row>
    <row r="620" spans="5:5" x14ac:dyDescent="0.5">
      <c r="E620" s="51"/>
    </row>
    <row r="621" spans="5:5" x14ac:dyDescent="0.5">
      <c r="E621" s="51"/>
    </row>
    <row r="622" spans="5:5" x14ac:dyDescent="0.5">
      <c r="E622" s="51"/>
    </row>
    <row r="623" spans="5:5" x14ac:dyDescent="0.5">
      <c r="E623" s="51"/>
    </row>
    <row r="624" spans="5:5" x14ac:dyDescent="0.5">
      <c r="E624" s="51"/>
    </row>
    <row r="625" spans="5:5" x14ac:dyDescent="0.5">
      <c r="E625" s="51"/>
    </row>
    <row r="626" spans="5:5" x14ac:dyDescent="0.5">
      <c r="E626" s="51"/>
    </row>
    <row r="627" spans="5:5" x14ac:dyDescent="0.5">
      <c r="E627" s="51"/>
    </row>
    <row r="628" spans="5:5" x14ac:dyDescent="0.5">
      <c r="E628" s="51"/>
    </row>
    <row r="629" spans="5:5" x14ac:dyDescent="0.5">
      <c r="E629" s="51"/>
    </row>
    <row r="630" spans="5:5" x14ac:dyDescent="0.5">
      <c r="E630" s="51"/>
    </row>
    <row r="631" spans="5:5" x14ac:dyDescent="0.5">
      <c r="E631" s="51"/>
    </row>
    <row r="632" spans="5:5" x14ac:dyDescent="0.5">
      <c r="E632" s="51"/>
    </row>
    <row r="633" spans="5:5" x14ac:dyDescent="0.5">
      <c r="E633" s="51"/>
    </row>
    <row r="634" spans="5:5" x14ac:dyDescent="0.5">
      <c r="E634" s="51"/>
    </row>
    <row r="635" spans="5:5" x14ac:dyDescent="0.5">
      <c r="E635" s="51"/>
    </row>
    <row r="636" spans="5:5" x14ac:dyDescent="0.5">
      <c r="E636" s="51"/>
    </row>
    <row r="637" spans="5:5" x14ac:dyDescent="0.5">
      <c r="E637" s="51"/>
    </row>
    <row r="638" spans="5:5" x14ac:dyDescent="0.5">
      <c r="E638" s="51"/>
    </row>
    <row r="639" spans="5:5" x14ac:dyDescent="0.5">
      <c r="E639" s="51"/>
    </row>
    <row r="640" spans="5:5" x14ac:dyDescent="0.5">
      <c r="E640" s="51"/>
    </row>
    <row r="641" spans="5:5" x14ac:dyDescent="0.5">
      <c r="E641" s="51"/>
    </row>
    <row r="642" spans="5:5" x14ac:dyDescent="0.5">
      <c r="E642" s="51"/>
    </row>
    <row r="643" spans="5:5" x14ac:dyDescent="0.5">
      <c r="E643" s="51"/>
    </row>
    <row r="644" spans="5:5" x14ac:dyDescent="0.5">
      <c r="E644" s="51"/>
    </row>
    <row r="645" spans="5:5" x14ac:dyDescent="0.5">
      <c r="E645" s="51"/>
    </row>
    <row r="646" spans="5:5" x14ac:dyDescent="0.5">
      <c r="E646" s="51"/>
    </row>
    <row r="647" spans="5:5" x14ac:dyDescent="0.5">
      <c r="E647" s="51"/>
    </row>
    <row r="648" spans="5:5" x14ac:dyDescent="0.5">
      <c r="E648" s="51"/>
    </row>
    <row r="649" spans="5:5" x14ac:dyDescent="0.5">
      <c r="E649" s="51"/>
    </row>
    <row r="650" spans="5:5" x14ac:dyDescent="0.5">
      <c r="E650" s="51"/>
    </row>
    <row r="651" spans="5:5" x14ac:dyDescent="0.5">
      <c r="E651" s="51"/>
    </row>
    <row r="652" spans="5:5" x14ac:dyDescent="0.5">
      <c r="E652" s="51"/>
    </row>
    <row r="653" spans="5:5" x14ac:dyDescent="0.5">
      <c r="E653" s="51"/>
    </row>
    <row r="654" spans="5:5" x14ac:dyDescent="0.5">
      <c r="E654" s="51"/>
    </row>
    <row r="655" spans="5:5" x14ac:dyDescent="0.5">
      <c r="E655" s="51"/>
    </row>
    <row r="656" spans="5:5" x14ac:dyDescent="0.5">
      <c r="E656" s="51"/>
    </row>
    <row r="657" spans="5:5" x14ac:dyDescent="0.5">
      <c r="E657" s="51"/>
    </row>
    <row r="658" spans="5:5" x14ac:dyDescent="0.5">
      <c r="E658" s="51"/>
    </row>
    <row r="659" spans="5:5" x14ac:dyDescent="0.5">
      <c r="E659" s="51"/>
    </row>
    <row r="660" spans="5:5" x14ac:dyDescent="0.5">
      <c r="E660" s="51"/>
    </row>
    <row r="661" spans="5:5" x14ac:dyDescent="0.5">
      <c r="E661" s="51"/>
    </row>
    <row r="662" spans="5:5" x14ac:dyDescent="0.5">
      <c r="E662" s="51"/>
    </row>
    <row r="663" spans="5:5" x14ac:dyDescent="0.5">
      <c r="E663" s="51"/>
    </row>
    <row r="664" spans="5:5" x14ac:dyDescent="0.5">
      <c r="E664" s="51"/>
    </row>
    <row r="665" spans="5:5" x14ac:dyDescent="0.5">
      <c r="E665" s="51"/>
    </row>
    <row r="666" spans="5:5" x14ac:dyDescent="0.5">
      <c r="E666" s="51"/>
    </row>
    <row r="667" spans="5:5" x14ac:dyDescent="0.5">
      <c r="E667" s="51"/>
    </row>
    <row r="668" spans="5:5" x14ac:dyDescent="0.5">
      <c r="E668" s="51"/>
    </row>
    <row r="669" spans="5:5" x14ac:dyDescent="0.5">
      <c r="E669" s="51"/>
    </row>
    <row r="670" spans="5:5" x14ac:dyDescent="0.5">
      <c r="E670" s="51"/>
    </row>
    <row r="671" spans="5:5" x14ac:dyDescent="0.5">
      <c r="E671" s="51"/>
    </row>
    <row r="672" spans="5:5" x14ac:dyDescent="0.5">
      <c r="E672" s="51"/>
    </row>
    <row r="673" spans="5:5" x14ac:dyDescent="0.5">
      <c r="E673" s="51"/>
    </row>
    <row r="674" spans="5:5" x14ac:dyDescent="0.5">
      <c r="E674" s="51"/>
    </row>
    <row r="675" spans="5:5" x14ac:dyDescent="0.5">
      <c r="E675" s="51"/>
    </row>
    <row r="676" spans="5:5" x14ac:dyDescent="0.5">
      <c r="E676" s="51"/>
    </row>
    <row r="677" spans="5:5" x14ac:dyDescent="0.5">
      <c r="E677" s="51"/>
    </row>
    <row r="678" spans="5:5" x14ac:dyDescent="0.5">
      <c r="E678" s="51"/>
    </row>
    <row r="679" spans="5:5" x14ac:dyDescent="0.5">
      <c r="E679" s="51"/>
    </row>
    <row r="680" spans="5:5" x14ac:dyDescent="0.5">
      <c r="E680" s="51"/>
    </row>
    <row r="681" spans="5:5" x14ac:dyDescent="0.5">
      <c r="E681" s="51"/>
    </row>
    <row r="682" spans="5:5" x14ac:dyDescent="0.5">
      <c r="E682" s="51"/>
    </row>
    <row r="683" spans="5:5" x14ac:dyDescent="0.5">
      <c r="E683" s="51"/>
    </row>
    <row r="684" spans="5:5" x14ac:dyDescent="0.5">
      <c r="E684" s="51"/>
    </row>
    <row r="685" spans="5:5" x14ac:dyDescent="0.5">
      <c r="E685" s="51"/>
    </row>
    <row r="686" spans="5:5" x14ac:dyDescent="0.5">
      <c r="E686" s="51"/>
    </row>
    <row r="687" spans="5:5" x14ac:dyDescent="0.5">
      <c r="E687" s="51"/>
    </row>
    <row r="688" spans="5:5" x14ac:dyDescent="0.5">
      <c r="E688" s="51"/>
    </row>
    <row r="689" spans="5:5" x14ac:dyDescent="0.5">
      <c r="E689" s="51"/>
    </row>
    <row r="690" spans="5:5" x14ac:dyDescent="0.5">
      <c r="E690" s="51"/>
    </row>
    <row r="691" spans="5:5" x14ac:dyDescent="0.5">
      <c r="E691" s="51"/>
    </row>
    <row r="692" spans="5:5" x14ac:dyDescent="0.5">
      <c r="E692" s="51"/>
    </row>
    <row r="693" spans="5:5" x14ac:dyDescent="0.5">
      <c r="E693" s="51"/>
    </row>
    <row r="694" spans="5:5" x14ac:dyDescent="0.5">
      <c r="E694" s="51"/>
    </row>
    <row r="695" spans="5:5" x14ac:dyDescent="0.5">
      <c r="E695" s="51"/>
    </row>
    <row r="696" spans="5:5" x14ac:dyDescent="0.5">
      <c r="E696" s="51"/>
    </row>
    <row r="697" spans="5:5" x14ac:dyDescent="0.5">
      <c r="E697" s="51"/>
    </row>
    <row r="698" spans="5:5" x14ac:dyDescent="0.5">
      <c r="E698" s="51"/>
    </row>
    <row r="699" spans="5:5" x14ac:dyDescent="0.5">
      <c r="E699" s="51"/>
    </row>
    <row r="700" spans="5:5" x14ac:dyDescent="0.5">
      <c r="E700" s="51"/>
    </row>
    <row r="701" spans="5:5" x14ac:dyDescent="0.5">
      <c r="E701" s="51"/>
    </row>
    <row r="702" spans="5:5" x14ac:dyDescent="0.5">
      <c r="E702" s="51"/>
    </row>
    <row r="703" spans="5:5" x14ac:dyDescent="0.5">
      <c r="E703" s="51"/>
    </row>
    <row r="704" spans="5:5" x14ac:dyDescent="0.5">
      <c r="E704" s="51"/>
    </row>
    <row r="705" spans="5:5" x14ac:dyDescent="0.5">
      <c r="E705" s="51"/>
    </row>
    <row r="706" spans="5:5" x14ac:dyDescent="0.5">
      <c r="E706" s="51"/>
    </row>
    <row r="707" spans="5:5" x14ac:dyDescent="0.5">
      <c r="E707" s="51"/>
    </row>
    <row r="708" spans="5:5" x14ac:dyDescent="0.5">
      <c r="E708" s="51"/>
    </row>
    <row r="709" spans="5:5" x14ac:dyDescent="0.5">
      <c r="E709" s="51"/>
    </row>
    <row r="710" spans="5:5" x14ac:dyDescent="0.5">
      <c r="E710" s="51"/>
    </row>
    <row r="711" spans="5:5" x14ac:dyDescent="0.5">
      <c r="E711" s="51"/>
    </row>
    <row r="712" spans="5:5" x14ac:dyDescent="0.5">
      <c r="E712" s="51"/>
    </row>
    <row r="713" spans="5:5" x14ac:dyDescent="0.5">
      <c r="E713" s="51"/>
    </row>
    <row r="714" spans="5:5" x14ac:dyDescent="0.5">
      <c r="E714" s="51"/>
    </row>
    <row r="715" spans="5:5" x14ac:dyDescent="0.5">
      <c r="E715" s="51"/>
    </row>
    <row r="716" spans="5:5" x14ac:dyDescent="0.5">
      <c r="E716" s="51"/>
    </row>
    <row r="717" spans="5:5" x14ac:dyDescent="0.5">
      <c r="E717" s="51"/>
    </row>
    <row r="718" spans="5:5" x14ac:dyDescent="0.5">
      <c r="E718" s="51"/>
    </row>
    <row r="719" spans="5:5" x14ac:dyDescent="0.5">
      <c r="E719" s="51"/>
    </row>
    <row r="720" spans="5:5" x14ac:dyDescent="0.5">
      <c r="E720" s="51"/>
    </row>
    <row r="721" spans="5:5" x14ac:dyDescent="0.5">
      <c r="E721" s="51"/>
    </row>
    <row r="722" spans="5:5" x14ac:dyDescent="0.5">
      <c r="E722" s="51"/>
    </row>
    <row r="723" spans="5:5" x14ac:dyDescent="0.5">
      <c r="E723" s="51"/>
    </row>
    <row r="724" spans="5:5" x14ac:dyDescent="0.5">
      <c r="E724" s="51"/>
    </row>
    <row r="725" spans="5:5" x14ac:dyDescent="0.5">
      <c r="E725" s="51"/>
    </row>
    <row r="726" spans="5:5" x14ac:dyDescent="0.5">
      <c r="E726" s="51"/>
    </row>
    <row r="727" spans="5:5" x14ac:dyDescent="0.5">
      <c r="E727" s="51"/>
    </row>
    <row r="728" spans="5:5" x14ac:dyDescent="0.5">
      <c r="E728" s="51"/>
    </row>
    <row r="729" spans="5:5" x14ac:dyDescent="0.5">
      <c r="E729" s="51"/>
    </row>
    <row r="730" spans="5:5" x14ac:dyDescent="0.5">
      <c r="E730" s="51"/>
    </row>
    <row r="731" spans="5:5" x14ac:dyDescent="0.5">
      <c r="E731" s="51"/>
    </row>
    <row r="732" spans="5:5" x14ac:dyDescent="0.5">
      <c r="E732" s="51"/>
    </row>
    <row r="733" spans="5:5" x14ac:dyDescent="0.5">
      <c r="E733" s="51"/>
    </row>
    <row r="734" spans="5:5" x14ac:dyDescent="0.5">
      <c r="E734" s="51"/>
    </row>
    <row r="735" spans="5:5" x14ac:dyDescent="0.5">
      <c r="E735" s="51"/>
    </row>
    <row r="736" spans="5:5" x14ac:dyDescent="0.5">
      <c r="E736" s="51"/>
    </row>
    <row r="737" spans="5:5" x14ac:dyDescent="0.5">
      <c r="E737" s="51"/>
    </row>
    <row r="738" spans="5:5" x14ac:dyDescent="0.5">
      <c r="E738" s="51"/>
    </row>
    <row r="739" spans="5:5" x14ac:dyDescent="0.5">
      <c r="E739" s="51"/>
    </row>
    <row r="740" spans="5:5" x14ac:dyDescent="0.5">
      <c r="E740" s="51"/>
    </row>
    <row r="741" spans="5:5" x14ac:dyDescent="0.5">
      <c r="E741" s="51"/>
    </row>
    <row r="742" spans="5:5" x14ac:dyDescent="0.5">
      <c r="E742" s="51"/>
    </row>
    <row r="743" spans="5:5" x14ac:dyDescent="0.5">
      <c r="E743" s="51"/>
    </row>
    <row r="744" spans="5:5" x14ac:dyDescent="0.5">
      <c r="E744" s="51"/>
    </row>
    <row r="745" spans="5:5" x14ac:dyDescent="0.5">
      <c r="E745" s="51"/>
    </row>
    <row r="746" spans="5:5" x14ac:dyDescent="0.5">
      <c r="E746" s="51"/>
    </row>
    <row r="747" spans="5:5" x14ac:dyDescent="0.5">
      <c r="E747" s="51"/>
    </row>
    <row r="748" spans="5:5" x14ac:dyDescent="0.5">
      <c r="E748" s="51"/>
    </row>
    <row r="749" spans="5:5" x14ac:dyDescent="0.5">
      <c r="E749" s="51"/>
    </row>
    <row r="750" spans="5:5" x14ac:dyDescent="0.5">
      <c r="E750" s="51"/>
    </row>
    <row r="751" spans="5:5" x14ac:dyDescent="0.5">
      <c r="E751" s="51"/>
    </row>
    <row r="752" spans="5:5" x14ac:dyDescent="0.5">
      <c r="E752" s="51"/>
    </row>
    <row r="753" spans="5:5" x14ac:dyDescent="0.5">
      <c r="E753" s="51"/>
    </row>
    <row r="754" spans="5:5" x14ac:dyDescent="0.5">
      <c r="E754" s="51"/>
    </row>
    <row r="755" spans="5:5" x14ac:dyDescent="0.5">
      <c r="E755" s="51"/>
    </row>
    <row r="756" spans="5:5" x14ac:dyDescent="0.5">
      <c r="E756" s="51"/>
    </row>
    <row r="757" spans="5:5" x14ac:dyDescent="0.5">
      <c r="E757" s="51"/>
    </row>
    <row r="758" spans="5:5" x14ac:dyDescent="0.5">
      <c r="E758" s="51"/>
    </row>
    <row r="759" spans="5:5" x14ac:dyDescent="0.5">
      <c r="E759" s="51"/>
    </row>
    <row r="760" spans="5:5" x14ac:dyDescent="0.5">
      <c r="E760" s="51"/>
    </row>
    <row r="761" spans="5:5" x14ac:dyDescent="0.5">
      <c r="E761" s="51"/>
    </row>
    <row r="762" spans="5:5" x14ac:dyDescent="0.5">
      <c r="E762" s="51"/>
    </row>
    <row r="763" spans="5:5" x14ac:dyDescent="0.5">
      <c r="E763" s="51"/>
    </row>
    <row r="764" spans="5:5" x14ac:dyDescent="0.5">
      <c r="E764" s="51"/>
    </row>
    <row r="765" spans="5:5" x14ac:dyDescent="0.5">
      <c r="E765" s="51"/>
    </row>
    <row r="766" spans="5:5" x14ac:dyDescent="0.5">
      <c r="E766" s="51"/>
    </row>
    <row r="767" spans="5:5" x14ac:dyDescent="0.5">
      <c r="E767" s="51"/>
    </row>
    <row r="768" spans="5:5" x14ac:dyDescent="0.5">
      <c r="E768" s="51"/>
    </row>
    <row r="769" spans="5:5" x14ac:dyDescent="0.5">
      <c r="E769" s="51"/>
    </row>
    <row r="770" spans="5:5" x14ac:dyDescent="0.5">
      <c r="E770" s="51"/>
    </row>
    <row r="771" spans="5:5" x14ac:dyDescent="0.5">
      <c r="E771" s="51"/>
    </row>
    <row r="772" spans="5:5" x14ac:dyDescent="0.5">
      <c r="E772" s="51"/>
    </row>
    <row r="773" spans="5:5" x14ac:dyDescent="0.5">
      <c r="E773" s="51"/>
    </row>
    <row r="774" spans="5:5" x14ac:dyDescent="0.5">
      <c r="E774" s="51"/>
    </row>
    <row r="775" spans="5:5" x14ac:dyDescent="0.5">
      <c r="E775" s="51"/>
    </row>
    <row r="776" spans="5:5" x14ac:dyDescent="0.5">
      <c r="E776" s="51"/>
    </row>
    <row r="777" spans="5:5" x14ac:dyDescent="0.5">
      <c r="E777" s="51"/>
    </row>
    <row r="778" spans="5:5" x14ac:dyDescent="0.5">
      <c r="E778" s="51"/>
    </row>
    <row r="779" spans="5:5" x14ac:dyDescent="0.5">
      <c r="E779" s="51"/>
    </row>
    <row r="780" spans="5:5" x14ac:dyDescent="0.5">
      <c r="E780" s="51"/>
    </row>
    <row r="781" spans="5:5" x14ac:dyDescent="0.5">
      <c r="E781" s="51"/>
    </row>
    <row r="782" spans="5:5" x14ac:dyDescent="0.5">
      <c r="E782" s="51"/>
    </row>
    <row r="783" spans="5:5" x14ac:dyDescent="0.5">
      <c r="E783" s="51"/>
    </row>
    <row r="784" spans="5:5" x14ac:dyDescent="0.5">
      <c r="E784" s="51"/>
    </row>
    <row r="785" spans="5:5" x14ac:dyDescent="0.5">
      <c r="E785" s="51"/>
    </row>
    <row r="786" spans="5:5" x14ac:dyDescent="0.5">
      <c r="E786" s="51"/>
    </row>
    <row r="787" spans="5:5" x14ac:dyDescent="0.5">
      <c r="E787" s="51"/>
    </row>
    <row r="788" spans="5:5" x14ac:dyDescent="0.5">
      <c r="E788" s="51"/>
    </row>
    <row r="789" spans="5:5" x14ac:dyDescent="0.5">
      <c r="E789" s="51"/>
    </row>
    <row r="790" spans="5:5" x14ac:dyDescent="0.5">
      <c r="E790" s="51"/>
    </row>
    <row r="791" spans="5:5" x14ac:dyDescent="0.5">
      <c r="E791" s="51"/>
    </row>
    <row r="792" spans="5:5" x14ac:dyDescent="0.5">
      <c r="E792" s="51"/>
    </row>
    <row r="793" spans="5:5" x14ac:dyDescent="0.5">
      <c r="E793" s="51"/>
    </row>
    <row r="794" spans="5:5" x14ac:dyDescent="0.5">
      <c r="E794" s="51"/>
    </row>
    <row r="795" spans="5:5" x14ac:dyDescent="0.5">
      <c r="E795" s="51"/>
    </row>
    <row r="796" spans="5:5" x14ac:dyDescent="0.5">
      <c r="E796" s="51"/>
    </row>
    <row r="797" spans="5:5" x14ac:dyDescent="0.5">
      <c r="E797" s="51"/>
    </row>
    <row r="798" spans="5:5" x14ac:dyDescent="0.5">
      <c r="E798" s="51"/>
    </row>
    <row r="799" spans="5:5" x14ac:dyDescent="0.5">
      <c r="E799" s="51"/>
    </row>
    <row r="800" spans="5:5" x14ac:dyDescent="0.5">
      <c r="E800" s="51"/>
    </row>
    <row r="801" spans="5:5" x14ac:dyDescent="0.5">
      <c r="E801" s="51"/>
    </row>
    <row r="802" spans="5:5" x14ac:dyDescent="0.5">
      <c r="E802" s="51"/>
    </row>
    <row r="803" spans="5:5" x14ac:dyDescent="0.5">
      <c r="E803" s="51"/>
    </row>
    <row r="804" spans="5:5" x14ac:dyDescent="0.5">
      <c r="E804" s="51"/>
    </row>
    <row r="805" spans="5:5" x14ac:dyDescent="0.5">
      <c r="E805" s="51"/>
    </row>
    <row r="806" spans="5:5" x14ac:dyDescent="0.5">
      <c r="E806" s="51"/>
    </row>
    <row r="807" spans="5:5" x14ac:dyDescent="0.5">
      <c r="E807" s="51"/>
    </row>
    <row r="808" spans="5:5" x14ac:dyDescent="0.5">
      <c r="E808" s="51"/>
    </row>
    <row r="809" spans="5:5" x14ac:dyDescent="0.5">
      <c r="E809" s="51"/>
    </row>
    <row r="810" spans="5:5" x14ac:dyDescent="0.5">
      <c r="E810" s="51"/>
    </row>
    <row r="811" spans="5:5" x14ac:dyDescent="0.5">
      <c r="E811" s="51"/>
    </row>
    <row r="812" spans="5:5" x14ac:dyDescent="0.5">
      <c r="E812" s="51"/>
    </row>
    <row r="813" spans="5:5" x14ac:dyDescent="0.5">
      <c r="E813" s="51"/>
    </row>
    <row r="814" spans="5:5" x14ac:dyDescent="0.5">
      <c r="E814" s="51"/>
    </row>
    <row r="815" spans="5:5" x14ac:dyDescent="0.5">
      <c r="E815" s="51"/>
    </row>
    <row r="816" spans="5:5" x14ac:dyDescent="0.5">
      <c r="E816" s="51"/>
    </row>
    <row r="817" spans="5:5" x14ac:dyDescent="0.5">
      <c r="E817" s="51"/>
    </row>
    <row r="818" spans="5:5" x14ac:dyDescent="0.5">
      <c r="E818" s="51"/>
    </row>
    <row r="819" spans="5:5" x14ac:dyDescent="0.5">
      <c r="E819" s="51"/>
    </row>
    <row r="820" spans="5:5" x14ac:dyDescent="0.5">
      <c r="E820" s="51"/>
    </row>
    <row r="821" spans="5:5" x14ac:dyDescent="0.5">
      <c r="E821" s="51"/>
    </row>
    <row r="822" spans="5:5" x14ac:dyDescent="0.5">
      <c r="E822" s="51"/>
    </row>
    <row r="823" spans="5:5" x14ac:dyDescent="0.5">
      <c r="E823" s="51"/>
    </row>
    <row r="824" spans="5:5" x14ac:dyDescent="0.5">
      <c r="E824" s="51"/>
    </row>
    <row r="825" spans="5:5" x14ac:dyDescent="0.5">
      <c r="E825" s="51"/>
    </row>
    <row r="826" spans="5:5" x14ac:dyDescent="0.5">
      <c r="E826" s="51"/>
    </row>
    <row r="827" spans="5:5" x14ac:dyDescent="0.5">
      <c r="E827" s="51"/>
    </row>
    <row r="828" spans="5:5" x14ac:dyDescent="0.5">
      <c r="E828" s="51"/>
    </row>
    <row r="829" spans="5:5" x14ac:dyDescent="0.5">
      <c r="E829" s="51"/>
    </row>
    <row r="830" spans="5:5" x14ac:dyDescent="0.5">
      <c r="E830" s="51"/>
    </row>
    <row r="831" spans="5:5" x14ac:dyDescent="0.5">
      <c r="E831" s="51"/>
    </row>
    <row r="832" spans="5:5" x14ac:dyDescent="0.5">
      <c r="E832" s="51"/>
    </row>
    <row r="833" spans="5:5" x14ac:dyDescent="0.5">
      <c r="E833" s="51"/>
    </row>
    <row r="834" spans="5:5" x14ac:dyDescent="0.5">
      <c r="E834" s="51"/>
    </row>
    <row r="835" spans="5:5" x14ac:dyDescent="0.5">
      <c r="E835" s="51"/>
    </row>
    <row r="836" spans="5:5" x14ac:dyDescent="0.5">
      <c r="E836" s="51"/>
    </row>
    <row r="837" spans="5:5" x14ac:dyDescent="0.5">
      <c r="E837" s="51"/>
    </row>
    <row r="838" spans="5:5" x14ac:dyDescent="0.5">
      <c r="E838" s="51"/>
    </row>
    <row r="839" spans="5:5" x14ac:dyDescent="0.5">
      <c r="E839" s="51"/>
    </row>
    <row r="840" spans="5:5" x14ac:dyDescent="0.5">
      <c r="E840" s="51"/>
    </row>
    <row r="841" spans="5:5" x14ac:dyDescent="0.5">
      <c r="E841" s="51"/>
    </row>
    <row r="842" spans="5:5" x14ac:dyDescent="0.5">
      <c r="E842" s="51"/>
    </row>
    <row r="843" spans="5:5" x14ac:dyDescent="0.5">
      <c r="E843" s="51"/>
    </row>
    <row r="844" spans="5:5" x14ac:dyDescent="0.5">
      <c r="E844" s="51"/>
    </row>
    <row r="845" spans="5:5" x14ac:dyDescent="0.5">
      <c r="E845" s="51"/>
    </row>
    <row r="846" spans="5:5" x14ac:dyDescent="0.5">
      <c r="E846" s="51"/>
    </row>
    <row r="847" spans="5:5" x14ac:dyDescent="0.5">
      <c r="E847" s="51"/>
    </row>
    <row r="848" spans="5:5" x14ac:dyDescent="0.5">
      <c r="E848" s="51"/>
    </row>
    <row r="849" spans="5:5" x14ac:dyDescent="0.5">
      <c r="E849" s="51"/>
    </row>
    <row r="850" spans="5:5" x14ac:dyDescent="0.5">
      <c r="E850" s="51"/>
    </row>
    <row r="851" spans="5:5" x14ac:dyDescent="0.5">
      <c r="E851" s="51"/>
    </row>
    <row r="852" spans="5:5" x14ac:dyDescent="0.5">
      <c r="E852" s="51"/>
    </row>
    <row r="853" spans="5:5" x14ac:dyDescent="0.5">
      <c r="E853" s="51"/>
    </row>
    <row r="854" spans="5:5" x14ac:dyDescent="0.5">
      <c r="E854" s="51"/>
    </row>
    <row r="855" spans="5:5" x14ac:dyDescent="0.5">
      <c r="E855" s="51"/>
    </row>
    <row r="856" spans="5:5" x14ac:dyDescent="0.5">
      <c r="E856" s="51"/>
    </row>
    <row r="857" spans="5:5" x14ac:dyDescent="0.5">
      <c r="E857" s="51"/>
    </row>
    <row r="858" spans="5:5" x14ac:dyDescent="0.5">
      <c r="E858" s="51"/>
    </row>
    <row r="859" spans="5:5" x14ac:dyDescent="0.5">
      <c r="E859" s="51"/>
    </row>
    <row r="860" spans="5:5" x14ac:dyDescent="0.5">
      <c r="E860" s="51"/>
    </row>
    <row r="861" spans="5:5" x14ac:dyDescent="0.5">
      <c r="E861" s="51"/>
    </row>
    <row r="862" spans="5:5" x14ac:dyDescent="0.5">
      <c r="E862" s="51"/>
    </row>
    <row r="863" spans="5:5" x14ac:dyDescent="0.5">
      <c r="E863" s="51"/>
    </row>
    <row r="864" spans="5:5" x14ac:dyDescent="0.5">
      <c r="E864" s="51"/>
    </row>
    <row r="865" spans="5:5" x14ac:dyDescent="0.5">
      <c r="E865" s="51"/>
    </row>
    <row r="866" spans="5:5" x14ac:dyDescent="0.5">
      <c r="E866" s="51"/>
    </row>
    <row r="867" spans="5:5" x14ac:dyDescent="0.5">
      <c r="E867" s="51"/>
    </row>
    <row r="868" spans="5:5" x14ac:dyDescent="0.5">
      <c r="E868" s="51"/>
    </row>
    <row r="869" spans="5:5" x14ac:dyDescent="0.5">
      <c r="E869" s="51"/>
    </row>
    <row r="870" spans="5:5" x14ac:dyDescent="0.5">
      <c r="E870" s="51"/>
    </row>
    <row r="871" spans="5:5" x14ac:dyDescent="0.5">
      <c r="E871" s="51"/>
    </row>
    <row r="872" spans="5:5" x14ac:dyDescent="0.5">
      <c r="E872" s="51"/>
    </row>
    <row r="873" spans="5:5" x14ac:dyDescent="0.5">
      <c r="E873" s="51"/>
    </row>
    <row r="874" spans="5:5" x14ac:dyDescent="0.5">
      <c r="E874" s="51"/>
    </row>
    <row r="875" spans="5:5" x14ac:dyDescent="0.5">
      <c r="E875" s="51"/>
    </row>
    <row r="876" spans="5:5" x14ac:dyDescent="0.5">
      <c r="E876" s="51"/>
    </row>
    <row r="877" spans="5:5" x14ac:dyDescent="0.5">
      <c r="E877" s="51"/>
    </row>
    <row r="878" spans="5:5" x14ac:dyDescent="0.5">
      <c r="E878" s="51"/>
    </row>
    <row r="879" spans="5:5" x14ac:dyDescent="0.5">
      <c r="E879" s="51"/>
    </row>
    <row r="880" spans="5:5" x14ac:dyDescent="0.5">
      <c r="E880" s="51"/>
    </row>
    <row r="881" spans="5:5" x14ac:dyDescent="0.5">
      <c r="E881" s="51"/>
    </row>
    <row r="882" spans="5:5" x14ac:dyDescent="0.5">
      <c r="E882" s="51"/>
    </row>
    <row r="883" spans="5:5" x14ac:dyDescent="0.5">
      <c r="E883" s="51"/>
    </row>
    <row r="884" spans="5:5" x14ac:dyDescent="0.5">
      <c r="E884" s="51"/>
    </row>
    <row r="885" spans="5:5" x14ac:dyDescent="0.5">
      <c r="E885" s="51"/>
    </row>
    <row r="886" spans="5:5" x14ac:dyDescent="0.5">
      <c r="E886" s="51"/>
    </row>
    <row r="887" spans="5:5" x14ac:dyDescent="0.5">
      <c r="E887" s="51"/>
    </row>
    <row r="888" spans="5:5" x14ac:dyDescent="0.5">
      <c r="E888" s="51"/>
    </row>
    <row r="889" spans="5:5" x14ac:dyDescent="0.5">
      <c r="E889" s="51"/>
    </row>
    <row r="890" spans="5:5" x14ac:dyDescent="0.5">
      <c r="E890" s="51"/>
    </row>
    <row r="891" spans="5:5" x14ac:dyDescent="0.5">
      <c r="E891" s="51"/>
    </row>
    <row r="892" spans="5:5" x14ac:dyDescent="0.5">
      <c r="E892" s="51"/>
    </row>
    <row r="893" spans="5:5" x14ac:dyDescent="0.5">
      <c r="E893" s="51"/>
    </row>
    <row r="894" spans="5:5" x14ac:dyDescent="0.5">
      <c r="E894" s="51"/>
    </row>
    <row r="895" spans="5:5" x14ac:dyDescent="0.5">
      <c r="E895" s="51"/>
    </row>
    <row r="896" spans="5:5" x14ac:dyDescent="0.5">
      <c r="E896" s="51"/>
    </row>
    <row r="897" spans="5:5" x14ac:dyDescent="0.5">
      <c r="E897" s="51"/>
    </row>
    <row r="898" spans="5:5" x14ac:dyDescent="0.5">
      <c r="E898" s="51"/>
    </row>
    <row r="899" spans="5:5" x14ac:dyDescent="0.5">
      <c r="E899" s="51"/>
    </row>
    <row r="900" spans="5:5" x14ac:dyDescent="0.5">
      <c r="E900" s="51"/>
    </row>
    <row r="901" spans="5:5" x14ac:dyDescent="0.5">
      <c r="E901" s="51"/>
    </row>
    <row r="902" spans="5:5" x14ac:dyDescent="0.5">
      <c r="E902" s="51"/>
    </row>
    <row r="903" spans="5:5" x14ac:dyDescent="0.5">
      <c r="E903" s="51"/>
    </row>
    <row r="904" spans="5:5" x14ac:dyDescent="0.5">
      <c r="E904" s="51"/>
    </row>
    <row r="905" spans="5:5" x14ac:dyDescent="0.5">
      <c r="E905" s="51"/>
    </row>
    <row r="906" spans="5:5" x14ac:dyDescent="0.5">
      <c r="E906" s="51"/>
    </row>
    <row r="907" spans="5:5" x14ac:dyDescent="0.5">
      <c r="E907" s="51"/>
    </row>
    <row r="908" spans="5:5" x14ac:dyDescent="0.5">
      <c r="E908" s="51"/>
    </row>
    <row r="909" spans="5:5" x14ac:dyDescent="0.5">
      <c r="E909" s="51"/>
    </row>
    <row r="910" spans="5:5" x14ac:dyDescent="0.5">
      <c r="E910" s="51"/>
    </row>
    <row r="911" spans="5:5" x14ac:dyDescent="0.5">
      <c r="E911" s="51"/>
    </row>
    <row r="912" spans="5:5" x14ac:dyDescent="0.5">
      <c r="E912" s="51"/>
    </row>
    <row r="913" spans="5:5" x14ac:dyDescent="0.5">
      <c r="E913" s="51"/>
    </row>
    <row r="914" spans="5:5" x14ac:dyDescent="0.5">
      <c r="E914" s="51"/>
    </row>
    <row r="915" spans="5:5" x14ac:dyDescent="0.5">
      <c r="E915" s="51"/>
    </row>
    <row r="916" spans="5:5" x14ac:dyDescent="0.5">
      <c r="E916" s="51"/>
    </row>
    <row r="917" spans="5:5" x14ac:dyDescent="0.5">
      <c r="E917" s="51"/>
    </row>
    <row r="918" spans="5:5" x14ac:dyDescent="0.5">
      <c r="E918" s="51"/>
    </row>
    <row r="919" spans="5:5" x14ac:dyDescent="0.5">
      <c r="E919" s="51"/>
    </row>
    <row r="920" spans="5:5" x14ac:dyDescent="0.5">
      <c r="E920" s="51"/>
    </row>
    <row r="921" spans="5:5" x14ac:dyDescent="0.5">
      <c r="E921" s="51"/>
    </row>
    <row r="922" spans="5:5" x14ac:dyDescent="0.5">
      <c r="E922" s="51"/>
    </row>
    <row r="923" spans="5:5" x14ac:dyDescent="0.5">
      <c r="E923" s="51"/>
    </row>
    <row r="924" spans="5:5" x14ac:dyDescent="0.5">
      <c r="E924" s="51"/>
    </row>
    <row r="925" spans="5:5" x14ac:dyDescent="0.5">
      <c r="E925" s="51"/>
    </row>
    <row r="926" spans="5:5" x14ac:dyDescent="0.5">
      <c r="E926" s="51"/>
    </row>
    <row r="927" spans="5:5" x14ac:dyDescent="0.5">
      <c r="E927" s="51"/>
    </row>
    <row r="928" spans="5:5" x14ac:dyDescent="0.5">
      <c r="E928" s="51"/>
    </row>
    <row r="929" spans="5:5" x14ac:dyDescent="0.5">
      <c r="E929" s="51"/>
    </row>
    <row r="930" spans="5:5" x14ac:dyDescent="0.5">
      <c r="E930" s="51"/>
    </row>
    <row r="931" spans="5:5" x14ac:dyDescent="0.5">
      <c r="E931" s="51"/>
    </row>
    <row r="932" spans="5:5" x14ac:dyDescent="0.5">
      <c r="E932" s="51"/>
    </row>
    <row r="933" spans="5:5" x14ac:dyDescent="0.5">
      <c r="E933" s="51"/>
    </row>
    <row r="934" spans="5:5" x14ac:dyDescent="0.5">
      <c r="E934" s="51"/>
    </row>
    <row r="935" spans="5:5" x14ac:dyDescent="0.5">
      <c r="E935" s="51"/>
    </row>
    <row r="936" spans="5:5" x14ac:dyDescent="0.5">
      <c r="E936" s="51"/>
    </row>
    <row r="937" spans="5:5" x14ac:dyDescent="0.5">
      <c r="E937" s="51"/>
    </row>
    <row r="938" spans="5:5" x14ac:dyDescent="0.5">
      <c r="E938" s="51"/>
    </row>
    <row r="939" spans="5:5" x14ac:dyDescent="0.5">
      <c r="E939" s="51"/>
    </row>
    <row r="940" spans="5:5" x14ac:dyDescent="0.5">
      <c r="E940" s="51"/>
    </row>
    <row r="941" spans="5:5" x14ac:dyDescent="0.5">
      <c r="E941" s="51"/>
    </row>
    <row r="942" spans="5:5" x14ac:dyDescent="0.5">
      <c r="E942" s="51"/>
    </row>
    <row r="943" spans="5:5" x14ac:dyDescent="0.5">
      <c r="E943" s="51"/>
    </row>
    <row r="944" spans="5:5" x14ac:dyDescent="0.5">
      <c r="E944" s="51"/>
    </row>
    <row r="945" spans="5:5" x14ac:dyDescent="0.5">
      <c r="E945" s="51"/>
    </row>
    <row r="946" spans="5:5" x14ac:dyDescent="0.5">
      <c r="E946" s="51"/>
    </row>
    <row r="947" spans="5:5" x14ac:dyDescent="0.5">
      <c r="E947" s="51"/>
    </row>
    <row r="948" spans="5:5" x14ac:dyDescent="0.5">
      <c r="E948" s="51"/>
    </row>
    <row r="949" spans="5:5" x14ac:dyDescent="0.5">
      <c r="E949" s="51"/>
    </row>
    <row r="950" spans="5:5" x14ac:dyDescent="0.5">
      <c r="E950" s="51"/>
    </row>
    <row r="951" spans="5:5" x14ac:dyDescent="0.5">
      <c r="E951" s="51"/>
    </row>
    <row r="952" spans="5:5" x14ac:dyDescent="0.5">
      <c r="E952" s="51"/>
    </row>
    <row r="953" spans="5:5" x14ac:dyDescent="0.5">
      <c r="E953" s="51"/>
    </row>
    <row r="954" spans="5:5" x14ac:dyDescent="0.5">
      <c r="E954" s="51"/>
    </row>
    <row r="955" spans="5:5" x14ac:dyDescent="0.5">
      <c r="E955" s="51"/>
    </row>
    <row r="956" spans="5:5" x14ac:dyDescent="0.5">
      <c r="E956" s="51"/>
    </row>
    <row r="957" spans="5:5" x14ac:dyDescent="0.5">
      <c r="E957" s="51"/>
    </row>
    <row r="958" spans="5:5" x14ac:dyDescent="0.5">
      <c r="E958" s="51"/>
    </row>
    <row r="959" spans="5:5" x14ac:dyDescent="0.5">
      <c r="E959" s="51"/>
    </row>
    <row r="960" spans="5:5" x14ac:dyDescent="0.5">
      <c r="E960" s="51"/>
    </row>
    <row r="961" spans="5:5" x14ac:dyDescent="0.5">
      <c r="E961" s="51"/>
    </row>
    <row r="962" spans="5:5" x14ac:dyDescent="0.5">
      <c r="E962" s="51"/>
    </row>
    <row r="963" spans="5:5" x14ac:dyDescent="0.5">
      <c r="E963" s="51"/>
    </row>
    <row r="964" spans="5:5" x14ac:dyDescent="0.5">
      <c r="E964" s="51"/>
    </row>
    <row r="965" spans="5:5" x14ac:dyDescent="0.5">
      <c r="E965" s="51"/>
    </row>
    <row r="966" spans="5:5" x14ac:dyDescent="0.5">
      <c r="E966" s="51"/>
    </row>
    <row r="967" spans="5:5" x14ac:dyDescent="0.5">
      <c r="E967" s="51"/>
    </row>
    <row r="968" spans="5:5" x14ac:dyDescent="0.5">
      <c r="E968" s="51"/>
    </row>
    <row r="969" spans="5:5" x14ac:dyDescent="0.5">
      <c r="E969" s="51"/>
    </row>
    <row r="970" spans="5:5" x14ac:dyDescent="0.5">
      <c r="E970" s="51"/>
    </row>
    <row r="971" spans="5:5" x14ac:dyDescent="0.5">
      <c r="E971" s="51"/>
    </row>
    <row r="972" spans="5:5" x14ac:dyDescent="0.5">
      <c r="E972" s="51"/>
    </row>
    <row r="973" spans="5:5" x14ac:dyDescent="0.5">
      <c r="E973" s="51"/>
    </row>
    <row r="974" spans="5:5" x14ac:dyDescent="0.5">
      <c r="E974" s="51"/>
    </row>
    <row r="975" spans="5:5" x14ac:dyDescent="0.5">
      <c r="E975" s="51"/>
    </row>
    <row r="976" spans="5:5" x14ac:dyDescent="0.5">
      <c r="E976" s="51"/>
    </row>
    <row r="977" spans="5:5" x14ac:dyDescent="0.5">
      <c r="E977" s="51"/>
    </row>
    <row r="978" spans="5:5" x14ac:dyDescent="0.5">
      <c r="E978" s="51"/>
    </row>
    <row r="979" spans="5:5" x14ac:dyDescent="0.5">
      <c r="E979" s="51"/>
    </row>
    <row r="980" spans="5:5" x14ac:dyDescent="0.5">
      <c r="E980" s="51"/>
    </row>
    <row r="981" spans="5:5" x14ac:dyDescent="0.5">
      <c r="E981" s="51"/>
    </row>
    <row r="982" spans="5:5" x14ac:dyDescent="0.5">
      <c r="E982" s="51"/>
    </row>
    <row r="983" spans="5:5" x14ac:dyDescent="0.5">
      <c r="E983" s="51"/>
    </row>
    <row r="984" spans="5:5" x14ac:dyDescent="0.5">
      <c r="E984" s="51"/>
    </row>
    <row r="985" spans="5:5" x14ac:dyDescent="0.5">
      <c r="E985" s="51"/>
    </row>
    <row r="986" spans="5:5" x14ac:dyDescent="0.5">
      <c r="E986" s="51"/>
    </row>
    <row r="987" spans="5:5" x14ac:dyDescent="0.5">
      <c r="E987" s="51"/>
    </row>
    <row r="988" spans="5:5" x14ac:dyDescent="0.5">
      <c r="E988" s="51"/>
    </row>
    <row r="989" spans="5:5" x14ac:dyDescent="0.5">
      <c r="E989" s="51"/>
    </row>
    <row r="990" spans="5:5" x14ac:dyDescent="0.5">
      <c r="E990" s="51"/>
    </row>
    <row r="991" spans="5:5" x14ac:dyDescent="0.5">
      <c r="E991" s="51"/>
    </row>
    <row r="992" spans="5:5" x14ac:dyDescent="0.5">
      <c r="E992" s="51"/>
    </row>
    <row r="993" spans="5:5" x14ac:dyDescent="0.5">
      <c r="E993" s="51"/>
    </row>
    <row r="994" spans="5:5" x14ac:dyDescent="0.5">
      <c r="E994" s="51"/>
    </row>
    <row r="995" spans="5:5" x14ac:dyDescent="0.5">
      <c r="E995" s="51"/>
    </row>
  </sheetData>
  <mergeCells count="136">
    <mergeCell ref="C293:C295"/>
    <mergeCell ref="B293:B295"/>
    <mergeCell ref="A293:A295"/>
    <mergeCell ref="C290:C291"/>
    <mergeCell ref="B290:B291"/>
    <mergeCell ref="A290:A291"/>
    <mergeCell ref="C285:C286"/>
    <mergeCell ref="B285:B286"/>
    <mergeCell ref="A285:A286"/>
    <mergeCell ref="A25:A27"/>
    <mergeCell ref="C46:C47"/>
    <mergeCell ref="B207:B212"/>
    <mergeCell ref="A207:A212"/>
    <mergeCell ref="A42:A44"/>
    <mergeCell ref="C25:C27"/>
    <mergeCell ref="C39:C40"/>
    <mergeCell ref="B42:B44"/>
    <mergeCell ref="A31:A35"/>
    <mergeCell ref="A183:A185"/>
    <mergeCell ref="C109:C110"/>
    <mergeCell ref="C89:C97"/>
    <mergeCell ref="B89:B97"/>
    <mergeCell ref="C102:C105"/>
    <mergeCell ref="C106:C107"/>
    <mergeCell ref="B102:B107"/>
    <mergeCell ref="B99:B100"/>
    <mergeCell ref="A109:A111"/>
    <mergeCell ref="A46:A47"/>
    <mergeCell ref="C75:C77"/>
    <mergeCell ref="A51:A56"/>
    <mergeCell ref="C64:C68"/>
    <mergeCell ref="A75:A77"/>
    <mergeCell ref="A134:A138"/>
    <mergeCell ref="C134:C135"/>
    <mergeCell ref="B75:B77"/>
    <mergeCell ref="A64:A68"/>
    <mergeCell ref="B109:B111"/>
    <mergeCell ref="A89:A97"/>
    <mergeCell ref="A99:A100"/>
    <mergeCell ref="A70:A73"/>
    <mergeCell ref="B70:B73"/>
    <mergeCell ref="A79:A81"/>
    <mergeCell ref="B79:B81"/>
    <mergeCell ref="B64:B68"/>
    <mergeCell ref="C79:C81"/>
    <mergeCell ref="B51:B56"/>
    <mergeCell ref="A58:A62"/>
    <mergeCell ref="B46:B47"/>
    <mergeCell ref="C52:C56"/>
    <mergeCell ref="C58:C60"/>
    <mergeCell ref="B1:O2"/>
    <mergeCell ref="D3:F3"/>
    <mergeCell ref="C32:C35"/>
    <mergeCell ref="B31:B35"/>
    <mergeCell ref="B22:B23"/>
    <mergeCell ref="B25:B27"/>
    <mergeCell ref="C22:C23"/>
    <mergeCell ref="A1:A2"/>
    <mergeCell ref="A7:A12"/>
    <mergeCell ref="A14:A16"/>
    <mergeCell ref="B7:B12"/>
    <mergeCell ref="B14:B16"/>
    <mergeCell ref="C7:C12"/>
    <mergeCell ref="C14:C16"/>
    <mergeCell ref="G3:I3"/>
    <mergeCell ref="C18:C20"/>
    <mergeCell ref="A18:A20"/>
    <mergeCell ref="A22:A23"/>
    <mergeCell ref="B18:B20"/>
    <mergeCell ref="B37:B40"/>
    <mergeCell ref="C71:C73"/>
    <mergeCell ref="B58:B62"/>
    <mergeCell ref="A37:A40"/>
    <mergeCell ref="A214:A215"/>
    <mergeCell ref="B146:B148"/>
    <mergeCell ref="A146:A148"/>
    <mergeCell ref="C151:C157"/>
    <mergeCell ref="A150:A157"/>
    <mergeCell ref="C146:C148"/>
    <mergeCell ref="B150:B157"/>
    <mergeCell ref="B127:B130"/>
    <mergeCell ref="B134:B138"/>
    <mergeCell ref="A159:A160"/>
    <mergeCell ref="C113:C115"/>
    <mergeCell ref="A123:A125"/>
    <mergeCell ref="B123:B125"/>
    <mergeCell ref="A127:A130"/>
    <mergeCell ref="B142:B144"/>
    <mergeCell ref="A142:A144"/>
    <mergeCell ref="B162:B165"/>
    <mergeCell ref="A162:A165"/>
    <mergeCell ref="C174:R181"/>
    <mergeCell ref="C162:C165"/>
    <mergeCell ref="C222:C223"/>
    <mergeCell ref="B222:B223"/>
    <mergeCell ref="A222:A223"/>
    <mergeCell ref="A102:A107"/>
    <mergeCell ref="B113:B115"/>
    <mergeCell ref="A113:A115"/>
    <mergeCell ref="C202:C205"/>
    <mergeCell ref="B202:B205"/>
    <mergeCell ref="A202:A205"/>
    <mergeCell ref="A199:A200"/>
    <mergeCell ref="C199:C200"/>
    <mergeCell ref="B199:B200"/>
    <mergeCell ref="A191:A194"/>
    <mergeCell ref="B191:B193"/>
    <mergeCell ref="C136:C138"/>
    <mergeCell ref="C159:C160"/>
    <mergeCell ref="B159:B160"/>
    <mergeCell ref="C184:C185"/>
    <mergeCell ref="B183:B185"/>
    <mergeCell ref="C219:C220"/>
    <mergeCell ref="B214:B215"/>
    <mergeCell ref="C143:C144"/>
    <mergeCell ref="B219:B220"/>
    <mergeCell ref="A219:A220"/>
    <mergeCell ref="C268:C274"/>
    <mergeCell ref="B268:B274"/>
    <mergeCell ref="A268:A274"/>
    <mergeCell ref="C225:C227"/>
    <mergeCell ref="B225:B227"/>
    <mergeCell ref="A225:A227"/>
    <mergeCell ref="C243:C246"/>
    <mergeCell ref="B243:B246"/>
    <mergeCell ref="A243:A246"/>
    <mergeCell ref="A240:A241"/>
    <mergeCell ref="B240:B241"/>
    <mergeCell ref="C240:C241"/>
    <mergeCell ref="C237:C238"/>
    <mergeCell ref="B237:B238"/>
    <mergeCell ref="A237:A238"/>
    <mergeCell ref="C265:C266"/>
    <mergeCell ref="C263:C264"/>
    <mergeCell ref="B263:B266"/>
    <mergeCell ref="A263:A266"/>
  </mergeCells>
  <phoneticPr fontId="55" type="noConversion"/>
  <hyperlinks>
    <hyperlink ref="E7" r:id="rId1" xr:uid="{00000000-0004-0000-0100-000000000000}"/>
    <hyperlink ref="E8" r:id="rId2" xr:uid="{00000000-0004-0000-0100-000001000000}"/>
    <hyperlink ref="E9" r:id="rId3" xr:uid="{00000000-0004-0000-0100-000002000000}"/>
    <hyperlink ref="E10" r:id="rId4" xr:uid="{00000000-0004-0000-0100-000003000000}"/>
    <hyperlink ref="E11" r:id="rId5" xr:uid="{00000000-0004-0000-0100-000004000000}"/>
    <hyperlink ref="F12" r:id="rId6" xr:uid="{00000000-0004-0000-0100-000005000000}"/>
    <hyperlink ref="E14" r:id="rId7" xr:uid="{00000000-0004-0000-0100-000006000000}"/>
    <hyperlink ref="E15" r:id="rId8" xr:uid="{00000000-0004-0000-0100-000007000000}"/>
    <hyperlink ref="E16" r:id="rId9" xr:uid="{00000000-0004-0000-0100-000008000000}"/>
    <hyperlink ref="E18" r:id="rId10" xr:uid="{00000000-0004-0000-0100-000009000000}"/>
    <hyperlink ref="F18" r:id="rId11" xr:uid="{00000000-0004-0000-0100-00000A000000}"/>
    <hyperlink ref="E19" r:id="rId12" xr:uid="{00000000-0004-0000-0100-00000B000000}"/>
    <hyperlink ref="E20" r:id="rId13" xr:uid="{00000000-0004-0000-0100-00000C000000}"/>
    <hyperlink ref="E22" r:id="rId14" display="https://practice.geeksforgeeks.org/problems/recursively-remove-all-adjacent-duplicates0744/1?page=1&amp;category%5b%5d=Recursion&amp;category%5b%5d=Backtracking&amp;curated%5b%5d=1&amp;sortBy=difficulty" xr:uid="{28F4AF0E-9C69-46E6-A081-3DBAD18992ED}"/>
    <hyperlink ref="E23" r:id="rId15" display="https://practice.geeksforgeeks.org/problems/power-of-numbers-1587115620/1?page=1&amp;category%5b%5d=Recursion&amp;category%5b%5d=backtracking&amp;sortBy=submissions" xr:uid="{2DB91D42-A683-4765-81A3-DFB675976F27}"/>
    <hyperlink ref="E25" r:id="rId16" display="https://practice.geeksforgeeks.org/problems/josephus-problem/1?page=1&amp;category%5b%5d=Recursion&amp;category%5b%5d=backtracking&amp;sortBy=submissions" xr:uid="{18DAC1DD-72EC-4353-A7D6-32B8622660C6}"/>
    <hyperlink ref="E26" r:id="rId17" display="https://practice.geeksforgeeks.org/problems/shuffle-integers2401/1?page=1&amp;category%5b%5d=Recursion&amp;category%5b%5d=backtracking&amp;sortBy=difficulty" xr:uid="{4507D1E9-00AB-4F7D-BB4F-68C2D8D090F1}"/>
    <hyperlink ref="E27" r:id="rId18" display="https://practice.geeksforgeeks.org/problems/permutations-of-a-given-string-1587115620/1?page=1&amp;category%5b%5d=Recursion&amp;category%5b%5d=backtracking&amp;sortBy=difficulty" xr:uid="{88B921F4-A007-4C52-8B05-77D1270AB97E}"/>
    <hyperlink ref="F29" r:id="rId19" display="https://leetcode.com/problems/permutation-in-string/" xr:uid="{C72A6D3B-A184-4C09-AE6C-59E94BD63848}"/>
    <hyperlink ref="F31" r:id="rId20" display="https://leetcode.com/problems/binary-watch/submissions/867556655/" xr:uid="{C74DF590-CFDC-4F10-875D-6B762840465F}"/>
    <hyperlink ref="E32" r:id="rId21" display="https://practice.geeksforgeeks.org/problems/print-1-to-n-without-using-loops3621/1?page=1&amp;category%5b%5d=Recursion&amp;category%5b%5d=backtracking&amp;sortBy=difficulty" xr:uid="{8903D829-9860-46E4-9329-1B749794D04B}"/>
    <hyperlink ref="E33" r:id="rId22" display="https://practice.geeksforgeeks.org/problems/gf-series3535/1?page=1&amp;category%5b%5d=Recursion&amp;category%5b%5d=backtracking&amp;sortBy=difficulty" xr:uid="{A28DAE87-3DFA-490C-906D-730C420E39C2}"/>
    <hyperlink ref="E34" r:id="rId23" display="https://practice.geeksforgeeks.org/problems/juggler-sequence3930/1?page=1&amp;category%5b%5d=Recursion&amp;category%5b%5d=backtracking&amp;sortBy=difficulty" xr:uid="{2C949E90-6839-41CF-AFE4-5D34745BA836}"/>
    <hyperlink ref="E35" r:id="rId24" display="https://practice.geeksforgeeks.org/problems/subset-sums2234/1?page=1&amp;category%5b%5d=Recursion&amp;category%5b%5d=backtracking&amp;sortBy=difficulty" xr:uid="{A8019718-C25A-4A1C-905B-EC9EBAC354D7}"/>
    <hyperlink ref="E37" r:id="rId25" display="https://practice.geeksforgeeks.org/problems/pascal-triangle0652/1?page=1&amp;category%5b%5d=Recursion&amp;category%5b%5d=backtracking&amp;sortBy=difficulty" xr:uid="{942A29C4-AA8D-4EDA-9482-49F3237C4089}"/>
    <hyperlink ref="E38" r:id="rId26" display="https://practice.geeksforgeeks.org/problems/permutation-with-spaces3627/1?page=1&amp;category%5b%5d=Recursion&amp;category%5b%5d=backtracking&amp;sortBy=difficulty" xr:uid="{3FA940C6-B488-4D9A-8C49-35B3F75A9194}"/>
    <hyperlink ref="E39" r:id="rId27" display="https://practice.geeksforgeeks.org/problems/sort-a-stack/1?page=1&amp;category%5b%5d=Recursion&amp;category%5b%5d=backtracking&amp;sortBy=difficulty" xr:uid="{A61339D9-5D98-4E1D-A016-795D53CD691C}"/>
    <hyperlink ref="E40" r:id="rId28" display="https://practice.geeksforgeeks.org/problems/lucky-numbers2911/1?page=1&amp;company%5b%5d=Amazon&amp;company%5b%5d=Microsoft&amp;company%5b%5d=Google&amp;company%5b%5d=Facebook&amp;company%5b%5d=Apple&amp;category%5b%5d=Recursion&amp;category%5b%5d=backtracking&amp;sortBy=difficulty" xr:uid="{68F17BB7-8147-4871-9E52-ECBA38317992}"/>
    <hyperlink ref="E42" r:id="rId29" display="https://practice.geeksforgeeks.org/problems/finding-position2223/1?page=1&amp;company%5b%5d=Amazon&amp;company%5b%5d=Microsoft&amp;company%5b%5d=Google&amp;company%5b%5d=Facebook&amp;company%5b%5d=Apple&amp;category%5b%5d=Recursion&amp;category%5b%5d=backtracking&amp;sortBy=difficulty" xr:uid="{47AF1620-0F9A-45F6-884E-929EC381426B}"/>
    <hyperlink ref="E43" r:id="rId30" display="https://practice.geeksforgeeks.org/problems/print-pattern3549/1?page=1&amp;company%5b%5d=Amazon&amp;company%5b%5d=Microsoft&amp;company%5b%5d=Google&amp;company%5b%5d=Facebook&amp;company%5b%5d=Apple&amp;category%5b%5d=Recursion&amp;category%5b%5d=backtracking&amp;sortBy=difficulty" xr:uid="{94674CC0-3560-4CBB-B7A1-963089270DAA}"/>
    <hyperlink ref="E44" r:id="rId31" display="https://practice.geeksforgeeks.org/problems/subsets-1587115621/1?page=1&amp;company%5b%5d=Amazon&amp;company%5b%5d=Microsoft&amp;company%5b%5d=Google&amp;company%5b%5d=Facebook&amp;company%5b%5d=Apple&amp;category%5b%5d=Recursion&amp;category%5b%5d=backtracking&amp;sortBy=difficulty" xr:uid="{EBF16C05-4CF1-4828-81F9-BEAE44A1A636}"/>
    <hyperlink ref="E46" r:id="rId32" display="https://practice.geeksforgeeks.org/problems/replace-os-with-xs0052/1?page=1&amp;company%5b%5d=Amazon&amp;company%5b%5d=Microsoft&amp;company%5b%5d=Google&amp;company%5b%5d=Facebook&amp;company%5b%5d=Apple&amp;category%5b%5d=Recursion&amp;category%5b%5d=backtracking&amp;sortBy=difficulty" xr:uid="{029C1A65-0CCE-4F27-8D20-1A78ECE70CE8}"/>
    <hyperlink ref="P46" r:id="rId33" display="https://www.youtube.com/watch?v=BtdgAys4yMk" xr:uid="{BA55E1D1-5FD7-431E-B9B8-8BA1C63E16B8}"/>
    <hyperlink ref="E47" r:id="rId34" display="https://practice.geeksforgeeks.org/problems/find-the-string-in-grid0111/1?page=1&amp;company%5b%5d=Amazon&amp;company%5b%5d=Microsoft&amp;company%5b%5d=Google&amp;company%5b%5d=Facebook&amp;company%5b%5d=Apple&amp;category%5b%5d=Recursion&amp;category%5b%5d=backtracking&amp;sortBy=difficulty" xr:uid="{E37A4A3A-CE8D-46FC-AEC1-C9E8B0183ECF}"/>
    <hyperlink ref="E49" r:id="rId35" display="https://practice.geeksforgeeks.org/problems/combination-sum-1587115620/1?page=2&amp;company%5b%5d=Amazon&amp;company%5b%5d=Microsoft&amp;company%5b%5d=Google&amp;company%5b%5d=Facebook&amp;company%5b%5d=Apple&amp;category%5b%5d=Recursion&amp;category%5b%5d=backtracking&amp;sortBy=difficulty" xr:uid="{DFF944B5-7A28-4A64-B6EF-FE3AFB8C4642}"/>
    <hyperlink ref="E51" r:id="rId36" display="https://practice.geeksforgeeks.org/problems/find-duplicates-in-an-array/1?utm_source=youtube&amp;utm_medium=collab_codein10_description&amp;utm_campaign=find-duplicates-in-an-array" xr:uid="{55D1A8FC-56EE-4383-822F-28F2E77B0BD8}"/>
    <hyperlink ref="E52" r:id="rId37" display="https://practice.geeksforgeeks.org/problems/make-zeroes4042/1?utm_source=youtube&amp;utm_medium=collab_codein10_description&amp;utm_campaign=make-zeroes" xr:uid="{DFD7A5A4-1470-40D8-8A51-855ABD467D0E}"/>
    <hyperlink ref="E53" r:id="rId38" display="https://practice.geeksforgeeks.org/problems/transpose-of-matrix-1587115621/1" xr:uid="{66D2C462-BF6E-455F-8408-87F513A1312A}"/>
    <hyperlink ref="E54" r:id="rId39" display="https://practice.geeksforgeeks.org/problems/rotate-by-90-degree-1587115621/1?utm_source=youtube&amp;utm_medium=collab_codein10_description&amp;utm_campaign=rotate-by-90-degree" xr:uid="{4F857120-604B-41F6-A349-969B3BF08E70}"/>
    <hyperlink ref="E55" r:id="rId40" display="https://practice.geeksforgeeks.org/problems/spirally-traversing-a-matrix-1587115621/1?utm_source=youtube&amp;utm_medium=collab_codein10_description&amp;utm_campaign=spirally-traversing-a-matrix" xr:uid="{92376561-11B1-437A-888E-DD7DC42B145A}"/>
    <hyperlink ref="P55" r:id="rId41" xr:uid="{9A7072A5-595D-4195-9BF3-CF6E91C10061}"/>
    <hyperlink ref="E56" r:id="rId42" display="https://practice.geeksforgeeks.org/problems/boolean-matrix-problem-1587115620/1?page=1&amp;category%5B%5D=Matrix&amp;sortBy=submissions&amp;utm_source=youtube&amp;utm_medium=collab_codein10_description&amp;utm_campaign=matrixandsortby" xr:uid="{9A1C2F21-55FB-4A7D-B196-76C1E86BEC15}"/>
    <hyperlink ref="P56" r:id="rId43" xr:uid="{29F2DD33-EA80-455F-83D6-45DC1A4764A1}"/>
    <hyperlink ref="P58" r:id="rId44" xr:uid="{ED1D03D2-198C-4057-9FE5-27E97BE0AFAA}"/>
    <hyperlink ref="E58" r:id="rId45" display="https://practice.geeksforgeeks.org/problems/kadanes-algorithm-1587115620/1" xr:uid="{7BB0940B-8EFC-4DE5-81BB-4CE3EC3D3D54}"/>
    <hyperlink ref="E59" r:id="rId46" display="https://practice.geeksforgeeks.org/problems/smallest-positive-missing-number-1587115621/1?utm_source=youtube&amp;utm_medium=collab_codein10_description&amp;utm_campaign=smallest-positive-missing-number" xr:uid="{7CDB196F-4CE0-4364-8293-F8A3AF0B1D6D}"/>
    <hyperlink ref="P59" r:id="rId47" xr:uid="{36FB213F-CB22-4FC1-9053-B4FD5EA626EE}"/>
    <hyperlink ref="E60" r:id="rId48" display="https://practice.geeksforgeeks.org/problems/find-triplets-with-zero-sum/1?utm_source=youtube&amp;utm_medium=collab_codein10_description&amp;utm_campaign=find-triplets-with-zero-sum" xr:uid="{936CA2E5-8A89-4A7E-A160-1B08F6D2B2C6}"/>
    <hyperlink ref="P60" r:id="rId49" xr:uid="{0EBBE4CD-CFC3-4E8F-A979-012DF3DFD5F6}"/>
    <hyperlink ref="F61" r:id="rId50" display="https://leetcode.com/problems/two-sum/solutions/" xr:uid="{4D77AF4B-50A9-47EB-96FC-6455F0B7C128}"/>
    <hyperlink ref="P61" r:id="rId51" xr:uid="{EBA68381-A505-4044-A15A-CF3B082D3BC2}"/>
    <hyperlink ref="E62" r:id="rId52" display="https://practice.geeksforgeeks.org/problems/check-if-two-arrays-are-equal-or-not3847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1AFC0360-AD18-485E-BF10-D880FF48BAB5}"/>
    <hyperlink ref="E64" r:id="rId53" display="https://practice.geeksforgeeks.org/problems/convert-array-into-zig-zag-fashion1638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1C2C030E-2429-4639-AB65-5BEE67E9BC46}"/>
    <hyperlink ref="P64" r:id="rId54" display="https://www.geeksforgeeks.org/convert-array-into-zig-zag-fashion/" xr:uid="{2B5047E4-1256-4ACB-8928-D781BA117A2C}"/>
    <hyperlink ref="E65" r:id="rId55" display="https://practice.geeksforgeeks.org/problems/subarray-with-given-sum-1587115621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FD3A62A7-03D7-4226-9CAE-1F8826C018E7}"/>
    <hyperlink ref="E66" r:id="rId56" display="https://practice.geeksforgeeks.org/problems/missing-number-in-array1416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2F4D2CA2-C0F7-4195-85F6-5CA4D7D51C49}"/>
    <hyperlink ref="E67" r:id="rId57" display="https://practice.geeksforgeeks.org/problems/equilibrium-point-1587115620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0AB07855-C8DB-484E-9107-BC6B6C2A0E6D}"/>
    <hyperlink ref="E68" r:id="rId58" display="https://practice.geeksforgeeks.org/problems/largest-subarray-with-0-sum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A5EA91BB-37F4-44CD-A6E7-863B9117D988}"/>
    <hyperlink ref="P68" r:id="rId59" display="https://www.youtube.com/watch?v=xmguZ6GbatA" xr:uid="{9665279A-2A02-424E-8166-068061480079}"/>
    <hyperlink ref="E70" r:id="rId60" display="https://practice.geeksforgeeks.org/problems/wave-array-1587115621/1?page=1&amp;company%5b%5d=Amazon&amp;company%5b%5d=Microsoft&amp;company%5b%5d=Flipkart&amp;company%5b%5d=Google&amp;company%5b%5d=Goldman%20Sachs&amp;company%5b%5d=Oracle&amp;company%5b%5d=Facebook&amp;company%5b%5d=Apple&amp;category%5b%5d=Arrays&amp;curated%5b%5d=1&amp;curated%5b%5d=8&amp;sortBy=submissions" xr:uid="{1C3A757E-55F1-4B4B-93C3-FD0FCD82DB4C}"/>
    <hyperlink ref="E71" r:id="rId61" display="https://practice.geeksforgeeks.org/problems/delete-a-node-in-single-linked-list/1?utm_source=youtube&amp;utm_medium=collab_nishantchahar_description&amp;utm_campaign=deleteanodeinsinglelinklist" xr:uid="{061D30D9-8DF1-484D-B592-4ED44CBF25AF}"/>
    <hyperlink ref="P71" r:id="rId62" xr:uid="{3675F1A7-FF8C-4C41-8A95-52D9C2911B68}"/>
    <hyperlink ref="E72" r:id="rId63" display="https://practice.geeksforgeeks.org/problems/finding-middle-element-in-a-linked-list/1?utm_source=youtube&amp;utm_medium=collab_nishantchahar_description&amp;utm_campaign=middleelement" xr:uid="{1316A7A4-14CC-4D06-A4C7-B7522D68E9E2}"/>
    <hyperlink ref="P72" r:id="rId64" xr:uid="{ACF2477F-D09C-4C09-AA14-42EE98404BFE}"/>
    <hyperlink ref="E73" r:id="rId65" display="https://practice.geeksforgeeks.org/problems/reverse-a-linked-list/1?utm_source=youtube&amp;utm_medium=collab_nishantchahar_description&amp;utm_campaign=reversealinkedlist" xr:uid="{5E4500EB-284C-440C-995E-FECDC08B1ACA}"/>
    <hyperlink ref="P73" r:id="rId66" xr:uid="{CD32F8BB-6AB6-47D1-B86C-591748671035}"/>
    <hyperlink ref="E75" r:id="rId67" display="https://practice.geeksforgeeks.org/problems/remove-duplicate-element-from-sorted-linked-list/1?utm_source=gfg&amp;utm_medium=article&amp;utm_campaign=bottom_sticky_on_article" xr:uid="{C37B88D3-1861-4C23-B9B6-D8A637BE7B18}"/>
    <hyperlink ref="E76" r:id="rId68" display="https://practice.geeksforgeeks.org/problems/detect-loop-in-linked-list/1?utm_source=youtube&amp;utm_medium=collab_nishantchahar_description&amp;utm_campaign=detectloop" xr:uid="{86750B6E-7B75-455D-95D7-8EE92AF9EADB}"/>
    <hyperlink ref="E77" r:id="rId69" display="https://practice.geeksforgeeks.org/problems/add-two-numbers-represented-by-linked-lists/1?utm_source=youtube&amp;utm_medium=collab_nishantchahar_description&amp;utm_campaign=addtwonumber" xr:uid="{79F6418F-8279-4455-A578-3BFEA555C096}"/>
    <hyperlink ref="E79" r:id="rId70" display="https://practice.geeksforgeeks.org/problems/check-if-linked-list-is-pallindrome/1?utm_source=youtube&amp;utm_medium=collab_codein10_post&amp;utm_campaign=palindromecheck" xr:uid="{34C7D1FC-FCC8-44FE-87EE-F88EF2F0A28B}"/>
    <hyperlink ref="P79" r:id="rId71" xr:uid="{922A0641-34C8-439F-A0AF-C0126A7284C4}"/>
    <hyperlink ref="E80" r:id="rId72" display="https://practice.geeksforgeeks.org/problems/delete-without-head-pointer/1" xr:uid="{34315745-A1A6-43A9-ADD6-16256DB1F3B7}"/>
    <hyperlink ref="P80" r:id="rId73" xr:uid="{2805C26D-A3D7-4B28-9C60-0725326B0F56}"/>
    <hyperlink ref="E81" r:id="rId74" display="https://practice.geeksforgeeks.org/problems/merge-two-sorted-linked-lists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C65282B7-5087-49B2-A9CF-0CBD52DDCD75}"/>
    <hyperlink ref="P81" r:id="rId75" xr:uid="{B8EA54AF-5F65-4175-9E30-B1C38D76A066}"/>
    <hyperlink ref="E83" r:id="rId76" display="https://practice.geeksforgeeks.org/problems/implement-stack-using-linked-list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858E5655-6BDE-4763-B583-1DBB801CF324}"/>
    <hyperlink ref="E85" r:id="rId77" display="https://practice.geeksforgeeks.org/problems/given-a-linked-list-of-0s-1s-and-2s-sort-it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63E37B1D-D23A-4171-A618-C7CED18CF2B8}"/>
    <hyperlink ref="E87" r:id="rId78" display="https://practice.geeksforgeeks.org/problems/pairwise-swap-elements-of-a-linked-list-by-swapping-data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3D797B0C-836B-4BB6-8914-39BC639D8496}"/>
    <hyperlink ref="F87" r:id="rId79" display="https://leetcode.com/problems/swap-nodes-in-pairs/submissions/878023070/" xr:uid="{DBFAF308-68B5-47A6-B5F9-62418A21784A}"/>
    <hyperlink ref="E89" r:id="rId80" display="https://practice.geeksforgeeks.org/problems/intersection-point-in-y-shapped-linked-lists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B20A7D44-6529-48E1-8313-4E3C8D08CF58}"/>
    <hyperlink ref="F89" r:id="rId81" display="https://leetcode.com/problems/intersection-of-two-linked-lists/submissions/878419496/" xr:uid="{D8337FBA-22B1-44AE-9F16-EFE80D22DF00}"/>
    <hyperlink ref="P89" r:id="rId82" display="https://www.youtube.com/watch?v=8CACsqPWpHo" xr:uid="{F328B1E3-E842-4BC3-A457-5E630064F032}"/>
    <hyperlink ref="E90" r:id="rId83" display="https://practice.geeksforgeeks.org/problems/remove-loop-in-linked-list/1?page=1&amp;company%5b%5d=Amazon&amp;company%5b%5d=Microsoft&amp;company%5b%5d=Flipkart&amp;company%5b%5d=Adobe&amp;company%5b%5d=Google&amp;company%5b%5d=Samsung&amp;company%5b%5d=Salesforce&amp;category%5b%5d=Linked%20List&amp;curated%5b%5d=1&amp;sortBy=submissions" xr:uid="{C63319BD-0795-4CA6-8A96-FFE312AAA088}"/>
    <hyperlink ref="P90" r:id="rId84" display="https://www.youtube.com/watch?v=QfbOhn0WZ88" xr:uid="{B547914A-ED27-4826-AFD7-D6D5E7ECDD7B}"/>
    <hyperlink ref="E91" r:id="rId85" display="https://practice.geeksforgeeks.org/problems/print-linked-list-elements/1?page=1&amp;category%5b%5d=Linked%20List&amp;sortBy=difficulty" xr:uid="{62344FA1-1249-43AB-8E88-32EA38451242}"/>
    <hyperlink ref="E92" r:id="rId86" display="https://practice.geeksforgeeks.org/problems/count-nodes-of-linked-list/1?page=1&amp;category%5b%5d=Linked%20List&amp;sortBy=difficulty" xr:uid="{6362BB6F-03A1-4E0C-B599-92BB6B4038BD}"/>
    <hyperlink ref="E93" r:id="rId87" display="https://practice.geeksforgeeks.org/problems/node-at-a-given-index-in-linked-list/1?page=1&amp;category%5b%5d=Linked%20List&amp;sortBy=difficulty" xr:uid="{AB2B50BE-3203-427C-9953-52AC2FB13B78}"/>
    <hyperlink ref="E94" r:id="rId88" display="https://practice.geeksforgeeks.org/problems/delete-node-in-doubly-linked-list/1" xr:uid="{EF877C9B-AF75-4309-AF21-2929B28356E2}"/>
    <hyperlink ref="E95" r:id="rId89" display="https://practice.geeksforgeeks.org/problems/reverse-a-sublist-of-a-linked-list/1?utm_source=gfg&amp;utm_medium=article&amp;utm_campaign=bottom_sticky_on_article" xr:uid="{3E18B0EE-5646-4277-8003-966FF60C9410}"/>
    <hyperlink ref="P95" r:id="rId90" display="https://www.youtube.com/watch?v=i4VjfJGo9ws" xr:uid="{CA4C3F43-9E70-45E8-8E09-77B3AA806286}"/>
    <hyperlink ref="E96" r:id="rId91" display="https://practice.geeksforgeeks.org/problems/find-nk-th-node-in-linked-list/1?page=1&amp;category%5b%5d=Linked%20List&amp;curated%5b%5d=1&amp;curated%5b%5d=8&amp;sortBy=difficulty" xr:uid="{636596BE-24B4-47F2-80FB-4CA44DC14660}"/>
    <hyperlink ref="E97" r:id="rId92" display="https://practice.geeksforgeeks.org/problems/insert-in-sorted-way-in-a-sorted-dll/1?page=1&amp;category%5b%5d=Linked%20List&amp;curated%5b%5d=1&amp;curated%5b%5d=8&amp;sortBy=difficulty" xr:uid="{FACCD8F5-0A52-4463-856E-785F4D3D9A04}"/>
    <hyperlink ref="E99" r:id="rId93" display="https://practice.geeksforgeeks.org/problems/longest-consecutive-1s-1587115620/1?utm_source=gfg&amp;utm_medium=article&amp;utm_campaign=bottom_sticky_on_article" xr:uid="{E7129B25-B74F-42B4-A33B-70DC37382CC6}"/>
    <hyperlink ref="E100" r:id="rId94" display="https://www.hackerrank.com/challenges/apple-and-orange/problem?isFullScreen=true" xr:uid="{5B8A9A12-DE17-4BED-B6F4-3879E2FD6E67}"/>
    <hyperlink ref="F102" r:id="rId95" display="https://leetcode.com/problems/reverse-nodes-in-k-group/submissions/879681439/" xr:uid="{5FCCBB96-B367-418E-BD37-E18D6FB22EAD}"/>
    <hyperlink ref="P102" r:id="rId96" display="https://www.youtube.com/watch?v=Of0HPkk3JgI" xr:uid="{BEBD7100-6785-4F05-A806-B49A51FA7E5A}"/>
    <hyperlink ref="E103" r:id="rId97" display="https://practice.geeksforgeeks.org/problems/introduction-to-linked-list/1?utm_source=youtube&amp;utm_medium=collab_striver_ytdescription&amp;utm_campaign=introduction-to-linked-list" xr:uid="{EA699417-AC45-48D4-A283-76A25F8ED436}"/>
    <hyperlink ref="E104" r:id="rId98" display="https://practice.geeksforgeeks.org/problems/linked-list-insertion-1587115620/0?utm_source=youtube&amp;utm_medium=collab_striver_ytdescription&amp;utm_campaign=linked-list-insertion" xr:uid="{7103CA7C-DB4D-49C8-BB2A-5A2C6D8D1F2F}"/>
    <hyperlink ref="E105" r:id="rId99" display="https://practice.geeksforgeeks.org/problems/search-in-linked-list-1664434326/1?utm_source=youtube&amp;utm_medium=collab_striver_ytdescription&amp;utm_campaign=search-in-linked-list-1664434326" xr:uid="{7A33E3F8-62BE-4C03-98CC-3F2D3ABEE562}"/>
    <hyperlink ref="F80" r:id="rId100" display="https://leetcode.com/problems/delete-node-in-a-linked-list/description/" xr:uid="{BC887700-C147-47C9-8D99-C5EF556AC124}"/>
    <hyperlink ref="E106" r:id="rId101" display="https://practice.geeksforgeeks.org/problems/introduction-to-doubly-linked-list/1?utm_source=youtube&amp;utm_medium=collab_striver_ytdescription&amp;utm_campaign=introduction-to-doubly-linked-list" xr:uid="{90030A48-B863-4286-81D3-D4CCE14A7EF9}"/>
    <hyperlink ref="E107" r:id="rId102" display="https://practice.geeksforgeeks.org/problems/insert-a-node-in-doubly-linked-list/1?utm_source=youtube&amp;utm_medium=collab_striver_ytdescription&amp;utm_campaign=insert-a-node-in-doubly-linked-list" xr:uid="{A499EB4B-751A-4688-BD9E-FE5B7DEF802E}"/>
    <hyperlink ref="E109" r:id="rId103" display="https://practice.geeksforgeeks.org/problems/delete-all-occurrences-of-a-given-key-in-a-doubly-linked-list/1?utm_source=youtube&amp;utm_medium=collab_striver_ytdescription&amp;utm_campaign=delete-all-occurrences-of-a-given-key-in-a-doubly-linked-list" xr:uid="{C51BF88D-F3D8-4B22-87C0-8F0C61B051A7}"/>
    <hyperlink ref="E110" r:id="rId104" display="https://practice.geeksforgeeks.org/problems/reverse-a-doubly-linked-list/1?utm_source=youtube&amp;utm_medium=collab_striver_ytdescription&amp;utm_campaign=reverse-a-doubly-linked-list" xr:uid="{426BB58D-557D-4808-8C6C-CB43825608B5}"/>
    <hyperlink ref="E111" r:id="rId105" display="https://practice.geeksforgeeks.org/problems/find-length-of-loop/1?utm_source=youtube&amp;utm_medium=collab_striver_ytdescription&amp;utm_campaign=find-length-of-loop" xr:uid="{F00CF481-1234-4812-A79B-B1DAF71A119C}"/>
    <hyperlink ref="E113" r:id="rId106" display="https://practice.geeksforgeeks.org/problems/segregate-even-and-odd-nodes-in-a-linked-list5035/1?utm_source=youtube&amp;utm_medium=collab_striver_ytdescription&amp;utm_campaign=segregate-even-and-odd-nodes-in-a-linked-list" xr:uid="{3F85AF1C-4FBC-4CDE-B123-484B852F3987}"/>
    <hyperlink ref="P113" r:id="rId107" display="https://www.youtube.com/watch?v=35EDBiYVEsI" xr:uid="{F3FB581D-2572-445C-AD38-B460E94ADA3D}"/>
    <hyperlink ref="F114" r:id="rId108" display="https://leetcode.com/problems/remove-nth-node-from-end-of-list/description/" xr:uid="{6CCA2F50-F127-474D-A925-83F44E6D8E57}"/>
    <hyperlink ref="F115" r:id="rId109" display="https://leetcode.com/problems/rotate-list/submissions/881304974/" xr:uid="{34D2D645-8797-4FED-9C7D-3068CF070563}"/>
    <hyperlink ref="F117" r:id="rId110" display="https://leetcode.com/problems/split-linked-list-in-parts/submissions/881994010/" xr:uid="{1ECE1B6A-88B8-4198-A6DD-E12A6D7572AF}"/>
    <hyperlink ref="P117" r:id="rId111" xr:uid="{EABBD853-ED6A-4E1C-8271-E2EA3DA9F733}"/>
    <hyperlink ref="E119" r:id="rId112" display="https://practice.geeksforgeeks.org/problems/check-whether-k-th-bit-is-set-or-not-1587115620/1?page=1&amp;curated%5b%5d=8&amp;sortBy=submissions" xr:uid="{A22B5B95-86F8-475B-B174-6F6B120117FF}"/>
    <hyperlink ref="E121" r:id="rId113" display="https://practice.geeksforgeeks.org/problems/implement-queue-using-array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xr:uid="{55AE95CB-BEBE-4DA2-82C9-2F5DE5B3CE78}"/>
    <hyperlink ref="E123" r:id="rId114" display="https://practice.geeksforgeeks.org/problems/alone-in-couple5507/1?page=5&amp;curated%5b%5d=1&amp;sortBy=submissions" xr:uid="{771D5A57-0915-40E0-AD8A-F2731DF22E14}"/>
    <hyperlink ref="E124" r:id="rId115" display="https://practice.geeksforgeeks.org/problems/count-squares3649/1?page=2&amp;difficulty%5b%5d=-1&amp;sortBy=submissions" xr:uid="{D3068EC9-8785-4E52-B7E7-15D787E85FA1}"/>
    <hyperlink ref="E125" r:id="rId116" display="https://practice.geeksforgeeks.org/problems/maximum-no-of-1s-row3027/1?page=2&amp;curated%5b%5d=1&amp;sortBy=submissions" xr:uid="{08A4215C-9AB6-45CE-80DB-1D088B4802ED}"/>
    <hyperlink ref="E127" r:id="rId117" display="https://practice.geeksforgeeks.org/problems/implement-stack-using-array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xr:uid="{3904E4D8-9221-4B26-B552-5DD1DDB40A01}"/>
    <hyperlink ref="F128" r:id="rId118" display="https://leetcode.com/problems/minimum-common-value/submissions/887015008/" xr:uid="{6BE0C5C9-2374-4951-B340-63A2A3AE3C0E}"/>
    <hyperlink ref="E129" r:id="rId119" display="https://practice.geeksforgeeks.org/problems/immediate-smaller-element1142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xr:uid="{7C082C52-441B-43C7-9584-FC86406BB2F6}"/>
    <hyperlink ref="E130" r:id="rId120" display="https://practice.geeksforgeeks.org/problems/queue-reversal/1?page=1&amp;company%5b%5d=Amazon&amp;company%5b%5d=Microsoft&amp;company%5b%5d=Adobe&amp;company%5b%5d=Google&amp;company%5b%5d=Goldman%20Sachs&amp;company%5b%5d=Morgan%20Stanley&amp;company%5b%5d=Walmart&amp;company%5b%5d=D-E-Shaw&amp;company%5b%5d=Oracle&amp;company%5b%5d=Apple&amp;company%5b%5d=DE%20Shaw&amp;category%5b%5d=Stack&amp;category%5b%5d=Queue&amp;sortBy=difficulty" xr:uid="{57CC49E2-47AA-4ACF-8ADD-4A2C77587F8D}"/>
    <hyperlink ref="F132" r:id="rId121" display="https://leetcode.com/problems/valid-palindrome/submissions/887386317/" xr:uid="{E188C359-E5CD-41B4-B106-F99D5E10AA2A}"/>
    <hyperlink ref="F134" r:id="rId122" display="https://leetcode.com/problems/valid-parentheses/" xr:uid="{13277A5B-0802-4696-B92F-2BAEA960E7C3}"/>
    <hyperlink ref="F136" r:id="rId123" display="https://leetcode.com/problems/length-of-last-word/submissions/888170745/" xr:uid="{B616D1DB-29EA-4CB5-A9E1-460F314B8815}"/>
    <hyperlink ref="F137" r:id="rId124" display="https://leetcode.com/problems/number-of-1-bits/submissions/888216653/" xr:uid="{8B245958-3D9B-4919-94B7-CECC629B1F40}"/>
    <hyperlink ref="F138" r:id="rId125" display="https://leetcode.com/problems/counting-bits/solutions/?orderBy=most_votes" xr:uid="{69ABAD1E-B5BE-40EB-A952-557E86B028AB}"/>
    <hyperlink ref="F135" r:id="rId126" display="https://leetcode.com/problems/longest-valid-parentheses/solutions/?orderBy=most_votes" xr:uid="{A991DF89-E8B2-40A6-8248-5AD523D1E0DE}"/>
    <hyperlink ref="F140" r:id="rId127" display="https://leetcode.com/problems/palindrome-linked-list/submissions/888821146/" xr:uid="{70C63CA0-2FDC-440B-B0A9-52B2806A7793}"/>
    <hyperlink ref="F142" r:id="rId128" display="https://leetcode.com/problems/add-digits/submissions/889227863/" xr:uid="{5DFC7780-1E13-435A-ABAE-6C016100BE7A}"/>
    <hyperlink ref="F143" r:id="rId129" display="https://leetcode.com/problems/third-maximum-number/submissions/889516578/" xr:uid="{2AF090F6-327F-481A-B1A6-509C8A4214C2}"/>
    <hyperlink ref="F144" r:id="rId130" display="https://leetcode.com/problems/intersection-of-two-arrays/description/" xr:uid="{4FD122D2-8248-4594-AFF4-9F609100C55D}"/>
    <hyperlink ref="F146" r:id="rId131" display="https://leetcode.com/problems/day-of-the-year/submissions/891208028/" xr:uid="{CC06771A-1BA2-40C1-A00A-B80A2857B49F}"/>
    <hyperlink ref="F147" r:id="rId132" display="https://leetcode.com/problems/reverse-only-letters/submissions/891223003/" xr:uid="{818C21DA-7633-4258-B802-2D67BDCBE8F7}"/>
    <hyperlink ref="F148" r:id="rId133" display="https://leetcode.com/problems/reverse-vowels-of-a-string/" xr:uid="{B3F2D098-0FF0-4B98-BC5E-52550E18FC7D}"/>
    <hyperlink ref="F150" r:id="rId134" display="https://leetcode.com/problems/shuffle-the-array/" xr:uid="{407080FF-E98D-47DD-B16A-8C9717951E0A}"/>
    <hyperlink ref="F151" r:id="rId135" display="https://leetcode.com/problems/smallest-even-multiple/" xr:uid="{4B3B6248-DBFC-4CB6-B934-C88C6BE49FD9}"/>
    <hyperlink ref="F152" r:id="rId136" display="https://leetcode.com/problems/find-greatest-common-divisor-of-array/solutions/?orderBy=most_votes" xr:uid="{12858B3F-247D-4868-9958-C0ADACF2142F}"/>
    <hyperlink ref="F153" r:id="rId137" display="https://leetcode.com/problems/number-of-common-factors/submissions/892641481/" xr:uid="{F6478282-6978-41B1-AB7F-40962D88B385}"/>
    <hyperlink ref="F154" r:id="rId138" display="https://leetcode.com/problems/plus-one/submissions/892741347/" xr:uid="{55EB6F8A-A67D-4A3F-8718-AA2B388D895B}"/>
    <hyperlink ref="F155" r:id="rId139" display="https://leetcode.com/problems/power-of-two/submissions/892753745/" xr:uid="{70D2F238-C658-455D-AB82-B2132BA4C177}"/>
    <hyperlink ref="F156" r:id="rId140" display="https://leetcode.com/problems/power-of-three/submissions/892763353/" xr:uid="{80519243-7D79-4F47-9598-349EC4802A32}"/>
    <hyperlink ref="F157" r:id="rId141" xr:uid="{E738DC88-9E89-455C-89B4-A5131953E6D3}"/>
    <hyperlink ref="F159" r:id="rId142" display="https://leetcode.com/problems/divisor-game/submissions/893330730/" xr:uid="{2A740107-2B4E-4C14-A373-076CF79EF329}"/>
    <hyperlink ref="F160" r:id="rId143" display="https://leetcode.com/problems/bulb-switcher/submissions/893492855/" xr:uid="{510A3332-EF0E-4983-BBDE-9F16377A13A4}"/>
    <hyperlink ref="F162" r:id="rId144" display="https://leetcode.com/problems/final-prices-with-a-special-discount-in-a-shop/description/" xr:uid="{C1C966E0-A398-483C-9839-B3398CB5FFB6}"/>
    <hyperlink ref="F163" r:id="rId145" display="https://leetcode.com/problems/make-the-string-great/submissions/893975219/" xr:uid="{395AB2B4-FE52-49A8-AA4B-63FAACD525D1}"/>
    <hyperlink ref="F164" r:id="rId146" display="https://leetcode.com/problems/strictly-palindromic-number/description/" xr:uid="{78A5E205-EF82-4E3B-B16E-F3F2DD57109B}"/>
    <hyperlink ref="F165" r:id="rId147" display="https://leetcode.com/problems/count-good-numbers/submissions/894265874/" xr:uid="{6D4B4420-7F73-420E-ADBC-497EABB08C94}"/>
    <hyperlink ref="F167" r:id="rId148" display="https://leetcode.com/problems/first-unique-character-in-a-string/description/" xr:uid="{89FEACD4-5BD2-4B1C-BA40-D15A167B947B}"/>
    <hyperlink ref="F169" r:id="rId149" display="https://leetcode.com/problems/assign-cookies/submissions/896017759/" xr:uid="{C02675E1-53F7-4BEE-8631-C1959DF42467}"/>
    <hyperlink ref="F170" r:id="rId150" display="https://leetcode.com/problems/lemonade-change/submissions/896035585/" xr:uid="{FDEA1649-0EDD-408E-BB6C-731C538B43DA}"/>
    <hyperlink ref="F171" r:id="rId151" display="https://leetcode.com/problems/find-the-difference/description/" xr:uid="{8D377C79-F339-4A2E-9078-34AB0EA0B9A0}"/>
    <hyperlink ref="F172" r:id="rId152" display="https://leetcode.com/problems/separate-the-digits-in-an-array/submissions/896059180/" xr:uid="{E131D87E-CB5D-47C0-B7A0-2A3F172721C3}"/>
    <hyperlink ref="F183" r:id="rId153" display="https://leetcode.com/problems/binary-search/submissions/901676778/" xr:uid="{6A2A1286-C5C0-40E5-BEB9-4CDF8E71E513}"/>
    <hyperlink ref="F187" r:id="rId154" display="https://leetcode.com/problems/add-binary/description/" xr:uid="{AAE20CE5-5755-4BD9-95F7-1A875BB9149F}"/>
    <hyperlink ref="F189" r:id="rId155" display="https://leetcode.com/problems/sort-array-by-parity/submissions/903048428/" xr:uid="{88AF15E1-9137-47B6-BA59-669A77E552A6}"/>
    <hyperlink ref="F185" r:id="rId156" display="https://leetcode.com/problems/first-bad-version/submissions/903433702/" xr:uid="{DDCDB080-44EA-4F0A-88DE-66DAE66E89DD}"/>
    <hyperlink ref="F184" r:id="rId157" display="https://leetcode.com/problems/search-insert-position/submissions/903445792/" xr:uid="{3ED236F8-14A8-46B3-9D4D-A10B2940555D}"/>
    <hyperlink ref="F191" r:id="rId158" display="https://leetcode.com/problems/reverse-bits/submissions/903465269/" xr:uid="{09D6DD9B-17BD-4345-A812-673FA014E002}"/>
    <hyperlink ref="F192" r:id="rId159" display="https://leetcode.com/problems/sort-colors/description/" xr:uid="{E143E899-2DD1-4B85-BA33-DA94510F56C0}"/>
    <hyperlink ref="F193" r:id="rId160" display="https://leetcode.com/problems/find-the-pivot-integer/description/" xr:uid="{CB5397F2-B389-4D27-A546-41FC5AB9382A}"/>
    <hyperlink ref="F195" r:id="rId161" display="https://leetcode.com/problems/is-subsequence/submissions/905971826/?envType=study-plan&amp;id=level-1" xr:uid="{56A319DD-FBF5-40D4-AE60-DDA3495AA841}"/>
    <hyperlink ref="F197" r:id="rId162" display="https://leetcode.com/problems/roman-to-integer/description/" xr:uid="{6B129E39-BA0F-4727-A829-0B0FB5C8923C}"/>
    <hyperlink ref="F199" r:id="rId163" display="https://leetcode.com/problems/maximum-count-of-positive-integer-and-negative-integer/solutions/?orderBy=most_votes" xr:uid="{C6F6BF69-2DBB-45ED-AF1F-42E918B6FBCD}"/>
    <hyperlink ref="F200" r:id="rId164" display="https://leetcode.com/problems/find-first-and-last-position-of-element-in-sorted-array/" xr:uid="{736E3A98-4BE5-470B-AE13-4BF9108B7495}"/>
    <hyperlink ref="F202" r:id="rId165" display="https://leetcode.com/problems/minimum-sum-of-four-digit-number-after-splitting-digits/submissions/910205239/" xr:uid="{70A35376-FDA1-4184-ACD7-EA1536BEC66C}"/>
    <hyperlink ref="F203" r:id="rId166" display="https://leetcode.com/problems/how-many-numbers-are-smaller-than-the-current-number/description/" xr:uid="{F63844B3-8F75-42B1-8392-145B53BAB6B2}"/>
    <hyperlink ref="F204" r:id="rId167" display="https://leetcode.com/problems/contains-duplicate/description/" xr:uid="{47E03B0F-D66E-46AD-857D-794ED48C5294}"/>
    <hyperlink ref="F205" r:id="rId168" display="https://leetcode.com/problems/contains-duplicate-ii/" xr:uid="{A09C3221-FD15-4BCB-B643-758F33675BAE}"/>
    <hyperlink ref="F207" r:id="rId169" display="https://leetcode.com/problems/valid-anagram/submissions/910623958/" xr:uid="{7F087DE5-7A9B-4810-90A7-4189C99D6FDA}"/>
    <hyperlink ref="F208" r:id="rId170" display="https://leetcode.com/problems/intersection-of-two-arrays-ii/description/" xr:uid="{C2FF140C-DAB3-41F3-B0AF-FE78EA106AF7}"/>
    <hyperlink ref="F209" r:id="rId171" display="https://leetcode.com/problems/height-checker/description/" xr:uid="{4F3A9747-FF3A-4D56-B061-551F332C5525}"/>
    <hyperlink ref="F210" r:id="rId172" display="https://leetcode.com/problems/final-value-of-variable-after-performing-operations/description/" xr:uid="{A40A27E9-3B13-44CE-81F8-8CCF4E6F9183}"/>
    <hyperlink ref="F211" r:id="rId173" display="https://leetcode.com/problems/keep-multiplying-found-values-by-two/submissions/910962385/" xr:uid="{C34C9081-BFB2-4A40-B2E9-AD7380BD3BC5}"/>
    <hyperlink ref="F212" r:id="rId174" display="https://leetcode.com/problems/find-smallest-letter-greater-than-target/submissions/910984070/" xr:uid="{CB9A71B6-2861-496C-B11C-FAD8BC7D775A}"/>
    <hyperlink ref="F214" r:id="rId175" display="https://leetcode.com/problems/delete-greatest-value-in-each-row/" xr:uid="{0BBEE011-9C86-4F3C-98B8-03C88297E2D0}"/>
    <hyperlink ref="F215" r:id="rId176" display="https://leetcode.com/problems/sorting-the-sentence/submissions/911602400/" xr:uid="{8BDCEAD4-8DBB-4645-8925-295636D02BDC}"/>
    <hyperlink ref="F217" r:id="rId177" display="https://leetcode.com/problems/lru-cache/" xr:uid="{B717E03E-86E5-4116-B4F4-6AF67AE5C839}"/>
    <hyperlink ref="P217" r:id="rId178" xr:uid="{1AB2A516-71D4-4E6A-9AF3-E34D1B837E78}"/>
    <hyperlink ref="F219" r:id="rId179" display="https://leetcode.com/problems/remove-duplicates-from-sorted-list/description/" xr:uid="{88CA213C-6764-4491-9F7F-C04984D1DA33}"/>
    <hyperlink ref="E220" r:id="rId180" display="https://practice.geeksforgeeks.org/problems/modular-node/1?utm_source=gfg&amp;utm_medium=article&amp;utm_campaign=bottom_sticky_on_article" xr:uid="{1D5C775E-3B8B-41CD-8B08-76B31BC725D9}"/>
    <hyperlink ref="F222" r:id="rId181" display="https://leetcode.com/problems/add-two-numbers/description/" xr:uid="{4933F140-4F37-43FF-AD72-50946C78BF90}"/>
    <hyperlink ref="F223" r:id="rId182" display="https://leetcode.com/problems/remove-linked-list-elements/submissions/914519082/" xr:uid="{FF8A8D19-A61F-4300-A3FB-1232F4D78531}"/>
    <hyperlink ref="F225" r:id="rId183" display="https://leetcode.com/problems/linked-list-cycle/submissions/914823159/" xr:uid="{3EE5EE0D-AFF1-4549-82EF-0FB261D34807}"/>
    <hyperlink ref="F226" r:id="rId184" display="https://leetcode.com/problems/convert-binary-number-in-a-linked-list-to-integer/submissions/915125512/" xr:uid="{3A81A4A8-6176-42CB-9344-990C58364A7D}"/>
    <hyperlink ref="E227" r:id="rId185" display="https://practice.geeksforgeeks.org/problems/remove-duplicates-from-an-unsorted-linked-list/1?utm_source=gfg&amp;utm_medium=article&amp;utm_campaign=bottom_sticky_on_article" xr:uid="{6A878598-D9B1-43FB-9E26-3AF66AC06456}"/>
    <hyperlink ref="E229" r:id="rId186" display="https://practice.geeksforgeeks.org/contest/gfg-weekly-coding-contest-93/problems/" xr:uid="{9BDB5221-46AC-4280-A71A-AEA3F61E12F7}"/>
    <hyperlink ref="E231" r:id="rId187" display="https://practice.geeksforgeeks.org/problems/implement-two-stacks-in-an-array/1?utm_source=gfg&amp;utm_medium=article&amp;utm_campaign=bottom_sticky_on_article" xr:uid="{4356F7B6-9117-47C3-B0E3-E7BFC7B51670}"/>
    <hyperlink ref="E233" r:id="rId188" display="https://practice.geeksforgeeks.org/problems/n-meetings-in-one-room-1587115620/1" xr:uid="{73B312C9-B838-4EE5-A5EA-8CC62652777C}"/>
    <hyperlink ref="E235" r:id="rId189" display="https://practice.geeksforgeeks.org/problems/minimum-platforms-1587115620/1" xr:uid="{6185128A-2C7B-47D6-8744-E997E94ACEE4}"/>
    <hyperlink ref="P235" r:id="rId190" xr:uid="{DEE9255E-4BDE-45F3-A2D2-3AA488BF99F1}"/>
    <hyperlink ref="E237" r:id="rId191" display="https://practice.geeksforgeeks.org/problems/-minimum-number-of-coins4426/1?utm_source=youtube&amp;utm_medium=collab_striver_ytdescription&amp;utm_campaign=minimum-number-of-coins" xr:uid="{9DBA92AD-EC5E-4D94-BF7C-1D1C1359A5F4}"/>
    <hyperlink ref="E238" r:id="rId192" display="https://practice.geeksforgeeks.org/problems/fractional-knapsack-1587115620/1?utm_source=youtube&amp;utm_medium=collab_striver_ytdescription&amp;utm_campaign=fractional-knapsack" xr:uid="{A8DD94CD-5F24-4E1C-92B1-4714C7AD1314}"/>
    <hyperlink ref="F240" r:id="rId193" display="https://leetcode.com/problems/valid-parenthesis-string/" xr:uid="{FF26593B-DB7D-400A-9815-D4E0C9490271}"/>
    <hyperlink ref="P240" r:id="rId194" xr:uid="{3E6BE9F3-8A4E-4E7A-8E2C-F761DC42F916}"/>
    <hyperlink ref="E241" r:id="rId195" display="https://practice.geeksforgeeks.org/problems/job-sequencing-problem-1587115620/1?utm_source=youtube&amp;utm_medium=collab_striver_ytdescription&amp;utm_campaign=job-sequencing-problem" xr:uid="{FE1E4543-C305-4B56-81BD-E3DB21EB3C96}"/>
    <hyperlink ref="P241" r:id="rId196" display="https://www.youtube.com/watch?v=LjPx4wQaRIs&amp;list=PLgUwDviBIf0p4ozDR_kJJkONnb1wdx2Ma&amp;index=48" xr:uid="{A8FF5A8F-E164-46F4-9F7E-D1DC6C709D46}"/>
    <hyperlink ref="E243" r:id="rId197" display="https://practice.geeksforgeeks.org/problems/print-gfg-n-times/1?utm_source=youtube&amp;utm_medium=collab_striver_ytdescription&amp;utm_campaign=print-gfg-n-times" xr:uid="{3BA7D957-5CB3-4A5F-95BE-6808EAE0AD4E}"/>
    <hyperlink ref="E244" r:id="rId198" display="https://practice.geeksforgeeks.org/problems/print-n-to-1-without-loop/1?utm_source=youtube&amp;utm_medium=collab_striver_ytdescription&amp;utm_campaign=print-n-to-1-without-loop" xr:uid="{B9116F78-7E61-48E6-8304-422F4ED77D30}"/>
    <hyperlink ref="E245" r:id="rId199" display="https://practice.geeksforgeeks.org/problems/sum-of-first-n-terms5843/1?utm_source=youtube&amp;utm_medium=collab_striver_ytdescription&amp;utm_campaign=sum-of-first-n-terms" xr:uid="{767E2FDD-F629-4229-8B98-C1101BBCF989}"/>
    <hyperlink ref="E246" r:id="rId200" display="https://practice.geeksforgeeks.org/problems/find-all-factorial-numbers-less-than-or-equal-to-n3548/0?problemType=functional&amp;difficulty%5b%5d=-1&amp;page=1&amp;query=problemTypefunctionaldifficulty%5b%5d-1page1&amp;utm_source=youtube&amp;utm_medium=collab_striver_ytdescription&amp;utm_campaign=find-all-factorial-numbers-less-than-or-equal-to-n" xr:uid="{7BF5BFDA-A96A-4178-B641-3A523414892B}"/>
    <hyperlink ref="P10" r:id="rId201" display="https://www.youtube.com/watch?v=R6HoR6NyMOA" xr:uid="{407BE96B-9B1B-4FB8-BD22-A941BB899851}"/>
    <hyperlink ref="P9" r:id="rId202" display="https://www.youtube.com/watch?v=Ib-EhoTEhGM&amp;t=22s" xr:uid="{88BB6BB8-233A-48D2-93C6-D672D66FEF6D}"/>
    <hyperlink ref="P12" r:id="rId203" display="https://www.youtube.com/watch?v=SiOcVp_h7q8" xr:uid="{719C54D2-EBAE-4F62-9B09-40082645A89A}"/>
    <hyperlink ref="F248" r:id="rId204" display="https://leetcode.com/problems/fibonacci-number/submissions/924338366/" xr:uid="{B6AB432F-DAB3-403A-B03B-4A38768D5D95}"/>
    <hyperlink ref="F250" r:id="rId205" display="https://leetcode.com/problems/rearrange-array-elements-by-sign/submissions/925474542/" xr:uid="{7CDCAFA2-B8E0-4F9D-A882-40D358E00969}"/>
    <hyperlink ref="F252" r:id="rId206" display="https://leetcode.com/problems/powx-n/submissions/925813993/" xr:uid="{CB261A24-06BD-4D29-BEC7-D0F6867F0AAD}"/>
    <hyperlink ref="E254" r:id="rId207" display="https://practice.geeksforgeeks.org/problems/largest-element-in-array4009/0?utm_source=youtube&amp;utm_medium=collab_striver_ytdescription&amp;utm_campaign=largest-element-in-array" xr:uid="{195BCD2A-362C-4F9A-8A6F-81A3C386F07D}"/>
    <hyperlink ref="E255" r:id="rId208" display="https://practice.geeksforgeeks.org/problems/second-largest3735/1?utm_source=youtube&amp;utm_medium=collab_striver_ytdescription&amp;utm_campaign=second-largest" xr:uid="{2E2CDDF7-CDFA-4CCA-BB15-F068CE12A287}"/>
    <hyperlink ref="E256" r:id="rId209" display="https://practice.geeksforgeeks.org/problems/check-if-an-array-is-sorted0701/1?utm_source=youtube&amp;utm_medium=collab_striver_ytdescription&amp;utm_campaign=check-if-an-array-is-sorted" xr:uid="{778C1CEA-E47E-41D3-8975-D68709D3BF16}"/>
    <hyperlink ref="F258" r:id="rId210" display="https://leetcode.com/problems/longest-consecutive-sequence/submissions/928558426/" xr:uid="{EB13B10F-DB78-44A2-8FEE-015C94F8556E}"/>
    <hyperlink ref="P258" r:id="rId211" display="https://www.youtube.com/watch?v=oO5uLE7EUlM&amp;list=PLgUwDviBIf0oF6QL8m22w1hIDC1vJ_BHz&amp;index=29" xr:uid="{EF7E6B56-5169-4FDB-A701-ECDE74A739CD}"/>
    <hyperlink ref="F259" r:id="rId212" display="https://leetcode.com/problems/find-the-duplicate-number/submissions/928629944/" xr:uid="{C20C5F04-416D-4FC9-8531-25198075507F}"/>
    <hyperlink ref="F261" r:id="rId213" display="https://www.youtube.com/watch?v=xvNwoz-ufXA" xr:uid="{9FA9AAA4-E562-4774-86D4-444C1D871896}"/>
    <hyperlink ref="P261" r:id="rId214" display="https://www.youtube.com/watch?v=xvNwoz-ufXA" xr:uid="{22D3D421-104B-4453-A40E-F483BAE83951}"/>
    <hyperlink ref="E263" r:id="rId215" display="https://practice.geeksforgeeks.org/problems/reverse-a-stack/1?utm_source=youtube&amp;utm_medium=collab_striver_ytdescription&amp;utm_campaign=reverse-a-stack" xr:uid="{BC3C89FF-380D-4E44-89EE-69E6C19AD0EC}"/>
    <hyperlink ref="E264" r:id="rId216" display="https://practice.geeksforgeeks.org/problems/sort-a-stack/1?utm_source=youtube&amp;utm_medium=collab_striver_ytdescription&amp;utm_campaign=sort-a-stack" xr:uid="{B25C4D78-3507-4DC6-96A6-60798997E432}"/>
    <hyperlink ref="F265" r:id="rId217" display="https://leetcode.com/problems/binary-search/submissions/901676778/" xr:uid="{6F8F2CB3-D35C-45B8-BF83-32F283B1BEBE}"/>
    <hyperlink ref="P266" r:id="rId218" display="https://www.youtube.com/watch?v=1iSJhfje97I" xr:uid="{829F59B8-1C52-4E24-9DE1-3E1CAC421AA7}"/>
    <hyperlink ref="E268" r:id="rId219" display="https://practice.geeksforgeeks.org/problems/floor-in-a-sorted-array-1587115620/1?track=DSASP-Searching&amp;amp%3BbatchId=154&amp;utm_source=youtube&amp;utm_medium=collab_striver_ytdescription&amp;utm_campaign=floor-in-a-sorted-array" xr:uid="{34B2DDB1-0A98-4489-B04C-BB2D077B11E4}"/>
    <hyperlink ref="E269" r:id="rId220" display="https://practice.geeksforgeeks.org/problems/ceil-the-floor2802/1?utm_source=youtube&amp;utm_medium=collab_striver_ytdescription&amp;utm_campaign=ceil-the-floor" xr:uid="{6ECFD488-7C59-441E-B073-92397F001D7F}"/>
    <hyperlink ref="F270" r:id="rId221" display="https://leetcode.com/problems/search-insert-position/" xr:uid="{70614C3D-757A-48E8-84E2-524BF0ADE47C}"/>
    <hyperlink ref="E271" r:id="rId222" display="https://practice.geeksforgeeks.org/problems/check-if-an-array-is-sorted0701/1?utm_source=youtube&amp;utm_medium=collab_striver_ytdescription&amp;utm_campaign=check-if-an-array-is-sorted" xr:uid="{975CDD3C-C9E6-412A-994D-362D10D04E7F}"/>
    <hyperlink ref="F272" r:id="rId223" display="https://leetcode.com/problems/find-first-and-last-position-of-element-in-sorted-array/submissions/930058529/" xr:uid="{214D6183-8272-4A4B-BFD5-CD2E2FC45B04}"/>
    <hyperlink ref="E273" r:id="rId224" display="https://practice.geeksforgeeks.org/problems/number-of-occurrence2259/1?utm_source=youtube&amp;utm_medium=collab_striver_ytdescription&amp;utm_campaign=number-of-occurrence" xr:uid="{723E9159-F9A3-4F71-B84E-C5997E04EA3A}"/>
    <hyperlink ref="F274" r:id="rId225" display="https://leetcode.com/problems/find-peak-element/submissions/930252437/" xr:uid="{216966FE-BCD1-4863-B0BF-B3547DAE4045}"/>
    <hyperlink ref="P274" r:id="rId226" display="https://www.youtube.com/watch?v=OINnBJTRrMU" xr:uid="{383953CB-0EEE-4923-9054-5E07477C07B2}"/>
    <hyperlink ref="F276" r:id="rId227" display="https://leetcode.com/problems/search-in-rotated-sorted-array/submissions/930649708/" xr:uid="{04AAC121-0E34-4619-8961-7080E2FF1DDF}"/>
    <hyperlink ref="P276" r:id="rId228" display="https://www.youtube.com/watch?v=r3pMQ8-Ad5s&amp;list=PLgUwDviBIf0p4ozDR_kJJkONnb1wdx2Ma&amp;index=65" xr:uid="{6A2CA833-0EDD-4134-A242-67F26B602AD6}"/>
    <hyperlink ref="F277" r:id="rId229" display="https://leetcode.com/problems/search-in-rotated-sorted-array-ii/submissions/930735772/" xr:uid="{FA508AA6-CF4C-449F-8E2E-4126C46E38A5}"/>
    <hyperlink ref="F279" r:id="rId230" display="https://leetcode.com/problems/find-minimum-in-rotated-sorted-array/submissions/932021797/" xr:uid="{4FCB4BDE-AFA6-4DA7-811E-6ADD66259F71}"/>
    <hyperlink ref="P279" r:id="rId231" display="https://www.youtube.com/watch?v=BjiQxSeaGSw" xr:uid="{8F854B07-1E6E-441E-B48D-344BC077EBA3}"/>
    <hyperlink ref="F281" r:id="rId232" display="https://leetcode.com/problems/single-element-in-a-sorted-array/submissions/932281705/" xr:uid="{25911667-3DDE-4F98-A850-686B876DC2CA}"/>
    <hyperlink ref="P281" r:id="rId233" xr:uid="{D57DE605-EBFB-4685-87B6-2D5DFD53BB89}"/>
    <hyperlink ref="F283" r:id="rId234" display="https://leetcode.com/problems/search-a-2d-matrix/submissions/933170475/" xr:uid="{79CC85C4-A202-401E-8A30-DAE4190F6596}"/>
    <hyperlink ref="F285" r:id="rId235" display="https://practice.geeksforgeeks.org/problems/square-root/0?utm_source=youtube&amp;utm_medium=collab_striver_ytdescription&amp;utm_campaign=square-root" xr:uid="{D0A504B4-C54A-4AC6-954A-586E93458384}"/>
    <hyperlink ref="F286" r:id="rId236" display="https://practice.geeksforgeeks.org/problems/find-nth-root-of-m5843/1?utm_source=youtube&amp;utm_medium=collab_striver_ytdescription&amp;utm_campaign=find-nth-root-of-m" xr:uid="{B8EFFE43-32FB-434A-88C0-FCCB2D197731}"/>
    <hyperlink ref="F288" r:id="rId237" display="https://leetcode.com/problems/koko-eating-bananas/submissions/934076620/" xr:uid="{0124C371-0D28-487A-B0CD-931B75ABD3DD}"/>
    <hyperlink ref="P288" r:id="rId238" display="https://www.youtube.com/watch?v=U2SozAs9RzA" xr:uid="{0B750896-8579-4B63-8298-41DDF1DF681A}"/>
    <hyperlink ref="F290" r:id="rId239" display="https://leetcode.com/problems/remove-outermost-parentheses/submissions/935308423/" xr:uid="{06C4CF96-EEE2-4C66-8C0C-4901E5D88228}"/>
    <hyperlink ref="P290" r:id="rId240" display="https://www.youtube.com/watch?v=Evrdo1JEnmo" xr:uid="{41E35F8F-CA3E-4651-996A-240300B55558}"/>
    <hyperlink ref="F291" r:id="rId241" display="https://leetcode.com/problems/reverse-words-in-a-string/submissions/935354712/" xr:uid="{B2DC3348-98D9-46EE-AFAC-40687CCBBA4E}"/>
    <hyperlink ref="P291" r:id="rId242" display="https://takeuforward.org/data-structure/reverse-words-in-a-string/" xr:uid="{D55EE24A-4226-4022-BDCF-403D5F3787FD}"/>
    <hyperlink ref="F293" r:id="rId243" display="https://leetcode.com/problems/largest-odd-number-in-string/submissions/935738973/" xr:uid="{C27DC287-CA35-4A25-8803-826B012E6539}"/>
    <hyperlink ref="P293" r:id="rId244" xr:uid="{F801EFB6-5157-42DE-9E35-9BB0229DC078}"/>
    <hyperlink ref="F294" r:id="rId245" display="https://leetcode.com/problems/longest-common-prefix/submissions/935844073/" xr:uid="{9C488623-89DC-47F3-A30F-1A3556ACCC2A}"/>
    <hyperlink ref="F295" r:id="rId246" display="https://leetcode.com/problems/rotate-string/description/" xr:uid="{879F1471-8AAF-4B4E-BFFD-BF71924C3E1B}"/>
    <hyperlink ref="F297" r:id="rId247" display="https://leetcode.com/problems/sort-characters-by-frequency/solutions/?orderBy=most_votes" xr:uid="{68FDEF25-3FF3-4AAB-AF0D-7C56F2631A82}"/>
    <hyperlink ref="P297" r:id="rId248" display="https://www.youtube.com/watch?v=vltY5jxqcco" xr:uid="{27258649-0313-4654-BC42-13F4250FD6EC}"/>
    <hyperlink ref="F299" r:id="rId249" xr:uid="{10295230-E557-419E-94A9-EC392AA4FE10}"/>
  </hyperlinks>
  <pageMargins left="0.7" right="0.7" top="0.75" bottom="0.75" header="0" footer="0"/>
  <pageSetup orientation="portrait" r:id="rId2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59EA-AF3C-44CB-A868-02364AB72863}">
  <dimension ref="A1:Z919"/>
  <sheetViews>
    <sheetView topLeftCell="A248" workbookViewId="0">
      <selection activeCell="A248" sqref="A248"/>
    </sheetView>
  </sheetViews>
  <sheetFormatPr defaultColWidth="59.5703125" defaultRowHeight="12.75" x14ac:dyDescent="0.2"/>
  <cols>
    <col min="2" max="2" width="86.5703125" customWidth="1"/>
    <col min="3" max="3" width="75.140625" customWidth="1"/>
  </cols>
  <sheetData>
    <row r="1" spans="1:26" ht="13.5" thickBot="1" x14ac:dyDescent="0.25">
      <c r="A1" s="144" t="s">
        <v>696</v>
      </c>
      <c r="B1" s="145"/>
      <c r="C1" s="146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 spans="1:26" ht="18" thickBot="1" x14ac:dyDescent="0.5">
      <c r="A2" s="147"/>
      <c r="B2" s="148"/>
      <c r="C2" s="149"/>
      <c r="D2" s="96" t="s">
        <v>697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ht="13.5" thickBot="1" x14ac:dyDescent="0.25">
      <c r="A3" s="150"/>
      <c r="B3" s="151"/>
      <c r="C3" s="152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 spans="1:26" ht="24" customHeight="1" thickBot="1" x14ac:dyDescent="0.3">
      <c r="A4" s="97" t="s">
        <v>698</v>
      </c>
      <c r="B4" s="97"/>
      <c r="C4" s="98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 spans="1:26" ht="24" customHeight="1" thickBot="1" x14ac:dyDescent="0.3">
      <c r="A5" s="99" t="s">
        <v>699</v>
      </c>
      <c r="B5" s="100" t="s">
        <v>698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24" customHeight="1" thickBot="1" x14ac:dyDescent="0.3">
      <c r="A6" s="101" t="s">
        <v>611</v>
      </c>
      <c r="B6" s="100" t="s">
        <v>700</v>
      </c>
      <c r="C6" s="153" t="s">
        <v>701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 spans="1:26" ht="24" customHeight="1" thickBot="1" x14ac:dyDescent="0.3">
      <c r="A7" s="102" t="s">
        <v>612</v>
      </c>
      <c r="B7" s="100" t="s">
        <v>702</v>
      </c>
      <c r="C7" s="15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 spans="1:26" ht="24" customHeight="1" thickBot="1" x14ac:dyDescent="0.3">
      <c r="A8" s="98"/>
      <c r="B8" s="97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 spans="1:26" ht="24" customHeight="1" thickBot="1" x14ac:dyDescent="0.3">
      <c r="A9" s="98"/>
      <c r="B9" s="97"/>
      <c r="C9" s="98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ht="24" customHeight="1" thickBot="1" x14ac:dyDescent="0.3">
      <c r="A10" s="103" t="s">
        <v>703</v>
      </c>
      <c r="B10" s="103" t="s">
        <v>704</v>
      </c>
      <c r="C10" s="103" t="s">
        <v>705</v>
      </c>
      <c r="D10" s="103" t="s">
        <v>91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spans="1:26" ht="24" customHeight="1" thickBot="1" x14ac:dyDescent="0.5">
      <c r="A11" s="99" t="s">
        <v>92</v>
      </c>
      <c r="B11" s="88" t="s">
        <v>706</v>
      </c>
      <c r="C11" s="105" t="s">
        <v>707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 spans="1:26" ht="24" customHeight="1" thickBot="1" x14ac:dyDescent="0.5">
      <c r="A12" s="99" t="s">
        <v>92</v>
      </c>
      <c r="B12" s="88" t="s">
        <v>708</v>
      </c>
      <c r="C12" s="105" t="s">
        <v>709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 spans="1:26" ht="24" customHeight="1" thickBot="1" x14ac:dyDescent="0.5">
      <c r="A13" s="99" t="s">
        <v>92</v>
      </c>
      <c r="B13" s="88" t="s">
        <v>710</v>
      </c>
      <c r="C13" s="105" t="s">
        <v>711</v>
      </c>
      <c r="D13" s="106" t="s">
        <v>712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24" customHeight="1" thickBot="1" x14ac:dyDescent="0.5">
      <c r="A14" s="99" t="s">
        <v>92</v>
      </c>
      <c r="B14" s="88" t="s">
        <v>663</v>
      </c>
      <c r="C14" s="105" t="s">
        <v>713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1:26" ht="24" customHeight="1" thickBot="1" x14ac:dyDescent="0.5">
      <c r="A15" s="99" t="s">
        <v>92</v>
      </c>
      <c r="B15" s="88" t="s">
        <v>714</v>
      </c>
      <c r="C15" s="105" t="s">
        <v>713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1:26" ht="24" customHeight="1" thickBot="1" x14ac:dyDescent="0.5">
      <c r="A16" s="99" t="s">
        <v>92</v>
      </c>
      <c r="B16" s="88" t="s">
        <v>715</v>
      </c>
      <c r="C16" s="105" t="s">
        <v>716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1:26" ht="24" customHeight="1" thickBot="1" x14ac:dyDescent="0.5">
      <c r="A17" s="101" t="s">
        <v>92</v>
      </c>
      <c r="B17" s="88" t="s">
        <v>717</v>
      </c>
      <c r="C17" s="105" t="s">
        <v>718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1:26" ht="24" customHeight="1" thickBot="1" x14ac:dyDescent="0.5">
      <c r="A18" s="101" t="s">
        <v>92</v>
      </c>
      <c r="B18" s="88" t="s">
        <v>719</v>
      </c>
      <c r="C18" s="105" t="s">
        <v>720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1:26" ht="24" customHeight="1" thickBot="1" x14ac:dyDescent="0.5">
      <c r="A19" s="101" t="s">
        <v>92</v>
      </c>
      <c r="B19" s="88" t="s">
        <v>721</v>
      </c>
      <c r="C19" s="105" t="s">
        <v>713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24" customHeight="1" thickBot="1" x14ac:dyDescent="0.5">
      <c r="A20" s="101" t="s">
        <v>92</v>
      </c>
      <c r="B20" s="88" t="s">
        <v>722</v>
      </c>
      <c r="C20" s="105" t="s">
        <v>723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 spans="1:26" ht="24" customHeight="1" thickBot="1" x14ac:dyDescent="0.5">
      <c r="A21" s="101" t="s">
        <v>92</v>
      </c>
      <c r="B21" s="88" t="s">
        <v>724</v>
      </c>
      <c r="C21" s="105" t="s">
        <v>725</v>
      </c>
      <c r="D21" s="106" t="s">
        <v>726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24" customHeight="1" thickBot="1" x14ac:dyDescent="0.5">
      <c r="A22" s="101" t="s">
        <v>92</v>
      </c>
      <c r="B22" s="88" t="s">
        <v>22</v>
      </c>
      <c r="C22" s="105" t="s">
        <v>711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 spans="1:26" ht="24" customHeight="1" thickBot="1" x14ac:dyDescent="0.5">
      <c r="A23" s="101" t="s">
        <v>92</v>
      </c>
      <c r="B23" s="88" t="s">
        <v>727</v>
      </c>
      <c r="C23" s="105" t="s">
        <v>728</v>
      </c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24" customHeight="1" thickBot="1" x14ac:dyDescent="0.5">
      <c r="A24" s="101" t="s">
        <v>92</v>
      </c>
      <c r="B24" s="88" t="s">
        <v>729</v>
      </c>
      <c r="C24" s="105" t="s">
        <v>730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24" customHeight="1" thickBot="1" x14ac:dyDescent="0.3">
      <c r="A25" s="101" t="s">
        <v>92</v>
      </c>
      <c r="B25" s="107" t="s">
        <v>731</v>
      </c>
      <c r="C25" s="105" t="s">
        <v>732</v>
      </c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24" customHeight="1" thickBot="1" x14ac:dyDescent="0.5">
      <c r="A26" s="101" t="s">
        <v>92</v>
      </c>
      <c r="B26" s="88" t="s">
        <v>733</v>
      </c>
      <c r="C26" s="105" t="s">
        <v>730</v>
      </c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 spans="1:26" ht="24" customHeight="1" thickBot="1" x14ac:dyDescent="0.5">
      <c r="A27" s="101" t="s">
        <v>92</v>
      </c>
      <c r="B27" s="88" t="s">
        <v>27</v>
      </c>
      <c r="C27" s="105" t="s">
        <v>734</v>
      </c>
      <c r="D27" s="106" t="s">
        <v>735</v>
      </c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ht="24" customHeight="1" thickBot="1" x14ac:dyDescent="0.5">
      <c r="A28" s="101" t="s">
        <v>92</v>
      </c>
      <c r="B28" s="88" t="s">
        <v>736</v>
      </c>
      <c r="C28" s="105" t="s">
        <v>737</v>
      </c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24" customHeight="1" thickBot="1" x14ac:dyDescent="0.5">
      <c r="A29" s="101" t="s">
        <v>92</v>
      </c>
      <c r="B29" s="88" t="s">
        <v>738</v>
      </c>
      <c r="C29" s="105" t="s">
        <v>707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 spans="1:26" ht="24" customHeight="1" thickBot="1" x14ac:dyDescent="0.5">
      <c r="A30" s="101" t="s">
        <v>92</v>
      </c>
      <c r="B30" s="88" t="s">
        <v>739</v>
      </c>
      <c r="C30" s="105" t="s">
        <v>740</v>
      </c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 spans="1:26" ht="24" customHeight="1" thickBot="1" x14ac:dyDescent="0.5">
      <c r="A31" s="101" t="s">
        <v>92</v>
      </c>
      <c r="B31" s="88" t="s">
        <v>741</v>
      </c>
      <c r="C31" s="105" t="s">
        <v>742</v>
      </c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24" customHeight="1" thickBot="1" x14ac:dyDescent="0.5">
      <c r="A32" s="101" t="s">
        <v>92</v>
      </c>
      <c r="B32" s="88" t="s">
        <v>743</v>
      </c>
      <c r="C32" s="105" t="s">
        <v>744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 spans="1:26" ht="24" customHeight="1" thickBot="1" x14ac:dyDescent="0.5">
      <c r="A33" s="101" t="s">
        <v>92</v>
      </c>
      <c r="B33" s="88" t="s">
        <v>745</v>
      </c>
      <c r="C33" s="105" t="s">
        <v>742</v>
      </c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 spans="1:26" ht="24" customHeight="1" thickBot="1" x14ac:dyDescent="0.5">
      <c r="A34" s="102" t="s">
        <v>92</v>
      </c>
      <c r="B34" s="88" t="s">
        <v>746</v>
      </c>
      <c r="C34" s="105" t="s">
        <v>747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 spans="1:26" ht="24" customHeight="1" thickBot="1" x14ac:dyDescent="0.5">
      <c r="A35" s="102" t="s">
        <v>92</v>
      </c>
      <c r="B35" s="88" t="s">
        <v>748</v>
      </c>
      <c r="C35" s="105" t="s">
        <v>742</v>
      </c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 spans="1:26" ht="24" customHeight="1" thickBot="1" x14ac:dyDescent="0.5">
      <c r="A36" s="102" t="s">
        <v>92</v>
      </c>
      <c r="B36" s="88" t="s">
        <v>749</v>
      </c>
      <c r="C36" s="105" t="s">
        <v>750</v>
      </c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 spans="1:26" ht="24" customHeight="1" thickBot="1" x14ac:dyDescent="0.25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 spans="1:26" ht="24" customHeight="1" thickBot="1" x14ac:dyDescent="0.25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 spans="1:26" ht="24" customHeight="1" thickBot="1" x14ac:dyDescent="0.5">
      <c r="A39" s="99" t="s">
        <v>503</v>
      </c>
      <c r="B39" s="88" t="s">
        <v>751</v>
      </c>
      <c r="C39" s="105" t="s">
        <v>752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 spans="1:26" ht="24" customHeight="1" thickBot="1" x14ac:dyDescent="0.5">
      <c r="A40" s="99" t="s">
        <v>503</v>
      </c>
      <c r="B40" s="88" t="s">
        <v>753</v>
      </c>
      <c r="C40" s="105" t="s">
        <v>754</v>
      </c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spans="1:26" ht="24" customHeight="1" thickBot="1" x14ac:dyDescent="0.5">
      <c r="A41" s="99" t="s">
        <v>503</v>
      </c>
      <c r="B41" s="88" t="s">
        <v>755</v>
      </c>
      <c r="C41" s="105" t="s">
        <v>740</v>
      </c>
      <c r="D41" s="106" t="s">
        <v>756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 spans="1:26" ht="24" customHeight="1" thickBot="1" x14ac:dyDescent="0.5">
      <c r="A42" s="99" t="s">
        <v>503</v>
      </c>
      <c r="B42" s="88" t="s">
        <v>757</v>
      </c>
      <c r="C42" s="105" t="s">
        <v>758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6" ht="24" customHeight="1" thickBot="1" x14ac:dyDescent="0.5">
      <c r="A43" s="99" t="s">
        <v>503</v>
      </c>
      <c r="B43" s="88" t="s">
        <v>759</v>
      </c>
      <c r="C43" s="105" t="s">
        <v>760</v>
      </c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 spans="1:26" ht="24" customHeight="1" thickBot="1" x14ac:dyDescent="0.5">
      <c r="A44" s="99" t="s">
        <v>503</v>
      </c>
      <c r="B44" s="88" t="s">
        <v>761</v>
      </c>
      <c r="C44" s="105" t="s">
        <v>762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 spans="1:26" ht="24" customHeight="1" thickBot="1" x14ac:dyDescent="0.5">
      <c r="A45" s="99" t="s">
        <v>503</v>
      </c>
      <c r="B45" s="88" t="s">
        <v>763</v>
      </c>
      <c r="C45" s="105" t="s">
        <v>764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 spans="1:26" ht="24" customHeight="1" thickBot="1" x14ac:dyDescent="0.5">
      <c r="A46" s="101" t="s">
        <v>503</v>
      </c>
      <c r="B46" s="88" t="s">
        <v>765</v>
      </c>
      <c r="C46" s="105" t="s">
        <v>766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 spans="1:26" ht="24" customHeight="1" thickBot="1" x14ac:dyDescent="0.5">
      <c r="A47" s="101" t="s">
        <v>503</v>
      </c>
      <c r="B47" s="88" t="s">
        <v>767</v>
      </c>
      <c r="C47" s="105" t="s">
        <v>768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 spans="1:26" ht="24" customHeight="1" thickBot="1" x14ac:dyDescent="0.5">
      <c r="A48" s="101" t="s">
        <v>503</v>
      </c>
      <c r="B48" s="88" t="s">
        <v>769</v>
      </c>
      <c r="C48" s="105" t="s">
        <v>770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ht="24" customHeight="1" thickBot="1" x14ac:dyDescent="0.5">
      <c r="A49" s="101" t="s">
        <v>503</v>
      </c>
      <c r="B49" s="88" t="s">
        <v>771</v>
      </c>
      <c r="C49" s="105" t="s">
        <v>772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24" customHeight="1" thickBot="1" x14ac:dyDescent="0.5">
      <c r="A50" s="101" t="s">
        <v>503</v>
      </c>
      <c r="B50" s="88" t="s">
        <v>773</v>
      </c>
      <c r="C50" s="105" t="s">
        <v>774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 spans="1:26" ht="24" customHeight="1" thickBot="1" x14ac:dyDescent="0.5">
      <c r="A51" s="101" t="s">
        <v>503</v>
      </c>
      <c r="B51" s="88" t="s">
        <v>717</v>
      </c>
      <c r="C51" s="105" t="s">
        <v>775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 spans="1:26" ht="24" customHeight="1" thickBot="1" x14ac:dyDescent="0.5">
      <c r="A52" s="101" t="s">
        <v>503</v>
      </c>
      <c r="B52" s="88" t="s">
        <v>776</v>
      </c>
      <c r="C52" s="105" t="s">
        <v>777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 spans="1:26" ht="24" customHeight="1" thickBot="1" x14ac:dyDescent="0.5">
      <c r="A53" s="101" t="s">
        <v>503</v>
      </c>
      <c r="B53" s="88" t="s">
        <v>778</v>
      </c>
      <c r="C53" s="105" t="s">
        <v>779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 spans="1:26" ht="24" customHeight="1" thickBot="1" x14ac:dyDescent="0.5">
      <c r="A54" s="101" t="s">
        <v>503</v>
      </c>
      <c r="B54" s="88" t="s">
        <v>780</v>
      </c>
      <c r="C54" s="105" t="s">
        <v>781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 spans="1:26" ht="24" customHeight="1" thickBot="1" x14ac:dyDescent="0.5">
      <c r="A55" s="101" t="s">
        <v>503</v>
      </c>
      <c r="B55" s="88" t="s">
        <v>782</v>
      </c>
      <c r="C55" s="105" t="s">
        <v>783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 spans="1:26" ht="24" customHeight="1" thickBot="1" x14ac:dyDescent="0.5">
      <c r="A56" s="101" t="s">
        <v>503</v>
      </c>
      <c r="B56" s="88" t="s">
        <v>784</v>
      </c>
      <c r="C56" s="105" t="s">
        <v>750</v>
      </c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 spans="1:26" ht="24" customHeight="1" thickBot="1" x14ac:dyDescent="0.5">
      <c r="A57" s="101" t="s">
        <v>503</v>
      </c>
      <c r="B57" s="88" t="s">
        <v>785</v>
      </c>
      <c r="C57" s="105" t="s">
        <v>786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 spans="1:26" ht="24" customHeight="1" thickBot="1" x14ac:dyDescent="0.5">
      <c r="A58" s="102" t="s">
        <v>503</v>
      </c>
      <c r="B58" s="88" t="s">
        <v>787</v>
      </c>
      <c r="C58" s="105" t="s">
        <v>788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 spans="1:26" ht="24" customHeight="1" thickBot="1" x14ac:dyDescent="0.5">
      <c r="A59" s="102" t="s">
        <v>503</v>
      </c>
      <c r="B59" s="88" t="s">
        <v>789</v>
      </c>
      <c r="C59" s="105" t="s">
        <v>790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 spans="1:26" ht="24" customHeight="1" thickBot="1" x14ac:dyDescent="0.5">
      <c r="A60" s="102" t="s">
        <v>503</v>
      </c>
      <c r="B60" s="88" t="s">
        <v>791</v>
      </c>
      <c r="C60" s="105" t="s">
        <v>750</v>
      </c>
      <c r="D60" s="106" t="s">
        <v>792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 spans="1:26" ht="24" customHeight="1" thickBot="1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 spans="1:26" ht="24" customHeight="1" thickBot="1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24" customHeight="1" thickBot="1" x14ac:dyDescent="0.5">
      <c r="A63" s="101" t="s">
        <v>273</v>
      </c>
      <c r="B63" s="88" t="s">
        <v>793</v>
      </c>
      <c r="C63" s="105" t="s">
        <v>742</v>
      </c>
      <c r="D63" s="106"/>
      <c r="E63" s="106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 spans="1:26" ht="24" customHeight="1" thickBot="1" x14ac:dyDescent="0.5">
      <c r="A64" s="101" t="s">
        <v>273</v>
      </c>
      <c r="B64" s="88" t="s">
        <v>794</v>
      </c>
      <c r="C64" s="105" t="s">
        <v>795</v>
      </c>
      <c r="D64" s="106"/>
      <c r="E64" s="106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 spans="1:26" ht="24" customHeight="1" thickBot="1" x14ac:dyDescent="0.5">
      <c r="A65" s="101" t="s">
        <v>273</v>
      </c>
      <c r="B65" s="88" t="s">
        <v>796</v>
      </c>
      <c r="C65" s="105" t="s">
        <v>797</v>
      </c>
      <c r="D65" s="106"/>
      <c r="E65" s="106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spans="1:26" ht="24" customHeight="1" thickBot="1" x14ac:dyDescent="0.5">
      <c r="A66" s="101" t="s">
        <v>273</v>
      </c>
      <c r="B66" s="88" t="s">
        <v>798</v>
      </c>
      <c r="C66" s="105" t="s">
        <v>799</v>
      </c>
      <c r="D66" s="106"/>
      <c r="E66" s="106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 spans="1:26" ht="24" customHeight="1" thickBot="1" x14ac:dyDescent="0.5">
      <c r="A67" s="101" t="s">
        <v>273</v>
      </c>
      <c r="B67" s="88" t="s">
        <v>800</v>
      </c>
      <c r="C67" s="105" t="s">
        <v>801</v>
      </c>
      <c r="D67" s="106"/>
      <c r="E67" s="106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 spans="1:26" ht="24" customHeight="1" thickBot="1" x14ac:dyDescent="0.5">
      <c r="A68" s="101" t="s">
        <v>273</v>
      </c>
      <c r="B68" s="88" t="s">
        <v>802</v>
      </c>
      <c r="C68" s="105" t="s">
        <v>803</v>
      </c>
      <c r="D68" s="106" t="s">
        <v>804</v>
      </c>
      <c r="E68" s="106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 spans="1:26" ht="24" customHeight="1" thickBot="1" x14ac:dyDescent="0.5">
      <c r="A69" s="101" t="s">
        <v>273</v>
      </c>
      <c r="B69" s="88" t="s">
        <v>805</v>
      </c>
      <c r="C69" s="105" t="s">
        <v>806</v>
      </c>
      <c r="D69" s="106"/>
      <c r="E69" s="106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 spans="1:26" ht="24" customHeight="1" thickBot="1" x14ac:dyDescent="0.5">
      <c r="A70" s="101" t="s">
        <v>273</v>
      </c>
      <c r="B70" s="88" t="s">
        <v>807</v>
      </c>
      <c r="C70" s="105" t="s">
        <v>808</v>
      </c>
      <c r="D70" s="106"/>
      <c r="E70" s="106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 spans="1:26" ht="24" customHeight="1" thickBot="1" x14ac:dyDescent="0.5">
      <c r="A71" s="101" t="s">
        <v>273</v>
      </c>
      <c r="B71" s="88" t="s">
        <v>809</v>
      </c>
      <c r="C71" s="105" t="s">
        <v>810</v>
      </c>
      <c r="D71" s="106"/>
      <c r="E71" s="106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 spans="1:26" ht="24" customHeight="1" thickBot="1" x14ac:dyDescent="0.5">
      <c r="A72" s="102" t="s">
        <v>273</v>
      </c>
      <c r="B72" s="88" t="s">
        <v>811</v>
      </c>
      <c r="C72" s="105" t="s">
        <v>795</v>
      </c>
      <c r="D72" s="106"/>
      <c r="E72" s="106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 spans="1:26" ht="24" customHeight="1" thickBot="1" x14ac:dyDescent="0.25">
      <c r="A73" s="85"/>
      <c r="B73" s="85"/>
      <c r="C73" s="85"/>
      <c r="D73" s="106"/>
      <c r="E73" s="106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 spans="1:26" ht="24" customHeight="1" thickBot="1" x14ac:dyDescent="0.25">
      <c r="A74" s="85"/>
      <c r="B74" s="85"/>
      <c r="C74" s="85"/>
      <c r="D74" s="106"/>
      <c r="E74" s="106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ht="24" customHeight="1" thickBot="1" x14ac:dyDescent="0.25">
      <c r="A75" s="108" t="s">
        <v>28</v>
      </c>
      <c r="B75" s="109" t="s">
        <v>812</v>
      </c>
      <c r="C75" s="105" t="s">
        <v>813</v>
      </c>
      <c r="D75" s="106"/>
      <c r="E75" s="106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24" customHeight="1" thickBot="1" x14ac:dyDescent="0.25">
      <c r="A76" s="108" t="s">
        <v>28</v>
      </c>
      <c r="B76" s="109" t="s">
        <v>814</v>
      </c>
      <c r="C76" s="105" t="s">
        <v>815</v>
      </c>
      <c r="D76" s="106"/>
      <c r="E76" s="106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 spans="1:26" ht="24" customHeight="1" thickBot="1" x14ac:dyDescent="0.25">
      <c r="A77" s="108" t="s">
        <v>28</v>
      </c>
      <c r="B77" s="109" t="s">
        <v>816</v>
      </c>
      <c r="C77" s="105" t="s">
        <v>808</v>
      </c>
      <c r="D77" s="106"/>
      <c r="E77" s="106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 spans="1:26" ht="24" customHeight="1" thickBot="1" x14ac:dyDescent="0.25">
      <c r="A78" s="108" t="s">
        <v>28</v>
      </c>
      <c r="B78" s="109" t="s">
        <v>817</v>
      </c>
      <c r="C78" s="105" t="s">
        <v>818</v>
      </c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 spans="1:26" ht="24" customHeight="1" thickBot="1" x14ac:dyDescent="0.25">
      <c r="A79" s="108" t="s">
        <v>28</v>
      </c>
      <c r="B79" s="109" t="s">
        <v>819</v>
      </c>
      <c r="C79" s="105" t="s">
        <v>820</v>
      </c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 spans="1:26" ht="24" customHeight="1" thickBot="1" x14ac:dyDescent="0.25">
      <c r="A80" s="108" t="s">
        <v>28</v>
      </c>
      <c r="B80" s="109" t="s">
        <v>821</v>
      </c>
      <c r="C80" s="105" t="s">
        <v>822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 spans="1:26" ht="24" customHeight="1" thickBot="1" x14ac:dyDescent="0.25">
      <c r="A81" s="110" t="s">
        <v>28</v>
      </c>
      <c r="B81" s="111" t="s">
        <v>823</v>
      </c>
      <c r="C81" s="105" t="s">
        <v>824</v>
      </c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 spans="1:26" ht="24" customHeight="1" thickBot="1" x14ac:dyDescent="0.25">
      <c r="A82" s="110" t="s">
        <v>28</v>
      </c>
      <c r="B82" s="111" t="s">
        <v>825</v>
      </c>
      <c r="C82" s="105" t="s">
        <v>826</v>
      </c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 spans="1:26" ht="24" customHeight="1" thickBot="1" x14ac:dyDescent="0.25">
      <c r="A83" s="110" t="s">
        <v>28</v>
      </c>
      <c r="B83" s="111" t="s">
        <v>827</v>
      </c>
      <c r="C83" s="105" t="s">
        <v>828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 spans="1:26" ht="24" customHeight="1" thickBot="1" x14ac:dyDescent="0.25">
      <c r="A84" s="110" t="s">
        <v>28</v>
      </c>
      <c r="B84" s="111" t="s">
        <v>829</v>
      </c>
      <c r="C84" s="105" t="s">
        <v>830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 spans="1:26" ht="24" customHeight="1" thickBot="1" x14ac:dyDescent="0.25">
      <c r="A85" s="110" t="s">
        <v>28</v>
      </c>
      <c r="B85" s="111" t="s">
        <v>831</v>
      </c>
      <c r="C85" s="105" t="s">
        <v>832</v>
      </c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 spans="1:26" ht="24" customHeight="1" thickBot="1" x14ac:dyDescent="0.25">
      <c r="A86" s="110" t="s">
        <v>28</v>
      </c>
      <c r="B86" s="111" t="s">
        <v>833</v>
      </c>
      <c r="C86" s="105" t="s">
        <v>834</v>
      </c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 spans="1:26" ht="24" customHeight="1" thickBot="1" x14ac:dyDescent="0.25">
      <c r="A87" s="110" t="s">
        <v>28</v>
      </c>
      <c r="B87" s="111" t="s">
        <v>835</v>
      </c>
      <c r="C87" s="105" t="s">
        <v>836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ht="24" customHeight="1" thickBot="1" x14ac:dyDescent="0.25">
      <c r="A88" s="110" t="s">
        <v>28</v>
      </c>
      <c r="B88" s="111" t="s">
        <v>837</v>
      </c>
      <c r="C88" s="105" t="s">
        <v>838</v>
      </c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24" customHeight="1" thickBot="1" x14ac:dyDescent="0.25">
      <c r="A89" s="110" t="s">
        <v>28</v>
      </c>
      <c r="B89" s="111" t="s">
        <v>839</v>
      </c>
      <c r="C89" s="105" t="s">
        <v>742</v>
      </c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 spans="1:26" ht="24" customHeight="1" thickBot="1" x14ac:dyDescent="0.25">
      <c r="A90" s="110" t="s">
        <v>28</v>
      </c>
      <c r="B90" s="111" t="s">
        <v>840</v>
      </c>
      <c r="C90" s="105" t="s">
        <v>742</v>
      </c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 spans="1:26" ht="24" customHeight="1" thickBot="1" x14ac:dyDescent="0.25">
      <c r="A91" s="112" t="s">
        <v>28</v>
      </c>
      <c r="B91" s="109" t="s">
        <v>841</v>
      </c>
      <c r="C91" s="105" t="s">
        <v>842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 spans="1:26" ht="24" customHeight="1" thickBot="1" x14ac:dyDescent="0.25">
      <c r="A92" s="112" t="s">
        <v>28</v>
      </c>
      <c r="B92" s="109" t="s">
        <v>843</v>
      </c>
      <c r="C92" s="105" t="s">
        <v>844</v>
      </c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 spans="1:26" ht="24" customHeight="1" thickBot="1" x14ac:dyDescent="0.25">
      <c r="A93" s="112" t="s">
        <v>28</v>
      </c>
      <c r="B93" s="109" t="s">
        <v>845</v>
      </c>
      <c r="C93" s="105" t="s">
        <v>846</v>
      </c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 spans="1:26" ht="24" customHeight="1" thickBot="1" x14ac:dyDescent="0.25">
      <c r="A94" s="112" t="s">
        <v>28</v>
      </c>
      <c r="B94" s="109" t="s">
        <v>847</v>
      </c>
      <c r="C94" s="105" t="s">
        <v>848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 spans="1:26" ht="24" customHeight="1" thickBot="1" x14ac:dyDescent="0.25">
      <c r="A95" s="112" t="s">
        <v>28</v>
      </c>
      <c r="B95" s="109" t="s">
        <v>849</v>
      </c>
      <c r="C95" s="105" t="s">
        <v>762</v>
      </c>
      <c r="D95" s="85"/>
      <c r="E95" s="106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 spans="1:26" ht="24" customHeight="1" thickBot="1" x14ac:dyDescent="0.25">
      <c r="A96" s="112" t="s">
        <v>28</v>
      </c>
      <c r="B96" s="109" t="s">
        <v>850</v>
      </c>
      <c r="C96" s="105" t="s">
        <v>851</v>
      </c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 spans="1:26" ht="24" customHeight="1" thickBot="1" x14ac:dyDescent="0.25">
      <c r="A97" s="112" t="s">
        <v>28</v>
      </c>
      <c r="B97" s="111" t="s">
        <v>852</v>
      </c>
      <c r="C97" s="105" t="s">
        <v>846</v>
      </c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 spans="1:26" ht="24" customHeight="1" thickBot="1" x14ac:dyDescent="0.2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 spans="1:26" ht="24" customHeight="1" thickBot="1" x14ac:dyDescent="0.2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ht="24" customHeight="1" thickBot="1" x14ac:dyDescent="0.5">
      <c r="A100" s="101" t="s">
        <v>853</v>
      </c>
      <c r="B100" s="113" t="s">
        <v>854</v>
      </c>
      <c r="C100" s="105" t="s">
        <v>855</v>
      </c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24" customHeight="1" thickBot="1" x14ac:dyDescent="0.5">
      <c r="A101" s="101" t="s">
        <v>853</v>
      </c>
      <c r="B101" s="113" t="s">
        <v>856</v>
      </c>
      <c r="C101" s="105" t="s">
        <v>857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 spans="1:26" ht="24" customHeight="1" thickBot="1" x14ac:dyDescent="0.5">
      <c r="A102" s="101" t="s">
        <v>853</v>
      </c>
      <c r="B102" s="113" t="s">
        <v>858</v>
      </c>
      <c r="C102" s="105" t="s">
        <v>750</v>
      </c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 spans="1:26" ht="24" customHeight="1" thickBot="1" x14ac:dyDescent="0.5">
      <c r="A103" s="101" t="s">
        <v>853</v>
      </c>
      <c r="B103" s="113" t="s">
        <v>859</v>
      </c>
      <c r="C103" s="105" t="s">
        <v>750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 spans="1:26" ht="24" customHeight="1" thickBot="1" x14ac:dyDescent="0.5">
      <c r="A104" s="101" t="s">
        <v>853</v>
      </c>
      <c r="B104" s="113" t="s">
        <v>860</v>
      </c>
      <c r="C104" s="105" t="s">
        <v>861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 spans="1:26" ht="24" customHeight="1" thickBot="1" x14ac:dyDescent="0.5">
      <c r="A105" s="101" t="s">
        <v>853</v>
      </c>
      <c r="B105" s="113" t="s">
        <v>862</v>
      </c>
      <c r="C105" s="105" t="s">
        <v>863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 spans="1:26" ht="24" customHeight="1" thickBot="1" x14ac:dyDescent="0.5">
      <c r="A106" s="101" t="s">
        <v>853</v>
      </c>
      <c r="B106" s="113" t="s">
        <v>864</v>
      </c>
      <c r="C106" s="105" t="s">
        <v>865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 spans="1:26" ht="24" customHeight="1" thickBot="1" x14ac:dyDescent="0.5">
      <c r="A107" s="101" t="s">
        <v>853</v>
      </c>
      <c r="B107" s="113" t="s">
        <v>866</v>
      </c>
      <c r="C107" s="105" t="s">
        <v>742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 spans="1:26" ht="24" customHeight="1" thickBot="1" x14ac:dyDescent="0.5">
      <c r="A108" s="102" t="s">
        <v>853</v>
      </c>
      <c r="B108" s="113" t="s">
        <v>867</v>
      </c>
      <c r="C108" s="105" t="s">
        <v>868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ht="24" customHeight="1" thickBot="1" x14ac:dyDescent="0.5">
      <c r="A109" s="102" t="s">
        <v>853</v>
      </c>
      <c r="B109" s="113" t="s">
        <v>869</v>
      </c>
      <c r="C109" s="105" t="s">
        <v>865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24" customHeight="1" thickBot="1" x14ac:dyDescent="0.5">
      <c r="A110" s="102" t="s">
        <v>853</v>
      </c>
      <c r="B110" s="113" t="s">
        <v>870</v>
      </c>
      <c r="C110" s="105" t="s">
        <v>871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 spans="1:26" ht="24" customHeight="1" thickBot="1" x14ac:dyDescent="0.5">
      <c r="A111" s="102" t="s">
        <v>853</v>
      </c>
      <c r="B111" s="113" t="s">
        <v>872</v>
      </c>
      <c r="C111" s="10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 spans="1:26" ht="24" customHeight="1" thickBot="1" x14ac:dyDescent="0.5">
      <c r="A112" s="102" t="s">
        <v>853</v>
      </c>
      <c r="B112" s="113" t="s">
        <v>873</v>
      </c>
      <c r="C112" s="105" t="s">
        <v>874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 spans="1:26" ht="24" customHeight="1" thickBot="1" x14ac:dyDescent="0.5">
      <c r="A113" s="102" t="s">
        <v>853</v>
      </c>
      <c r="B113" s="113" t="s">
        <v>875</v>
      </c>
      <c r="C113" s="105" t="s">
        <v>874</v>
      </c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 spans="1:26" ht="24" customHeight="1" thickBot="1" x14ac:dyDescent="0.5">
      <c r="A114" s="102" t="s">
        <v>853</v>
      </c>
      <c r="B114" s="113" t="s">
        <v>876</v>
      </c>
      <c r="C114" s="105" t="s">
        <v>742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 spans="1:26" ht="24" customHeight="1" thickBot="1" x14ac:dyDescent="0.5">
      <c r="A115" s="102" t="s">
        <v>853</v>
      </c>
      <c r="B115" s="113" t="s">
        <v>877</v>
      </c>
      <c r="C115" s="105" t="s">
        <v>742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 spans="1:26" ht="24" customHeight="1" thickBot="1" x14ac:dyDescent="0.5">
      <c r="A116" s="102" t="s">
        <v>853</v>
      </c>
      <c r="B116" s="113" t="s">
        <v>878</v>
      </c>
      <c r="C116" s="105" t="s">
        <v>806</v>
      </c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 spans="1:26" ht="24" customHeight="1" thickBot="1" x14ac:dyDescent="0.5">
      <c r="A117" s="102" t="s">
        <v>853</v>
      </c>
      <c r="B117" s="113" t="s">
        <v>879</v>
      </c>
      <c r="C117" s="105" t="s">
        <v>865</v>
      </c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 spans="1:26" ht="24" customHeight="1" thickBot="1" x14ac:dyDescent="0.5">
      <c r="A118" s="102" t="s">
        <v>853</v>
      </c>
      <c r="B118" s="113" t="s">
        <v>880</v>
      </c>
      <c r="C118" s="105" t="s">
        <v>881</v>
      </c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 spans="1:26" ht="24" customHeight="1" thickBot="1" x14ac:dyDescent="0.5">
      <c r="A119" s="102" t="s">
        <v>853</v>
      </c>
      <c r="B119" s="113" t="s">
        <v>882</v>
      </c>
      <c r="C119" s="105" t="s">
        <v>883</v>
      </c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 spans="1:26" ht="24" customHeight="1" thickBot="1" x14ac:dyDescent="0.5">
      <c r="A120" s="102" t="s">
        <v>853</v>
      </c>
      <c r="B120" s="113" t="s">
        <v>884</v>
      </c>
      <c r="C120" s="105" t="s">
        <v>885</v>
      </c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 spans="1:26" ht="24" customHeight="1" thickBot="1" x14ac:dyDescent="0.2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 spans="1:26" ht="24" customHeight="1" thickBot="1" x14ac:dyDescent="0.25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 spans="1:26" ht="24" customHeight="1" thickBot="1" x14ac:dyDescent="0.5">
      <c r="A123" s="99" t="s">
        <v>338</v>
      </c>
      <c r="B123" s="88" t="s">
        <v>886</v>
      </c>
      <c r="C123" s="105" t="s">
        <v>887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 spans="1:26" ht="24" customHeight="1" thickBot="1" x14ac:dyDescent="0.5">
      <c r="A124" s="99" t="s">
        <v>338</v>
      </c>
      <c r="B124" s="88" t="s">
        <v>888</v>
      </c>
      <c r="C124" s="105" t="s">
        <v>889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 spans="1:26" ht="24" customHeight="1" thickBot="1" x14ac:dyDescent="0.5">
      <c r="A125" s="99" t="s">
        <v>338</v>
      </c>
      <c r="B125" s="88" t="s">
        <v>890</v>
      </c>
      <c r="C125" s="105" t="s">
        <v>891</v>
      </c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 spans="1:26" ht="24" customHeight="1" thickBot="1" x14ac:dyDescent="0.5">
      <c r="A126" s="99" t="s">
        <v>338</v>
      </c>
      <c r="B126" s="88" t="s">
        <v>892</v>
      </c>
      <c r="C126" s="105" t="s">
        <v>893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 spans="1:26" ht="24" customHeight="1" thickBot="1" x14ac:dyDescent="0.5">
      <c r="A127" s="99" t="s">
        <v>338</v>
      </c>
      <c r="B127" s="88" t="s">
        <v>894</v>
      </c>
      <c r="C127" s="114" t="s">
        <v>895</v>
      </c>
      <c r="D127" s="85" t="s">
        <v>98</v>
      </c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 spans="1:26" ht="24" customHeight="1" thickBot="1" x14ac:dyDescent="0.5">
      <c r="A128" s="99" t="s">
        <v>338</v>
      </c>
      <c r="B128" s="113" t="s">
        <v>896</v>
      </c>
      <c r="C128" s="115" t="s">
        <v>897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 spans="1:26" ht="24" customHeight="1" thickBot="1" x14ac:dyDescent="0.5">
      <c r="A129" s="99" t="s">
        <v>338</v>
      </c>
      <c r="B129" s="88" t="s">
        <v>898</v>
      </c>
      <c r="C129" s="105" t="s">
        <v>742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ht="24" customHeight="1" thickBot="1" x14ac:dyDescent="0.5">
      <c r="A130" s="101" t="s">
        <v>338</v>
      </c>
      <c r="B130" s="88" t="s">
        <v>899</v>
      </c>
      <c r="C130" s="105" t="s">
        <v>900</v>
      </c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24" customHeight="1" thickBot="1" x14ac:dyDescent="0.5">
      <c r="A131" s="101" t="s">
        <v>338</v>
      </c>
      <c r="B131" s="88" t="s">
        <v>901</v>
      </c>
      <c r="C131" s="105" t="s">
        <v>902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 spans="1:26" ht="24" customHeight="1" thickBot="1" x14ac:dyDescent="0.5">
      <c r="A132" s="101" t="s">
        <v>338</v>
      </c>
      <c r="B132" s="88" t="s">
        <v>903</v>
      </c>
      <c r="C132" s="105" t="s">
        <v>889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 spans="1:26" ht="24" customHeight="1" thickBot="1" x14ac:dyDescent="0.5">
      <c r="A133" s="101" t="s">
        <v>338</v>
      </c>
      <c r="B133" s="88" t="s">
        <v>904</v>
      </c>
      <c r="C133" s="105" t="s">
        <v>742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 spans="1:26" ht="24" customHeight="1" thickBot="1" x14ac:dyDescent="0.5">
      <c r="A134" s="101" t="s">
        <v>338</v>
      </c>
      <c r="B134" s="88" t="s">
        <v>905</v>
      </c>
      <c r="C134" s="105" t="s">
        <v>806</v>
      </c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 spans="1:26" ht="24" customHeight="1" thickBot="1" x14ac:dyDescent="0.5">
      <c r="A135" s="101" t="s">
        <v>338</v>
      </c>
      <c r="B135" s="88" t="s">
        <v>906</v>
      </c>
      <c r="C135" s="105" t="s">
        <v>907</v>
      </c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 spans="1:26" ht="24" customHeight="1" thickBot="1" x14ac:dyDescent="0.5">
      <c r="A136" s="101" t="s">
        <v>338</v>
      </c>
      <c r="B136" s="88" t="s">
        <v>908</v>
      </c>
      <c r="C136" s="105" t="s">
        <v>909</v>
      </c>
      <c r="D136" s="85"/>
      <c r="E136" s="98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 spans="1:26" ht="24" customHeight="1" thickBot="1" x14ac:dyDescent="0.5">
      <c r="A137" s="101" t="s">
        <v>338</v>
      </c>
      <c r="B137" s="113" t="s">
        <v>910</v>
      </c>
      <c r="C137" s="105" t="s">
        <v>742</v>
      </c>
      <c r="D137" s="85"/>
      <c r="E137" s="98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 spans="1:26" ht="24" customHeight="1" thickBot="1" x14ac:dyDescent="0.5">
      <c r="A138" s="101" t="s">
        <v>338</v>
      </c>
      <c r="B138" s="113" t="s">
        <v>911</v>
      </c>
      <c r="C138" s="105" t="s">
        <v>909</v>
      </c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 spans="1:26" ht="24" customHeight="1" thickBot="1" x14ac:dyDescent="0.5">
      <c r="A139" s="101" t="s">
        <v>338</v>
      </c>
      <c r="B139" s="88" t="s">
        <v>912</v>
      </c>
      <c r="C139" s="105" t="s">
        <v>913</v>
      </c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 spans="1:26" ht="24" customHeight="1" thickBot="1" x14ac:dyDescent="0.5">
      <c r="A140" s="101" t="s">
        <v>338</v>
      </c>
      <c r="B140" s="113" t="s">
        <v>914</v>
      </c>
      <c r="C140" s="105" t="s">
        <v>915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ht="24" customHeight="1" thickBot="1" x14ac:dyDescent="0.5">
      <c r="A141" s="101" t="s">
        <v>338</v>
      </c>
      <c r="B141" s="88" t="s">
        <v>916</v>
      </c>
      <c r="C141" s="105" t="s">
        <v>917</v>
      </c>
      <c r="D141" s="85"/>
      <c r="E141" s="98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24" customHeight="1" thickBot="1" x14ac:dyDescent="0.5">
      <c r="A142" s="102" t="s">
        <v>338</v>
      </c>
      <c r="B142" s="88" t="s">
        <v>918</v>
      </c>
      <c r="C142" s="105" t="s">
        <v>919</v>
      </c>
      <c r="D142" s="85"/>
      <c r="E142" s="98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 spans="1:26" ht="24" customHeight="1" thickBot="1" x14ac:dyDescent="0.5">
      <c r="A143" s="102" t="s">
        <v>338</v>
      </c>
      <c r="B143" s="88" t="s">
        <v>920</v>
      </c>
      <c r="C143" s="105" t="s">
        <v>921</v>
      </c>
      <c r="D143" s="116" t="s">
        <v>922</v>
      </c>
      <c r="E143" s="98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 spans="1:26" ht="24" customHeight="1" thickBot="1" x14ac:dyDescent="0.5">
      <c r="A144" s="102" t="s">
        <v>338</v>
      </c>
      <c r="B144" s="88" t="s">
        <v>923</v>
      </c>
      <c r="C144" s="105" t="s">
        <v>924</v>
      </c>
      <c r="D144" s="116" t="s">
        <v>922</v>
      </c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 spans="1:26" ht="24" customHeight="1" thickBot="1" x14ac:dyDescent="0.5">
      <c r="A145" s="102" t="s">
        <v>338</v>
      </c>
      <c r="B145" s="113" t="s">
        <v>925</v>
      </c>
      <c r="C145" s="105" t="s">
        <v>926</v>
      </c>
      <c r="D145" s="85"/>
      <c r="E145" s="98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spans="1:26" ht="24" customHeight="1" thickBot="1" x14ac:dyDescent="0.5">
      <c r="A146" s="102" t="s">
        <v>338</v>
      </c>
      <c r="B146" s="113" t="s">
        <v>927</v>
      </c>
      <c r="C146" s="114" t="s">
        <v>928</v>
      </c>
      <c r="D146" s="85"/>
      <c r="E146" s="98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 spans="1:26" ht="24" customHeight="1" thickBot="1" x14ac:dyDescent="0.5">
      <c r="A147" s="102" t="s">
        <v>338</v>
      </c>
      <c r="B147" s="113" t="s">
        <v>929</v>
      </c>
      <c r="C147" s="105" t="s">
        <v>930</v>
      </c>
      <c r="D147" s="85"/>
      <c r="E147" s="98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 spans="1:26" ht="24" customHeight="1" thickBot="1" x14ac:dyDescent="0.5">
      <c r="A148" s="102" t="s">
        <v>338</v>
      </c>
      <c r="B148" s="113" t="s">
        <v>931</v>
      </c>
      <c r="C148" s="105" t="s">
        <v>932</v>
      </c>
      <c r="D148" s="85"/>
      <c r="E148" s="98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 spans="1:26" ht="24" customHeight="1" thickBot="1" x14ac:dyDescent="0.25">
      <c r="A149" s="85"/>
      <c r="B149" s="85"/>
      <c r="C149" s="85"/>
      <c r="D149" s="85"/>
      <c r="E149" s="98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 spans="1:26" ht="24" customHeight="1" thickBot="1" x14ac:dyDescent="0.25">
      <c r="A150" s="85"/>
      <c r="B150" s="117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 spans="1:26" ht="24" customHeight="1" thickBot="1" x14ac:dyDescent="0.5">
      <c r="A151" s="99" t="s">
        <v>933</v>
      </c>
      <c r="B151" s="88" t="s">
        <v>934</v>
      </c>
      <c r="C151" s="105" t="s">
        <v>935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 spans="1:26" ht="24" customHeight="1" thickBot="1" x14ac:dyDescent="0.5">
      <c r="A152" s="99" t="s">
        <v>933</v>
      </c>
      <c r="B152" s="88" t="s">
        <v>936</v>
      </c>
      <c r="C152" s="105" t="s">
        <v>937</v>
      </c>
      <c r="D152" s="98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 spans="1:26" ht="24" customHeight="1" thickBot="1" x14ac:dyDescent="0.5">
      <c r="A153" s="99" t="s">
        <v>933</v>
      </c>
      <c r="B153" s="88" t="s">
        <v>938</v>
      </c>
      <c r="C153" s="105" t="s">
        <v>939</v>
      </c>
      <c r="D153" s="98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 spans="1:26" ht="24" customHeight="1" thickBot="1" x14ac:dyDescent="0.5">
      <c r="A154" s="99" t="s">
        <v>933</v>
      </c>
      <c r="B154" s="88" t="s">
        <v>940</v>
      </c>
      <c r="C154" s="105" t="s">
        <v>941</v>
      </c>
      <c r="D154" s="98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 spans="1:26" ht="24" customHeight="1" thickBot="1" x14ac:dyDescent="0.5">
      <c r="A155" s="99" t="s">
        <v>933</v>
      </c>
      <c r="B155" s="88" t="s">
        <v>942</v>
      </c>
      <c r="C155" s="105" t="s">
        <v>943</v>
      </c>
      <c r="D155" s="98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 spans="1:26" ht="24" customHeight="1" thickBot="1" x14ac:dyDescent="0.5">
      <c r="A156" s="99" t="s">
        <v>933</v>
      </c>
      <c r="B156" s="88" t="s">
        <v>944</v>
      </c>
      <c r="C156" s="105" t="s">
        <v>945</v>
      </c>
      <c r="D156" s="98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ht="24" customHeight="1" thickBot="1" x14ac:dyDescent="0.5">
      <c r="A157" s="101" t="s">
        <v>933</v>
      </c>
      <c r="B157" s="88" t="s">
        <v>946</v>
      </c>
      <c r="C157" s="105" t="s">
        <v>947</v>
      </c>
      <c r="D157" s="98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24" customHeight="1" thickBot="1" x14ac:dyDescent="0.5">
      <c r="A158" s="101" t="s">
        <v>933</v>
      </c>
      <c r="B158" s="88" t="s">
        <v>948</v>
      </c>
      <c r="C158" s="105" t="s">
        <v>949</v>
      </c>
      <c r="D158" s="98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 spans="1:26" ht="24" customHeight="1" thickBot="1" x14ac:dyDescent="0.5">
      <c r="A159" s="101" t="s">
        <v>933</v>
      </c>
      <c r="B159" s="88" t="s">
        <v>950</v>
      </c>
      <c r="C159" s="105" t="s">
        <v>951</v>
      </c>
      <c r="D159" s="98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 spans="1:26" ht="24" customHeight="1" thickBot="1" x14ac:dyDescent="0.5">
      <c r="A160" s="101" t="s">
        <v>933</v>
      </c>
      <c r="B160" s="88" t="s">
        <v>952</v>
      </c>
      <c r="C160" s="105" t="s">
        <v>953</v>
      </c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 spans="1:26" ht="24" customHeight="1" thickBot="1" x14ac:dyDescent="0.5">
      <c r="A161" s="101" t="s">
        <v>933</v>
      </c>
      <c r="B161" s="113" t="s">
        <v>954</v>
      </c>
      <c r="C161" s="105" t="s">
        <v>955</v>
      </c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 spans="1:26" ht="24" customHeight="1" thickBot="1" x14ac:dyDescent="0.5">
      <c r="A162" s="101" t="s">
        <v>933</v>
      </c>
      <c r="B162" s="88" t="s">
        <v>956</v>
      </c>
      <c r="C162" s="105" t="s">
        <v>957</v>
      </c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 spans="1:26" ht="24" customHeight="1" thickBot="1" x14ac:dyDescent="0.5">
      <c r="A163" s="101" t="s">
        <v>933</v>
      </c>
      <c r="B163" s="88" t="s">
        <v>958</v>
      </c>
      <c r="C163" s="105" t="s">
        <v>742</v>
      </c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 spans="1:26" ht="24" customHeight="1" thickBot="1" x14ac:dyDescent="0.5">
      <c r="A164" s="101" t="s">
        <v>933</v>
      </c>
      <c r="B164" s="88" t="s">
        <v>959</v>
      </c>
      <c r="C164" s="105" t="s">
        <v>960</v>
      </c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 spans="1:26" ht="24" customHeight="1" thickBot="1" x14ac:dyDescent="0.5">
      <c r="A165" s="101" t="s">
        <v>933</v>
      </c>
      <c r="B165" s="88" t="s">
        <v>961</v>
      </c>
      <c r="C165" s="105" t="s">
        <v>962</v>
      </c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 spans="1:26" ht="24" customHeight="1" thickBot="1" x14ac:dyDescent="0.5">
      <c r="A166" s="101" t="s">
        <v>933</v>
      </c>
      <c r="B166" s="88" t="s">
        <v>963</v>
      </c>
      <c r="C166" s="105" t="s">
        <v>964</v>
      </c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 spans="1:26" ht="24" customHeight="1" thickBot="1" x14ac:dyDescent="0.5">
      <c r="A167" s="101" t="s">
        <v>933</v>
      </c>
      <c r="B167" s="88" t="s">
        <v>965</v>
      </c>
      <c r="C167" s="105" t="s">
        <v>957</v>
      </c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 spans="1:26" ht="24" customHeight="1" thickBot="1" x14ac:dyDescent="0.5">
      <c r="A168" s="101" t="s">
        <v>933</v>
      </c>
      <c r="B168" s="88" t="s">
        <v>966</v>
      </c>
      <c r="C168" s="105" t="s">
        <v>967</v>
      </c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 spans="1:26" ht="24" customHeight="1" thickBot="1" x14ac:dyDescent="0.5">
      <c r="A169" s="101" t="s">
        <v>933</v>
      </c>
      <c r="B169" s="113" t="s">
        <v>968</v>
      </c>
      <c r="C169" s="105" t="s">
        <v>939</v>
      </c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 spans="1:26" ht="24" customHeight="1" thickBot="1" x14ac:dyDescent="0.5">
      <c r="A170" s="101" t="s">
        <v>933</v>
      </c>
      <c r="B170" s="113" t="s">
        <v>969</v>
      </c>
      <c r="C170" s="105" t="s">
        <v>970</v>
      </c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 spans="1:26" ht="24" customHeight="1" thickBot="1" x14ac:dyDescent="0.5">
      <c r="A171" s="101" t="s">
        <v>933</v>
      </c>
      <c r="B171" s="113" t="s">
        <v>971</v>
      </c>
      <c r="C171" s="105" t="s">
        <v>972</v>
      </c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 spans="1:26" ht="24" customHeight="1" thickBot="1" x14ac:dyDescent="0.5">
      <c r="A172" s="102" t="s">
        <v>933</v>
      </c>
      <c r="B172" s="88" t="s">
        <v>973</v>
      </c>
      <c r="C172" s="105" t="s">
        <v>885</v>
      </c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 spans="1:26" ht="24" customHeight="1" thickBot="1" x14ac:dyDescent="0.5">
      <c r="A173" s="102" t="s">
        <v>933</v>
      </c>
      <c r="B173" s="88" t="s">
        <v>974</v>
      </c>
      <c r="C173" s="105" t="s">
        <v>964</v>
      </c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 spans="1:26" ht="24" customHeight="1" thickBot="1" x14ac:dyDescent="0.5">
      <c r="A174" s="102" t="s">
        <v>933</v>
      </c>
      <c r="B174" s="88" t="s">
        <v>975</v>
      </c>
      <c r="C174" s="105" t="s">
        <v>962</v>
      </c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 spans="1:26" ht="24" customHeight="1" thickBot="1" x14ac:dyDescent="0.5">
      <c r="A175" s="102" t="s">
        <v>933</v>
      </c>
      <c r="B175" s="88" t="s">
        <v>976</v>
      </c>
      <c r="C175" s="105" t="s">
        <v>977</v>
      </c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 spans="1:26" ht="24" customHeight="1" thickBot="1" x14ac:dyDescent="0.5">
      <c r="A176" s="102" t="s">
        <v>933</v>
      </c>
      <c r="B176" s="113" t="s">
        <v>978</v>
      </c>
      <c r="C176" s="105" t="s">
        <v>979</v>
      </c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 spans="1:26" ht="24" customHeight="1" thickBot="1" x14ac:dyDescent="0.5">
      <c r="A177" s="102" t="s">
        <v>933</v>
      </c>
      <c r="B177" s="88" t="s">
        <v>980</v>
      </c>
      <c r="C177" s="105" t="s">
        <v>871</v>
      </c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 spans="1:26" ht="24" customHeight="1" thickBot="1" x14ac:dyDescent="0.25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 spans="1:26" ht="24" customHeight="1" thickBot="1" x14ac:dyDescent="0.25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 spans="1:26" ht="24" customHeight="1" thickBot="1" x14ac:dyDescent="0.5">
      <c r="A180" s="99" t="s">
        <v>585</v>
      </c>
      <c r="B180" s="88" t="s">
        <v>981</v>
      </c>
      <c r="C180" s="118" t="s">
        <v>982</v>
      </c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 spans="1:26" ht="24" customHeight="1" thickBot="1" x14ac:dyDescent="0.5">
      <c r="A181" s="99" t="s">
        <v>585</v>
      </c>
      <c r="B181" s="88" t="s">
        <v>983</v>
      </c>
      <c r="C181" s="118" t="s">
        <v>984</v>
      </c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 spans="1:26" ht="24" customHeight="1" thickBot="1" x14ac:dyDescent="0.5">
      <c r="A182" s="99" t="s">
        <v>585</v>
      </c>
      <c r="B182" s="88" t="s">
        <v>985</v>
      </c>
      <c r="C182" s="118" t="s">
        <v>806</v>
      </c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 spans="1:26" ht="24" customHeight="1" thickBot="1" x14ac:dyDescent="0.5">
      <c r="A183" s="99" t="s">
        <v>585</v>
      </c>
      <c r="B183" s="88" t="s">
        <v>986</v>
      </c>
      <c r="C183" s="118" t="s">
        <v>742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 spans="1:26" ht="24" customHeight="1" thickBot="1" x14ac:dyDescent="0.5">
      <c r="A184" s="99" t="s">
        <v>585</v>
      </c>
      <c r="B184" s="88" t="s">
        <v>987</v>
      </c>
      <c r="C184" s="118" t="s">
        <v>988</v>
      </c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spans="1:26" ht="24" customHeight="1" thickBot="1" x14ac:dyDescent="0.5">
      <c r="A185" s="99" t="s">
        <v>585</v>
      </c>
      <c r="B185" s="88" t="s">
        <v>989</v>
      </c>
      <c r="C185" s="118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 spans="1:26" ht="24" customHeight="1" thickBot="1" x14ac:dyDescent="0.5">
      <c r="A186" s="99" t="s">
        <v>585</v>
      </c>
      <c r="B186" s="88" t="s">
        <v>990</v>
      </c>
      <c r="C186" s="118" t="s">
        <v>991</v>
      </c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 spans="1:26" ht="24" customHeight="1" thickBot="1" x14ac:dyDescent="0.5">
      <c r="A187" s="101" t="s">
        <v>585</v>
      </c>
      <c r="B187" s="88" t="s">
        <v>992</v>
      </c>
      <c r="C187" s="118" t="s">
        <v>993</v>
      </c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 spans="1:26" ht="24" customHeight="1" thickBot="1" x14ac:dyDescent="0.5">
      <c r="A188" s="101" t="s">
        <v>585</v>
      </c>
      <c r="B188" s="88" t="s">
        <v>994</v>
      </c>
      <c r="C188" s="118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 spans="1:26" ht="24" customHeight="1" thickBot="1" x14ac:dyDescent="0.5">
      <c r="A189" s="101" t="s">
        <v>585</v>
      </c>
      <c r="B189" s="88" t="s">
        <v>995</v>
      </c>
      <c r="C189" s="118" t="s">
        <v>750</v>
      </c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 spans="1:26" ht="24" customHeight="1" thickBot="1" x14ac:dyDescent="0.5">
      <c r="A190" s="101" t="s">
        <v>585</v>
      </c>
      <c r="B190" s="88" t="s">
        <v>996</v>
      </c>
      <c r="C190" s="118" t="s">
        <v>795</v>
      </c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 spans="1:26" ht="24" customHeight="1" thickBot="1" x14ac:dyDescent="0.5">
      <c r="A191" s="101" t="s">
        <v>585</v>
      </c>
      <c r="B191" s="88" t="s">
        <v>997</v>
      </c>
      <c r="C191" s="118" t="s">
        <v>998</v>
      </c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 spans="1:26" ht="24" customHeight="1" thickBot="1" x14ac:dyDescent="0.5">
      <c r="A192" s="101" t="s">
        <v>585</v>
      </c>
      <c r="B192" s="88" t="s">
        <v>999</v>
      </c>
      <c r="C192" s="118" t="s">
        <v>1000</v>
      </c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 spans="1:26" ht="24" customHeight="1" thickBot="1" x14ac:dyDescent="0.5">
      <c r="A193" s="101" t="s">
        <v>585</v>
      </c>
      <c r="B193" s="88" t="s">
        <v>1001</v>
      </c>
      <c r="C193" s="105" t="s">
        <v>806</v>
      </c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 spans="1:26" ht="24" customHeight="1" thickBot="1" x14ac:dyDescent="0.5">
      <c r="A194" s="101" t="s">
        <v>585</v>
      </c>
      <c r="B194" s="88" t="s">
        <v>1002</v>
      </c>
      <c r="C194" s="118" t="s">
        <v>742</v>
      </c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 spans="1:26" ht="24" customHeight="1" thickBot="1" x14ac:dyDescent="0.5">
      <c r="A195" s="101" t="s">
        <v>585</v>
      </c>
      <c r="B195" s="88" t="s">
        <v>1003</v>
      </c>
      <c r="C195" s="105" t="s">
        <v>885</v>
      </c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 spans="1:26" ht="24" customHeight="1" thickBot="1" x14ac:dyDescent="0.5">
      <c r="A196" s="102" t="s">
        <v>585</v>
      </c>
      <c r="B196" s="88" t="s">
        <v>1004</v>
      </c>
      <c r="C196" s="10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 spans="1:26" ht="24" customHeight="1" thickBot="1" x14ac:dyDescent="0.5">
      <c r="A197" s="102" t="s">
        <v>585</v>
      </c>
      <c r="B197" s="88" t="s">
        <v>1005</v>
      </c>
      <c r="C197" s="105" t="s">
        <v>813</v>
      </c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 spans="1:26" ht="24" customHeight="1" thickBot="1" x14ac:dyDescent="0.5">
      <c r="A198" s="102" t="s">
        <v>585</v>
      </c>
      <c r="B198" s="88" t="s">
        <v>1006</v>
      </c>
      <c r="C198" s="105" t="s">
        <v>795</v>
      </c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 spans="1:26" ht="24" customHeight="1" thickBot="1" x14ac:dyDescent="0.5">
      <c r="A199" s="102" t="s">
        <v>585</v>
      </c>
      <c r="B199" s="88" t="s">
        <v>1007</v>
      </c>
      <c r="C199" s="10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 spans="1:26" ht="24" customHeight="1" thickBot="1" x14ac:dyDescent="0.5">
      <c r="A200" s="102" t="s">
        <v>585</v>
      </c>
      <c r="B200" s="88" t="s">
        <v>1008</v>
      </c>
      <c r="C200" s="10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 spans="1:26" ht="24" customHeight="1" thickBot="1" x14ac:dyDescent="0.5">
      <c r="A201" s="102" t="s">
        <v>585</v>
      </c>
      <c r="B201" s="88" t="s">
        <v>1009</v>
      </c>
      <c r="C201" s="105" t="s">
        <v>1000</v>
      </c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 spans="1:26" ht="24" customHeight="1" thickBot="1" x14ac:dyDescent="0.25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 spans="1:26" ht="24" customHeight="1" thickBot="1" x14ac:dyDescent="0.25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 spans="1:26" ht="24" customHeight="1" thickBot="1" x14ac:dyDescent="0.5">
      <c r="A204" s="99" t="s">
        <v>1010</v>
      </c>
      <c r="B204" s="88" t="s">
        <v>1011</v>
      </c>
      <c r="C204" s="105" t="s">
        <v>1012</v>
      </c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 spans="1:26" ht="24" customHeight="1" thickBot="1" x14ac:dyDescent="0.5">
      <c r="A205" s="99" t="s">
        <v>1010</v>
      </c>
      <c r="B205" s="88" t="s">
        <v>1013</v>
      </c>
      <c r="C205" s="105" t="s">
        <v>1014</v>
      </c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 spans="1:26" ht="24" customHeight="1" thickBot="1" x14ac:dyDescent="0.5">
      <c r="A206" s="99" t="s">
        <v>1010</v>
      </c>
      <c r="B206" s="88" t="s">
        <v>1015</v>
      </c>
      <c r="C206" s="105" t="s">
        <v>1016</v>
      </c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 spans="1:26" ht="24" customHeight="1" thickBot="1" x14ac:dyDescent="0.5">
      <c r="A207" s="99" t="s">
        <v>1010</v>
      </c>
      <c r="B207" s="88" t="s">
        <v>1017</v>
      </c>
      <c r="C207" s="105" t="s">
        <v>1018</v>
      </c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 spans="1:26" ht="24" customHeight="1" thickBot="1" x14ac:dyDescent="0.5">
      <c r="A208" s="99" t="s">
        <v>1010</v>
      </c>
      <c r="B208" s="88" t="s">
        <v>1019</v>
      </c>
      <c r="C208" s="105" t="s">
        <v>1020</v>
      </c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 spans="1:26" ht="24" customHeight="1" thickBot="1" x14ac:dyDescent="0.5">
      <c r="A209" s="99" t="s">
        <v>1010</v>
      </c>
      <c r="B209" s="88" t="s">
        <v>1021</v>
      </c>
      <c r="C209" s="105" t="s">
        <v>1022</v>
      </c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 spans="1:26" ht="24" customHeight="1" thickBot="1" x14ac:dyDescent="0.5">
      <c r="A210" s="99" t="s">
        <v>1010</v>
      </c>
      <c r="B210" s="88" t="s">
        <v>1023</v>
      </c>
      <c r="C210" s="105" t="s">
        <v>790</v>
      </c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 spans="1:26" ht="24" customHeight="1" thickBot="1" x14ac:dyDescent="0.5">
      <c r="A211" s="99" t="s">
        <v>1010</v>
      </c>
      <c r="B211" s="88" t="s">
        <v>1024</v>
      </c>
      <c r="C211" s="105" t="s">
        <v>1025</v>
      </c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 spans="1:26" ht="24" customHeight="1" thickBot="1" x14ac:dyDescent="0.5">
      <c r="A212" s="99" t="s">
        <v>1010</v>
      </c>
      <c r="B212" s="88" t="s">
        <v>1026</v>
      </c>
      <c r="C212" s="105" t="s">
        <v>1027</v>
      </c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 spans="1:26" ht="24" customHeight="1" thickBot="1" x14ac:dyDescent="0.5">
      <c r="A213" s="99" t="s">
        <v>1010</v>
      </c>
      <c r="B213" s="88" t="s">
        <v>1028</v>
      </c>
      <c r="C213" s="105" t="s">
        <v>742</v>
      </c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 spans="1:26" ht="24" customHeight="1" thickBot="1" x14ac:dyDescent="0.5">
      <c r="A214" s="99" t="s">
        <v>1010</v>
      </c>
      <c r="B214" s="88" t="s">
        <v>1029</v>
      </c>
      <c r="C214" s="105" t="s">
        <v>1030</v>
      </c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 spans="1:26" ht="24" customHeight="1" thickBot="1" x14ac:dyDescent="0.5">
      <c r="A215" s="99" t="s">
        <v>1010</v>
      </c>
      <c r="B215" s="88" t="s">
        <v>1031</v>
      </c>
      <c r="C215" s="105" t="s">
        <v>1032</v>
      </c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 spans="1:26" ht="24" customHeight="1" thickBot="1" x14ac:dyDescent="0.5">
      <c r="A216" s="99" t="s">
        <v>1010</v>
      </c>
      <c r="B216" s="88" t="s">
        <v>1033</v>
      </c>
      <c r="C216" s="105" t="s">
        <v>795</v>
      </c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 spans="1:26" ht="24" customHeight="1" thickBot="1" x14ac:dyDescent="0.5">
      <c r="A217" s="99" t="s">
        <v>1010</v>
      </c>
      <c r="B217" s="88" t="s">
        <v>1034</v>
      </c>
      <c r="C217" s="105" t="s">
        <v>977</v>
      </c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 spans="1:26" ht="24" customHeight="1" thickBot="1" x14ac:dyDescent="0.5">
      <c r="A218" s="101" t="s">
        <v>1010</v>
      </c>
      <c r="B218" s="88" t="s">
        <v>1035</v>
      </c>
      <c r="C218" s="105" t="s">
        <v>1036</v>
      </c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 spans="1:26" ht="24" customHeight="1" thickBot="1" x14ac:dyDescent="0.5">
      <c r="A219" s="101" t="s">
        <v>1010</v>
      </c>
      <c r="B219" s="88" t="s">
        <v>1037</v>
      </c>
      <c r="C219" s="105" t="s">
        <v>1012</v>
      </c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 spans="1:26" ht="24" customHeight="1" thickBot="1" x14ac:dyDescent="0.5">
      <c r="A220" s="101" t="s">
        <v>1010</v>
      </c>
      <c r="B220" s="88" t="s">
        <v>1038</v>
      </c>
      <c r="C220" s="105" t="s">
        <v>1039</v>
      </c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 spans="1:26" ht="24" customHeight="1" thickBot="1" x14ac:dyDescent="0.5">
      <c r="A221" s="101" t="s">
        <v>1010</v>
      </c>
      <c r="B221" s="88" t="s">
        <v>1040</v>
      </c>
      <c r="C221" s="105" t="s">
        <v>1041</v>
      </c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spans="1:26" ht="24" customHeight="1" thickBot="1" x14ac:dyDescent="0.5">
      <c r="A222" s="101" t="s">
        <v>1010</v>
      </c>
      <c r="B222" s="88" t="s">
        <v>1042</v>
      </c>
      <c r="C222" s="105" t="s">
        <v>1043</v>
      </c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spans="1:26" ht="24" customHeight="1" thickBot="1" x14ac:dyDescent="0.5">
      <c r="A223" s="101" t="s">
        <v>1010</v>
      </c>
      <c r="B223" s="88" t="s">
        <v>1044</v>
      </c>
      <c r="C223" s="105" t="s">
        <v>795</v>
      </c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spans="1:26" ht="24" customHeight="1" thickBot="1" x14ac:dyDescent="0.5">
      <c r="A224" s="101" t="s">
        <v>1010</v>
      </c>
      <c r="B224" s="88" t="s">
        <v>1045</v>
      </c>
      <c r="C224" s="105" t="s">
        <v>1046</v>
      </c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spans="1:26" ht="24" customHeight="1" thickBot="1" x14ac:dyDescent="0.5">
      <c r="A225" s="101" t="s">
        <v>1010</v>
      </c>
      <c r="B225" s="88" t="s">
        <v>1047</v>
      </c>
      <c r="C225" s="105" t="s">
        <v>1048</v>
      </c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spans="1:26" ht="24" customHeight="1" thickBot="1" x14ac:dyDescent="0.5">
      <c r="A226" s="101" t="s">
        <v>1010</v>
      </c>
      <c r="B226" s="88" t="s">
        <v>1049</v>
      </c>
      <c r="C226" s="105" t="s">
        <v>1050</v>
      </c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spans="1:26" ht="24" customHeight="1" thickBot="1" x14ac:dyDescent="0.5">
      <c r="A227" s="101" t="s">
        <v>1010</v>
      </c>
      <c r="B227" s="88" t="s">
        <v>1051</v>
      </c>
      <c r="C227" s="105" t="s">
        <v>806</v>
      </c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spans="1:26" ht="24" customHeight="1" thickBot="1" x14ac:dyDescent="0.5">
      <c r="A228" s="101" t="s">
        <v>1010</v>
      </c>
      <c r="B228" s="88" t="s">
        <v>1052</v>
      </c>
      <c r="C228" s="105" t="s">
        <v>855</v>
      </c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spans="1:26" ht="24" customHeight="1" thickBot="1" x14ac:dyDescent="0.5">
      <c r="A229" s="101" t="s">
        <v>1010</v>
      </c>
      <c r="B229" s="88" t="s">
        <v>1053</v>
      </c>
      <c r="C229" s="105" t="s">
        <v>1054</v>
      </c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spans="1:26" ht="24" customHeight="1" thickBot="1" x14ac:dyDescent="0.5">
      <c r="A230" s="101" t="s">
        <v>1010</v>
      </c>
      <c r="B230" s="88" t="s">
        <v>1055</v>
      </c>
      <c r="C230" s="105" t="s">
        <v>1056</v>
      </c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spans="1:26" ht="24" customHeight="1" thickBot="1" x14ac:dyDescent="0.5">
      <c r="A231" s="101" t="s">
        <v>1010</v>
      </c>
      <c r="B231" s="88" t="s">
        <v>1057</v>
      </c>
      <c r="C231" s="105" t="s">
        <v>1058</v>
      </c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spans="1:26" ht="24" customHeight="1" thickBot="1" x14ac:dyDescent="0.5">
      <c r="A232" s="101" t="s">
        <v>1010</v>
      </c>
      <c r="B232" s="88" t="s">
        <v>1059</v>
      </c>
      <c r="C232" s="105" t="s">
        <v>1060</v>
      </c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spans="1:26" ht="24" customHeight="1" thickBot="1" x14ac:dyDescent="0.5">
      <c r="A233" s="102" t="s">
        <v>1010</v>
      </c>
      <c r="B233" s="88" t="s">
        <v>1061</v>
      </c>
      <c r="C233" s="105" t="s">
        <v>1062</v>
      </c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spans="1:26" ht="24" customHeight="1" thickBot="1" x14ac:dyDescent="0.5">
      <c r="A234" s="102" t="s">
        <v>1010</v>
      </c>
      <c r="B234" s="88" t="s">
        <v>1063</v>
      </c>
      <c r="C234" s="105" t="s">
        <v>1064</v>
      </c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spans="1:26" ht="24" customHeight="1" thickBot="1" x14ac:dyDescent="0.5">
      <c r="A235" s="102" t="s">
        <v>1010</v>
      </c>
      <c r="B235" s="88" t="s">
        <v>1065</v>
      </c>
      <c r="C235" s="105" t="s">
        <v>1066</v>
      </c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spans="1:26" ht="24" customHeight="1" thickBot="1" x14ac:dyDescent="0.5">
      <c r="A236" s="102" t="s">
        <v>1010</v>
      </c>
      <c r="B236" s="88" t="s">
        <v>1067</v>
      </c>
      <c r="C236" s="105" t="s">
        <v>1068</v>
      </c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spans="1:26" ht="24" customHeight="1" thickBot="1" x14ac:dyDescent="0.25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spans="1:26" ht="24" customHeight="1" thickBot="1" x14ac:dyDescent="0.25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spans="1:26" ht="24" customHeight="1" thickBot="1" x14ac:dyDescent="0.5">
      <c r="A239" s="99" t="s">
        <v>1069</v>
      </c>
      <c r="B239" s="88" t="s">
        <v>1070</v>
      </c>
      <c r="C239" s="105" t="s">
        <v>1071</v>
      </c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spans="1:26" ht="24" customHeight="1" thickBot="1" x14ac:dyDescent="0.5">
      <c r="A240" s="99" t="s">
        <v>1069</v>
      </c>
      <c r="B240" s="88" t="s">
        <v>1072</v>
      </c>
      <c r="C240" s="105" t="s">
        <v>1073</v>
      </c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spans="1:26" ht="24" customHeight="1" thickBot="1" x14ac:dyDescent="0.5">
      <c r="A241" s="99" t="s">
        <v>1069</v>
      </c>
      <c r="B241" s="88" t="s">
        <v>1074</v>
      </c>
      <c r="C241" s="105" t="s">
        <v>750</v>
      </c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spans="1:26" ht="24" customHeight="1" thickBot="1" x14ac:dyDescent="0.5">
      <c r="A242" s="99" t="s">
        <v>1069</v>
      </c>
      <c r="B242" s="88" t="s">
        <v>1075</v>
      </c>
      <c r="C242" s="105" t="s">
        <v>1076</v>
      </c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spans="1:26" ht="24" customHeight="1" thickBot="1" x14ac:dyDescent="0.5">
      <c r="A243" s="99" t="s">
        <v>1069</v>
      </c>
      <c r="B243" s="88" t="s">
        <v>1077</v>
      </c>
      <c r="C243" s="105" t="s">
        <v>909</v>
      </c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spans="1:26" ht="24" customHeight="1" thickBot="1" x14ac:dyDescent="0.5">
      <c r="A244" s="99" t="s">
        <v>1069</v>
      </c>
      <c r="B244" s="88" t="s">
        <v>1078</v>
      </c>
      <c r="C244" s="105" t="s">
        <v>1079</v>
      </c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spans="1:26" ht="24" customHeight="1" thickBot="1" x14ac:dyDescent="0.5">
      <c r="A245" s="99" t="s">
        <v>1069</v>
      </c>
      <c r="B245" s="88" t="s">
        <v>1080</v>
      </c>
      <c r="C245" s="105" t="s">
        <v>1081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spans="1:26" ht="24" customHeight="1" thickBot="1" x14ac:dyDescent="0.5">
      <c r="A246" s="101" t="s">
        <v>1069</v>
      </c>
      <c r="B246" s="88" t="s">
        <v>1082</v>
      </c>
      <c r="C246" s="105" t="s">
        <v>1083</v>
      </c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spans="1:26" ht="24" customHeight="1" thickBot="1" x14ac:dyDescent="0.5">
      <c r="A247" s="101" t="s">
        <v>1069</v>
      </c>
      <c r="B247" s="88" t="s">
        <v>1084</v>
      </c>
      <c r="C247" s="105" t="s">
        <v>1085</v>
      </c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spans="1:26" ht="24" customHeight="1" thickBot="1" x14ac:dyDescent="0.5">
      <c r="A248" s="101" t="s">
        <v>1069</v>
      </c>
      <c r="B248" s="88" t="s">
        <v>1086</v>
      </c>
      <c r="C248" s="105" t="s">
        <v>1087</v>
      </c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spans="1:26" ht="24" customHeight="1" thickBot="1" x14ac:dyDescent="0.5">
      <c r="A249" s="101" t="s">
        <v>1069</v>
      </c>
      <c r="B249" s="88" t="s">
        <v>1088</v>
      </c>
      <c r="C249" s="105" t="s">
        <v>750</v>
      </c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spans="1:26" ht="24" customHeight="1" thickBot="1" x14ac:dyDescent="0.5">
      <c r="A250" s="101" t="s">
        <v>1069</v>
      </c>
      <c r="B250" s="88" t="s">
        <v>1089</v>
      </c>
      <c r="C250" s="105" t="s">
        <v>1090</v>
      </c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spans="1:26" ht="24" customHeight="1" thickBot="1" x14ac:dyDescent="0.5">
      <c r="A251" s="101" t="s">
        <v>1069</v>
      </c>
      <c r="B251" s="88" t="s">
        <v>1091</v>
      </c>
      <c r="C251" s="105" t="s">
        <v>1092</v>
      </c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spans="1:26" ht="24" customHeight="1" thickBot="1" x14ac:dyDescent="0.5">
      <c r="A252" s="101" t="s">
        <v>1069</v>
      </c>
      <c r="B252" s="88" t="s">
        <v>1093</v>
      </c>
      <c r="C252" s="105" t="s">
        <v>1094</v>
      </c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spans="1:26" ht="24" customHeight="1" thickBot="1" x14ac:dyDescent="0.5">
      <c r="A253" s="101" t="s">
        <v>1069</v>
      </c>
      <c r="B253" s="88" t="s">
        <v>1095</v>
      </c>
      <c r="C253" s="105" t="s">
        <v>924</v>
      </c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spans="1:26" ht="24" customHeight="1" thickBot="1" x14ac:dyDescent="0.5">
      <c r="A254" s="101" t="s">
        <v>1069</v>
      </c>
      <c r="B254" s="88" t="s">
        <v>1096</v>
      </c>
      <c r="C254" s="105" t="s">
        <v>1043</v>
      </c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spans="1:26" ht="24" customHeight="1" thickBot="1" x14ac:dyDescent="0.5">
      <c r="A255" s="102" t="s">
        <v>1069</v>
      </c>
      <c r="B255" s="88" t="s">
        <v>1097</v>
      </c>
      <c r="C255" s="105" t="s">
        <v>813</v>
      </c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spans="1:26" ht="24" customHeight="1" thickBot="1" x14ac:dyDescent="0.5">
      <c r="A256" s="102" t="s">
        <v>1069</v>
      </c>
      <c r="B256" s="88" t="s">
        <v>1098</v>
      </c>
      <c r="C256" s="105" t="s">
        <v>813</v>
      </c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spans="1:26" ht="24" customHeight="1" thickBot="1" x14ac:dyDescent="0.5">
      <c r="A257" s="102" t="s">
        <v>1069</v>
      </c>
      <c r="B257" s="88" t="s">
        <v>1099</v>
      </c>
      <c r="C257" s="105" t="s">
        <v>1100</v>
      </c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spans="1:26" ht="24" customHeight="1" thickBot="1" x14ac:dyDescent="0.5">
      <c r="A258" s="102" t="s">
        <v>1069</v>
      </c>
      <c r="B258" s="88" t="s">
        <v>1101</v>
      </c>
      <c r="C258" s="105" t="s">
        <v>742</v>
      </c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spans="1:26" ht="24" customHeight="1" thickBot="1" x14ac:dyDescent="0.5">
      <c r="A259" s="102" t="s">
        <v>1069</v>
      </c>
      <c r="B259" s="88" t="s">
        <v>1102</v>
      </c>
      <c r="C259" s="105" t="s">
        <v>1103</v>
      </c>
      <c r="D259" s="117" t="s">
        <v>922</v>
      </c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spans="1:26" ht="24" customHeight="1" thickBot="1" x14ac:dyDescent="0.25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spans="1:26" ht="24" customHeight="1" thickBot="1" x14ac:dyDescent="0.25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spans="1:26" ht="24" customHeight="1" thickBot="1" x14ac:dyDescent="0.5">
      <c r="A262" s="101" t="s">
        <v>1104</v>
      </c>
      <c r="B262" s="88" t="s">
        <v>1105</v>
      </c>
      <c r="C262" s="10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spans="1:26" ht="24" customHeight="1" thickBot="1" x14ac:dyDescent="0.5">
      <c r="A263" s="101" t="s">
        <v>1104</v>
      </c>
      <c r="B263" s="88" t="s">
        <v>1106</v>
      </c>
      <c r="C263" s="105" t="s">
        <v>762</v>
      </c>
      <c r="D263" s="98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spans="1:26" ht="24" customHeight="1" thickBot="1" x14ac:dyDescent="0.5">
      <c r="A264" s="101" t="s">
        <v>1104</v>
      </c>
      <c r="B264" s="88" t="s">
        <v>1107</v>
      </c>
      <c r="C264" s="105" t="s">
        <v>795</v>
      </c>
      <c r="D264" s="98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spans="1:26" ht="24" customHeight="1" thickBot="1" x14ac:dyDescent="0.5">
      <c r="A265" s="101" t="s">
        <v>1104</v>
      </c>
      <c r="B265" s="88" t="s">
        <v>1108</v>
      </c>
      <c r="C265" s="105" t="s">
        <v>723</v>
      </c>
      <c r="D265" s="98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spans="1:26" ht="24" customHeight="1" thickBot="1" x14ac:dyDescent="0.5">
      <c r="A266" s="101" t="s">
        <v>1104</v>
      </c>
      <c r="B266" s="88" t="s">
        <v>1109</v>
      </c>
      <c r="C266" s="105" t="s">
        <v>1110</v>
      </c>
      <c r="D266" s="98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spans="1:26" ht="24" customHeight="1" thickBot="1" x14ac:dyDescent="0.5">
      <c r="A267" s="101" t="s">
        <v>1104</v>
      </c>
      <c r="B267" s="88" t="s">
        <v>1111</v>
      </c>
      <c r="C267" s="105" t="s">
        <v>707</v>
      </c>
      <c r="D267" s="98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spans="1:26" ht="24" customHeight="1" thickBot="1" x14ac:dyDescent="0.5">
      <c r="A268" s="101" t="s">
        <v>1104</v>
      </c>
      <c r="B268" s="88" t="s">
        <v>1112</v>
      </c>
      <c r="C268" s="105" t="s">
        <v>1113</v>
      </c>
      <c r="D268" s="98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spans="1:26" ht="24" customHeight="1" thickBot="1" x14ac:dyDescent="0.5">
      <c r="A269" s="101" t="s">
        <v>1104</v>
      </c>
      <c r="B269" s="88" t="s">
        <v>1114</v>
      </c>
      <c r="C269" s="105" t="s">
        <v>707</v>
      </c>
      <c r="D269" s="98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spans="1:26" ht="24" customHeight="1" thickBot="1" x14ac:dyDescent="0.5">
      <c r="A270" s="101" t="s">
        <v>1104</v>
      </c>
      <c r="B270" s="88" t="s">
        <v>1115</v>
      </c>
      <c r="C270" s="105" t="s">
        <v>1116</v>
      </c>
      <c r="D270" s="98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spans="1:26" ht="24" customHeight="1" thickBot="1" x14ac:dyDescent="0.5">
      <c r="A271" s="101" t="s">
        <v>1104</v>
      </c>
      <c r="B271" s="88" t="s">
        <v>1117</v>
      </c>
      <c r="C271" s="114" t="s">
        <v>1118</v>
      </c>
      <c r="D271" s="98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spans="1:26" ht="24" customHeight="1" thickBot="1" x14ac:dyDescent="0.5">
      <c r="A272" s="101" t="s">
        <v>1104</v>
      </c>
      <c r="B272" s="88" t="s">
        <v>1119</v>
      </c>
      <c r="C272" s="105" t="s">
        <v>1120</v>
      </c>
      <c r="D272" s="98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spans="1:26" ht="24" customHeight="1" thickBot="1" x14ac:dyDescent="0.5">
      <c r="A273" s="101" t="s">
        <v>1104</v>
      </c>
      <c r="B273" s="88" t="s">
        <v>1121</v>
      </c>
      <c r="C273" s="105" t="s">
        <v>1122</v>
      </c>
      <c r="D273" s="98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spans="1:26" ht="24" customHeight="1" thickBot="1" x14ac:dyDescent="0.5">
      <c r="A274" s="101" t="s">
        <v>1104</v>
      </c>
      <c r="B274" s="88" t="s">
        <v>1123</v>
      </c>
      <c r="C274" s="105" t="s">
        <v>1124</v>
      </c>
      <c r="D274" s="98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spans="1:26" ht="24" customHeight="1" thickBot="1" x14ac:dyDescent="0.5">
      <c r="A275" s="101" t="s">
        <v>1104</v>
      </c>
      <c r="B275" s="88" t="s">
        <v>1125</v>
      </c>
      <c r="C275" s="105" t="s">
        <v>1126</v>
      </c>
      <c r="D275" s="98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spans="1:26" ht="24" customHeight="1" thickBot="1" x14ac:dyDescent="0.5">
      <c r="A276" s="101" t="s">
        <v>1104</v>
      </c>
      <c r="B276" s="88" t="s">
        <v>1127</v>
      </c>
      <c r="C276" s="105" t="s">
        <v>1036</v>
      </c>
      <c r="D276" s="98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spans="1:26" ht="24" customHeight="1" thickBot="1" x14ac:dyDescent="0.5">
      <c r="A277" s="101" t="s">
        <v>1104</v>
      </c>
      <c r="B277" s="88" t="s">
        <v>1128</v>
      </c>
      <c r="C277" s="105" t="s">
        <v>1129</v>
      </c>
      <c r="D277" s="98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spans="1:26" ht="24" customHeight="1" thickBot="1" x14ac:dyDescent="0.5">
      <c r="A278" s="102" t="s">
        <v>1104</v>
      </c>
      <c r="B278" s="88" t="s">
        <v>1130</v>
      </c>
      <c r="C278" s="105" t="s">
        <v>1124</v>
      </c>
      <c r="D278" s="98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spans="1:26" ht="24" customHeight="1" thickBot="1" x14ac:dyDescent="0.5">
      <c r="A279" s="102" t="s">
        <v>1104</v>
      </c>
      <c r="B279" s="88" t="s">
        <v>1131</v>
      </c>
      <c r="C279" s="105" t="s">
        <v>1132</v>
      </c>
      <c r="D279" s="98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spans="1:26" ht="24" customHeight="1" thickBot="1" x14ac:dyDescent="0.5">
      <c r="A280" s="102" t="s">
        <v>1104</v>
      </c>
      <c r="B280" s="88" t="s">
        <v>1133</v>
      </c>
      <c r="C280" s="105" t="s">
        <v>1134</v>
      </c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spans="1:26" ht="24" customHeight="1" thickBot="1" x14ac:dyDescent="0.5">
      <c r="A281" s="102" t="s">
        <v>1104</v>
      </c>
      <c r="B281" s="88" t="s">
        <v>1135</v>
      </c>
      <c r="C281" s="105" t="s">
        <v>1136</v>
      </c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spans="1:26" ht="24" customHeight="1" thickBot="1" x14ac:dyDescent="0.5">
      <c r="A282" s="102" t="s">
        <v>1104</v>
      </c>
      <c r="B282" s="88" t="s">
        <v>1137</v>
      </c>
      <c r="C282" s="105" t="s">
        <v>1138</v>
      </c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spans="1:26" ht="24" customHeight="1" thickBot="1" x14ac:dyDescent="0.5">
      <c r="A283" s="102" t="s">
        <v>1104</v>
      </c>
      <c r="B283" s="88" t="s">
        <v>1139</v>
      </c>
      <c r="C283" s="105" t="s">
        <v>1140</v>
      </c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spans="1:26" ht="24" customHeight="1" thickBot="1" x14ac:dyDescent="0.5">
      <c r="A284" s="102" t="s">
        <v>1104</v>
      </c>
      <c r="B284" s="88" t="s">
        <v>1141</v>
      </c>
      <c r="C284" s="105" t="s">
        <v>752</v>
      </c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spans="1:26" ht="24" customHeight="1" thickBot="1" x14ac:dyDescent="0.5">
      <c r="A285" s="102" t="s">
        <v>1104</v>
      </c>
      <c r="B285" s="88" t="s">
        <v>1142</v>
      </c>
      <c r="C285" s="105" t="s">
        <v>1143</v>
      </c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spans="1:26" ht="24" customHeight="1" thickBot="1" x14ac:dyDescent="0.5">
      <c r="A286" s="102" t="s">
        <v>1104</v>
      </c>
      <c r="B286" s="88" t="s">
        <v>1144</v>
      </c>
      <c r="C286" s="105" t="s">
        <v>1138</v>
      </c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spans="1:26" ht="24" customHeight="1" thickBot="1" x14ac:dyDescent="0.5">
      <c r="A287" s="102" t="s">
        <v>1104</v>
      </c>
      <c r="B287" s="88" t="s">
        <v>1145</v>
      </c>
      <c r="C287" s="105" t="s">
        <v>1124</v>
      </c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spans="1:26" ht="24" customHeight="1" thickBot="1" x14ac:dyDescent="0.5">
      <c r="A288" s="102" t="s">
        <v>1104</v>
      </c>
      <c r="B288" s="88" t="s">
        <v>1146</v>
      </c>
      <c r="C288" s="105" t="s">
        <v>1147</v>
      </c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spans="1:26" ht="24" customHeight="1" thickBot="1" x14ac:dyDescent="0.5">
      <c r="A289" s="102" t="s">
        <v>1104</v>
      </c>
      <c r="B289" s="88" t="s">
        <v>1148</v>
      </c>
      <c r="C289" s="105" t="s">
        <v>742</v>
      </c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spans="1:26" ht="24" customHeight="1" thickBot="1" x14ac:dyDescent="0.25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spans="1:26" ht="24" customHeight="1" thickBot="1" x14ac:dyDescent="0.25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spans="1:26" ht="24" customHeight="1" thickBot="1" x14ac:dyDescent="0.5">
      <c r="A292" s="99" t="s">
        <v>1149</v>
      </c>
      <c r="B292" s="88" t="s">
        <v>1150</v>
      </c>
      <c r="C292" s="105" t="s">
        <v>1151</v>
      </c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spans="1:26" ht="24" customHeight="1" thickBot="1" x14ac:dyDescent="0.5">
      <c r="A293" s="99" t="s">
        <v>1149</v>
      </c>
      <c r="B293" s="88" t="s">
        <v>1152</v>
      </c>
      <c r="C293" s="105" t="s">
        <v>1153</v>
      </c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spans="1:26" ht="24" customHeight="1" thickBot="1" x14ac:dyDescent="0.5">
      <c r="A294" s="99" t="s">
        <v>1149</v>
      </c>
      <c r="B294" s="88" t="s">
        <v>1154</v>
      </c>
      <c r="C294" s="105" t="s">
        <v>1155</v>
      </c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spans="1:26" ht="24" customHeight="1" thickBot="1" x14ac:dyDescent="0.5">
      <c r="A295" s="99" t="s">
        <v>1149</v>
      </c>
      <c r="B295" s="88" t="s">
        <v>1156</v>
      </c>
      <c r="C295" s="105" t="s">
        <v>868</v>
      </c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spans="1:26" ht="24" customHeight="1" thickBot="1" x14ac:dyDescent="0.5">
      <c r="A296" s="101" t="s">
        <v>1149</v>
      </c>
      <c r="B296" s="88" t="s">
        <v>1157</v>
      </c>
      <c r="C296" s="105" t="s">
        <v>1158</v>
      </c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spans="1:26" ht="24" customHeight="1" thickBot="1" x14ac:dyDescent="0.5">
      <c r="A297" s="101" t="s">
        <v>1149</v>
      </c>
      <c r="B297" s="88" t="s">
        <v>1159</v>
      </c>
      <c r="C297" s="105" t="s">
        <v>813</v>
      </c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spans="1:26" ht="24" customHeight="1" thickBot="1" x14ac:dyDescent="0.5">
      <c r="A298" s="101" t="s">
        <v>1149</v>
      </c>
      <c r="B298" s="88" t="s">
        <v>1160</v>
      </c>
      <c r="C298" s="105" t="s">
        <v>1161</v>
      </c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spans="1:26" ht="24" customHeight="1" thickBot="1" x14ac:dyDescent="0.5">
      <c r="A299" s="101" t="s">
        <v>1149</v>
      </c>
      <c r="B299" s="88" t="s">
        <v>1162</v>
      </c>
      <c r="C299" s="105" t="s">
        <v>813</v>
      </c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spans="1:26" ht="24" customHeight="1" thickBot="1" x14ac:dyDescent="0.5">
      <c r="A300" s="101" t="s">
        <v>1149</v>
      </c>
      <c r="B300" s="88" t="s">
        <v>1163</v>
      </c>
      <c r="C300" s="105" t="s">
        <v>1164</v>
      </c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spans="1:26" ht="24" customHeight="1" thickBot="1" x14ac:dyDescent="0.5">
      <c r="A301" s="101" t="s">
        <v>1149</v>
      </c>
      <c r="B301" s="88" t="s">
        <v>1165</v>
      </c>
      <c r="C301" s="105" t="s">
        <v>813</v>
      </c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spans="1:26" ht="24" customHeight="1" thickBot="1" x14ac:dyDescent="0.5">
      <c r="A302" s="101" t="s">
        <v>1149</v>
      </c>
      <c r="B302" s="88" t="s">
        <v>1166</v>
      </c>
      <c r="C302" s="105" t="s">
        <v>742</v>
      </c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spans="1:26" ht="24" customHeight="1" thickBot="1" x14ac:dyDescent="0.5">
      <c r="A303" s="101" t="s">
        <v>1149</v>
      </c>
      <c r="B303" s="88" t="s">
        <v>1167</v>
      </c>
      <c r="C303" s="105" t="s">
        <v>1168</v>
      </c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spans="1:26" ht="24" customHeight="1" thickBot="1" x14ac:dyDescent="0.5">
      <c r="A304" s="101" t="s">
        <v>1149</v>
      </c>
      <c r="B304" s="88" t="s">
        <v>1169</v>
      </c>
      <c r="C304" s="105" t="s">
        <v>1161</v>
      </c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spans="1:26" ht="24" customHeight="1" thickBot="1" x14ac:dyDescent="0.5">
      <c r="A305" s="101" t="s">
        <v>1149</v>
      </c>
      <c r="B305" s="88" t="s">
        <v>1170</v>
      </c>
      <c r="C305" s="105" t="s">
        <v>742</v>
      </c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spans="1:26" ht="24" customHeight="1" thickBot="1" x14ac:dyDescent="0.5">
      <c r="A306" s="101" t="s">
        <v>1149</v>
      </c>
      <c r="B306" s="88" t="s">
        <v>1171</v>
      </c>
      <c r="C306" s="105" t="s">
        <v>1172</v>
      </c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spans="1:26" ht="24" customHeight="1" thickBot="1" x14ac:dyDescent="0.5">
      <c r="A307" s="101" t="s">
        <v>1149</v>
      </c>
      <c r="B307" s="88" t="s">
        <v>1173</v>
      </c>
      <c r="C307" s="105" t="s">
        <v>1174</v>
      </c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spans="1:26" ht="24" customHeight="1" thickBot="1" x14ac:dyDescent="0.5">
      <c r="A308" s="101" t="s">
        <v>1149</v>
      </c>
      <c r="B308" s="88" t="s">
        <v>1175</v>
      </c>
      <c r="C308" s="105" t="s">
        <v>957</v>
      </c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spans="1:26" ht="24" customHeight="1" thickBot="1" x14ac:dyDescent="0.5">
      <c r="A309" s="101" t="s">
        <v>1149</v>
      </c>
      <c r="B309" s="88" t="s">
        <v>1176</v>
      </c>
      <c r="C309" s="105" t="s">
        <v>742</v>
      </c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spans="1:26" ht="24" customHeight="1" thickBot="1" x14ac:dyDescent="0.5">
      <c r="A310" s="101" t="s">
        <v>1149</v>
      </c>
      <c r="B310" s="88" t="s">
        <v>74</v>
      </c>
      <c r="C310" s="105" t="s">
        <v>1177</v>
      </c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spans="1:26" ht="24" customHeight="1" thickBot="1" x14ac:dyDescent="0.5">
      <c r="A311" s="101" t="s">
        <v>1149</v>
      </c>
      <c r="B311" s="88" t="s">
        <v>1178</v>
      </c>
      <c r="C311" s="105" t="s">
        <v>917</v>
      </c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spans="1:26" ht="24" customHeight="1" thickBot="1" x14ac:dyDescent="0.5">
      <c r="A312" s="101" t="s">
        <v>1149</v>
      </c>
      <c r="B312" s="88" t="s">
        <v>1179</v>
      </c>
      <c r="C312" s="105" t="s">
        <v>1180</v>
      </c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spans="1:26" ht="24" customHeight="1" thickBot="1" x14ac:dyDescent="0.5">
      <c r="A313" s="101" t="s">
        <v>1149</v>
      </c>
      <c r="B313" s="88" t="s">
        <v>1181</v>
      </c>
      <c r="C313" s="105" t="s">
        <v>924</v>
      </c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spans="1:26" ht="24" customHeight="1" thickBot="1" x14ac:dyDescent="0.5">
      <c r="A314" s="101" t="s">
        <v>1149</v>
      </c>
      <c r="B314" s="88" t="s">
        <v>1182</v>
      </c>
      <c r="C314" s="105" t="s">
        <v>1183</v>
      </c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spans="1:26" ht="24" customHeight="1" thickBot="1" x14ac:dyDescent="0.5">
      <c r="A315" s="101" t="s">
        <v>1149</v>
      </c>
      <c r="B315" s="88" t="s">
        <v>1184</v>
      </c>
      <c r="C315" s="105" t="s">
        <v>1185</v>
      </c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spans="1:26" ht="24" customHeight="1" thickBot="1" x14ac:dyDescent="0.5">
      <c r="A316" s="101" t="s">
        <v>1149</v>
      </c>
      <c r="B316" s="88" t="s">
        <v>866</v>
      </c>
      <c r="C316" s="105" t="s">
        <v>871</v>
      </c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spans="1:26" ht="24" customHeight="1" thickBot="1" x14ac:dyDescent="0.5">
      <c r="A317" s="101" t="s">
        <v>1149</v>
      </c>
      <c r="B317" s="88" t="s">
        <v>1186</v>
      </c>
      <c r="C317" s="105" t="s">
        <v>1187</v>
      </c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spans="1:26" ht="24" customHeight="1" thickBot="1" x14ac:dyDescent="0.5">
      <c r="A318" s="101" t="s">
        <v>1149</v>
      </c>
      <c r="B318" s="88" t="s">
        <v>1188</v>
      </c>
      <c r="C318" s="105" t="s">
        <v>1189</v>
      </c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spans="1:26" ht="24" customHeight="1" thickBot="1" x14ac:dyDescent="0.5">
      <c r="A319" s="101" t="s">
        <v>1149</v>
      </c>
      <c r="B319" s="88" t="s">
        <v>1190</v>
      </c>
      <c r="C319" s="105" t="s">
        <v>1161</v>
      </c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spans="1:26" ht="24" customHeight="1" thickBot="1" x14ac:dyDescent="0.5">
      <c r="A320" s="101" t="s">
        <v>1149</v>
      </c>
      <c r="B320" s="88" t="s">
        <v>1191</v>
      </c>
      <c r="C320" s="105" t="s">
        <v>962</v>
      </c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spans="1:26" ht="24" customHeight="1" thickBot="1" x14ac:dyDescent="0.5">
      <c r="A321" s="102" t="s">
        <v>1149</v>
      </c>
      <c r="B321" s="88" t="s">
        <v>1192</v>
      </c>
      <c r="C321" s="105" t="s">
        <v>750</v>
      </c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spans="1:26" ht="24" customHeight="1" thickBot="1" x14ac:dyDescent="0.5">
      <c r="A322" s="102" t="s">
        <v>1149</v>
      </c>
      <c r="B322" s="88" t="s">
        <v>1193</v>
      </c>
      <c r="C322" s="105" t="s">
        <v>813</v>
      </c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spans="1:26" ht="24" customHeight="1" thickBot="1" x14ac:dyDescent="0.5">
      <c r="A323" s="102" t="s">
        <v>1149</v>
      </c>
      <c r="B323" s="88" t="s">
        <v>1194</v>
      </c>
      <c r="C323" s="105" t="s">
        <v>1195</v>
      </c>
      <c r="D323" s="116" t="s">
        <v>922</v>
      </c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spans="1:26" ht="24" customHeight="1" thickBot="1" x14ac:dyDescent="0.5">
      <c r="A324" s="102" t="s">
        <v>1149</v>
      </c>
      <c r="B324" s="88" t="s">
        <v>1196</v>
      </c>
      <c r="C324" s="105" t="s">
        <v>1197</v>
      </c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spans="1:26" ht="24" customHeight="1" thickBot="1" x14ac:dyDescent="0.5">
      <c r="A325" s="102" t="s">
        <v>1149</v>
      </c>
      <c r="B325" s="88" t="s">
        <v>1198</v>
      </c>
      <c r="C325" s="105" t="s">
        <v>1199</v>
      </c>
      <c r="D325" s="116" t="s">
        <v>922</v>
      </c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spans="1:26" ht="24" customHeight="1" thickBot="1" x14ac:dyDescent="0.5">
      <c r="A326" s="102" t="s">
        <v>1149</v>
      </c>
      <c r="B326" s="88" t="s">
        <v>1200</v>
      </c>
      <c r="C326" s="105" t="s">
        <v>806</v>
      </c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spans="1:26" ht="24" customHeight="1" thickBot="1" x14ac:dyDescent="0.5">
      <c r="A327" s="102" t="s">
        <v>1149</v>
      </c>
      <c r="B327" s="88" t="s">
        <v>1201</v>
      </c>
      <c r="C327" s="105" t="s">
        <v>750</v>
      </c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spans="1:26" ht="24" customHeight="1" thickBot="1" x14ac:dyDescent="0.5">
      <c r="A328" s="102" t="s">
        <v>1149</v>
      </c>
      <c r="B328" s="88" t="s">
        <v>1202</v>
      </c>
      <c r="C328" s="105" t="s">
        <v>1203</v>
      </c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spans="1:26" ht="24" customHeight="1" thickBot="1" x14ac:dyDescent="0.5">
      <c r="A329" s="102" t="s">
        <v>1149</v>
      </c>
      <c r="B329" s="88" t="s">
        <v>1204</v>
      </c>
      <c r="C329" s="105" t="s">
        <v>1185</v>
      </c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spans="1:26" ht="24" customHeight="1" thickBot="1" x14ac:dyDescent="0.5">
      <c r="A330" s="102" t="s">
        <v>1149</v>
      </c>
      <c r="B330" s="88" t="s">
        <v>1205</v>
      </c>
      <c r="C330" s="105" t="s">
        <v>1203</v>
      </c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spans="1:26" ht="24" customHeight="1" thickBot="1" x14ac:dyDescent="0.5">
      <c r="A331" s="102" t="s">
        <v>1149</v>
      </c>
      <c r="B331" s="88" t="s">
        <v>1206</v>
      </c>
      <c r="C331" s="105" t="s">
        <v>1207</v>
      </c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spans="1:26" ht="24" customHeight="1" thickBot="1" x14ac:dyDescent="0.25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spans="1:26" ht="24" customHeight="1" thickBot="1" x14ac:dyDescent="0.25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spans="1:26" ht="24" customHeight="1" thickBot="1" x14ac:dyDescent="0.3">
      <c r="A334" s="101" t="s">
        <v>1208</v>
      </c>
      <c r="B334" s="119" t="s">
        <v>1209</v>
      </c>
      <c r="C334" s="105" t="s">
        <v>1210</v>
      </c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spans="1:26" ht="24" customHeight="1" thickBot="1" x14ac:dyDescent="0.3">
      <c r="A335" s="101" t="s">
        <v>1208</v>
      </c>
      <c r="B335" s="119" t="s">
        <v>1211</v>
      </c>
      <c r="C335" s="105" t="s">
        <v>1212</v>
      </c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spans="1:26" ht="24" customHeight="1" thickBot="1" x14ac:dyDescent="0.3">
      <c r="A336" s="101" t="s">
        <v>1208</v>
      </c>
      <c r="B336" s="119" t="s">
        <v>1213</v>
      </c>
      <c r="C336" s="105" t="s">
        <v>1214</v>
      </c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spans="1:26" ht="24" customHeight="1" thickBot="1" x14ac:dyDescent="0.3">
      <c r="A337" s="101" t="s">
        <v>1208</v>
      </c>
      <c r="B337" s="119" t="s">
        <v>1215</v>
      </c>
      <c r="C337" s="105" t="s">
        <v>1216</v>
      </c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spans="1:26" ht="24" customHeight="1" thickBot="1" x14ac:dyDescent="0.3">
      <c r="A338" s="102" t="s">
        <v>1208</v>
      </c>
      <c r="B338" s="119" t="s">
        <v>1217</v>
      </c>
      <c r="C338" s="105" t="s">
        <v>1218</v>
      </c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spans="1:26" ht="24" customHeight="1" thickBot="1" x14ac:dyDescent="0.3">
      <c r="A339" s="102" t="s">
        <v>1208</v>
      </c>
      <c r="B339" s="119" t="s">
        <v>1219</v>
      </c>
      <c r="C339" s="105" t="s">
        <v>1220</v>
      </c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spans="1:26" ht="24" customHeight="1" thickBot="1" x14ac:dyDescent="0.25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spans="1:26" ht="24" customHeight="1" thickBot="1" x14ac:dyDescent="0.25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spans="1:26" ht="24" customHeight="1" thickBot="1" x14ac:dyDescent="0.5">
      <c r="A342" s="99" t="s">
        <v>1221</v>
      </c>
      <c r="B342" s="88" t="s">
        <v>1222</v>
      </c>
      <c r="C342" s="105" t="s">
        <v>742</v>
      </c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spans="1:26" ht="24" customHeight="1" thickBot="1" x14ac:dyDescent="0.5">
      <c r="A343" s="99" t="s">
        <v>1221</v>
      </c>
      <c r="B343" s="88" t="s">
        <v>1223</v>
      </c>
      <c r="C343" s="105" t="s">
        <v>750</v>
      </c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spans="1:26" ht="24" customHeight="1" thickBot="1" x14ac:dyDescent="0.5">
      <c r="A344" s="99" t="s">
        <v>1221</v>
      </c>
      <c r="B344" s="88" t="s">
        <v>1224</v>
      </c>
      <c r="C344" s="105" t="s">
        <v>813</v>
      </c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spans="1:26" ht="24" customHeight="1" thickBot="1" x14ac:dyDescent="0.5">
      <c r="A345" s="99" t="s">
        <v>1221</v>
      </c>
      <c r="B345" s="88" t="s">
        <v>1225</v>
      </c>
      <c r="C345" s="105" t="s">
        <v>1058</v>
      </c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spans="1:26" ht="24" customHeight="1" thickBot="1" x14ac:dyDescent="0.5">
      <c r="A346" s="99" t="s">
        <v>1221</v>
      </c>
      <c r="B346" s="88" t="s">
        <v>1226</v>
      </c>
      <c r="C346" s="105" t="s">
        <v>1185</v>
      </c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spans="1:26" ht="24" customHeight="1" thickBot="1" x14ac:dyDescent="0.5">
      <c r="A347" s="99" t="s">
        <v>1221</v>
      </c>
      <c r="B347" s="88" t="s">
        <v>1227</v>
      </c>
      <c r="C347" s="105" t="s">
        <v>742</v>
      </c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24" customHeight="1" thickBot="1" x14ac:dyDescent="0.5">
      <c r="A348" s="99" t="s">
        <v>1221</v>
      </c>
      <c r="B348" s="88" t="s">
        <v>1228</v>
      </c>
      <c r="C348" s="105" t="s">
        <v>1229</v>
      </c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24" customHeight="1" thickBot="1" x14ac:dyDescent="0.5">
      <c r="A349" s="99" t="s">
        <v>1221</v>
      </c>
      <c r="B349" s="88" t="s">
        <v>1230</v>
      </c>
      <c r="C349" s="105" t="s">
        <v>1058</v>
      </c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24" customHeight="1" thickBot="1" x14ac:dyDescent="0.5">
      <c r="A350" s="99" t="s">
        <v>1221</v>
      </c>
      <c r="B350" s="88" t="s">
        <v>1231</v>
      </c>
      <c r="C350" s="105" t="s">
        <v>742</v>
      </c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24" customHeight="1" thickBot="1" x14ac:dyDescent="0.5">
      <c r="A351" s="101" t="s">
        <v>1221</v>
      </c>
      <c r="B351" s="88" t="s">
        <v>1232</v>
      </c>
      <c r="C351" s="105" t="s">
        <v>1233</v>
      </c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24" customHeight="1" thickBot="1" x14ac:dyDescent="0.5">
      <c r="A352" s="101" t="s">
        <v>1221</v>
      </c>
      <c r="B352" s="88" t="s">
        <v>1234</v>
      </c>
      <c r="C352" s="105" t="s">
        <v>1235</v>
      </c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24" customHeight="1" thickBot="1" x14ac:dyDescent="0.5">
      <c r="A353" s="101" t="s">
        <v>1221</v>
      </c>
      <c r="B353" s="88" t="s">
        <v>1236</v>
      </c>
      <c r="C353" s="105" t="s">
        <v>1237</v>
      </c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24" customHeight="1" thickBot="1" x14ac:dyDescent="0.5">
      <c r="A354" s="101" t="s">
        <v>1221</v>
      </c>
      <c r="B354" s="88" t="s">
        <v>1238</v>
      </c>
      <c r="C354" s="105" t="s">
        <v>1239</v>
      </c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24" customHeight="1" thickBot="1" x14ac:dyDescent="0.5">
      <c r="A355" s="101" t="s">
        <v>1221</v>
      </c>
      <c r="B355" s="88" t="s">
        <v>1240</v>
      </c>
      <c r="C355" s="105" t="s">
        <v>857</v>
      </c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24" customHeight="1" thickBot="1" x14ac:dyDescent="0.5">
      <c r="A356" s="101" t="s">
        <v>1221</v>
      </c>
      <c r="B356" s="88" t="s">
        <v>1241</v>
      </c>
      <c r="C356" s="105" t="s">
        <v>1242</v>
      </c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24" customHeight="1" thickBot="1" x14ac:dyDescent="0.5">
      <c r="A357" s="101" t="s">
        <v>1221</v>
      </c>
      <c r="B357" s="88" t="s">
        <v>1243</v>
      </c>
      <c r="C357" s="105" t="s">
        <v>1244</v>
      </c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24" customHeight="1" thickBot="1" x14ac:dyDescent="0.5">
      <c r="A358" s="101" t="s">
        <v>1221</v>
      </c>
      <c r="B358" s="88" t="s">
        <v>1245</v>
      </c>
      <c r="C358" s="105" t="s">
        <v>1246</v>
      </c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24" customHeight="1" thickBot="1" x14ac:dyDescent="0.5">
      <c r="A359" s="101" t="s">
        <v>1221</v>
      </c>
      <c r="B359" s="88" t="s">
        <v>1247</v>
      </c>
      <c r="C359" s="105" t="s">
        <v>1248</v>
      </c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24" customHeight="1" thickBot="1" x14ac:dyDescent="0.5">
      <c r="A360" s="101" t="s">
        <v>1221</v>
      </c>
      <c r="B360" s="88" t="s">
        <v>1249</v>
      </c>
      <c r="C360" s="105" t="s">
        <v>1250</v>
      </c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24" customHeight="1" thickBot="1" x14ac:dyDescent="0.5">
      <c r="A361" s="101" t="s">
        <v>1221</v>
      </c>
      <c r="B361" s="88" t="s">
        <v>1251</v>
      </c>
      <c r="C361" s="105" t="s">
        <v>1252</v>
      </c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24" customHeight="1" thickBot="1" x14ac:dyDescent="0.5">
      <c r="A362" s="101" t="s">
        <v>1221</v>
      </c>
      <c r="B362" s="88" t="s">
        <v>1253</v>
      </c>
      <c r="C362" s="105" t="s">
        <v>806</v>
      </c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24" customHeight="1" thickBot="1" x14ac:dyDescent="0.5">
      <c r="A363" s="101" t="s">
        <v>1221</v>
      </c>
      <c r="B363" s="88" t="s">
        <v>1254</v>
      </c>
      <c r="C363" s="105" t="s">
        <v>846</v>
      </c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24" customHeight="1" thickBot="1" x14ac:dyDescent="0.5">
      <c r="A364" s="101" t="s">
        <v>1221</v>
      </c>
      <c r="B364" s="88" t="s">
        <v>1255</v>
      </c>
      <c r="C364" s="105" t="s">
        <v>1256</v>
      </c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24" customHeight="1" thickBot="1" x14ac:dyDescent="0.5">
      <c r="A365" s="101" t="s">
        <v>1221</v>
      </c>
      <c r="B365" s="88" t="s">
        <v>1257</v>
      </c>
      <c r="C365" s="105" t="s">
        <v>846</v>
      </c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24" customHeight="1" thickBot="1" x14ac:dyDescent="0.5">
      <c r="A366" s="101" t="s">
        <v>1221</v>
      </c>
      <c r="B366" s="88" t="s">
        <v>1258</v>
      </c>
      <c r="C366" s="105" t="s">
        <v>813</v>
      </c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24" customHeight="1" thickBot="1" x14ac:dyDescent="0.5">
      <c r="A367" s="101" t="s">
        <v>1221</v>
      </c>
      <c r="B367" s="88" t="s">
        <v>1259</v>
      </c>
      <c r="C367" s="105" t="s">
        <v>881</v>
      </c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24" customHeight="1" thickBot="1" x14ac:dyDescent="0.5">
      <c r="A368" s="101" t="s">
        <v>1221</v>
      </c>
      <c r="B368" s="88" t="s">
        <v>1260</v>
      </c>
      <c r="C368" s="105" t="s">
        <v>1261</v>
      </c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24" customHeight="1" thickBot="1" x14ac:dyDescent="0.5">
      <c r="A369" s="101" t="s">
        <v>1221</v>
      </c>
      <c r="B369" s="88" t="s">
        <v>1262</v>
      </c>
      <c r="C369" s="105" t="s">
        <v>1263</v>
      </c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24" customHeight="1" thickBot="1" x14ac:dyDescent="0.5">
      <c r="A370" s="101" t="s">
        <v>1221</v>
      </c>
      <c r="B370" s="88" t="s">
        <v>1264</v>
      </c>
      <c r="C370" s="105" t="s">
        <v>881</v>
      </c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24" customHeight="1" thickBot="1" x14ac:dyDescent="0.5">
      <c r="A371" s="101" t="s">
        <v>1221</v>
      </c>
      <c r="B371" s="88" t="s">
        <v>1265</v>
      </c>
      <c r="C371" s="105" t="s">
        <v>1263</v>
      </c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24" customHeight="1" thickBot="1" x14ac:dyDescent="0.5">
      <c r="A372" s="101" t="s">
        <v>1221</v>
      </c>
      <c r="B372" s="88" t="s">
        <v>1266</v>
      </c>
      <c r="C372" s="105" t="s">
        <v>1267</v>
      </c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24" customHeight="1" thickBot="1" x14ac:dyDescent="0.5">
      <c r="A373" s="101" t="s">
        <v>1221</v>
      </c>
      <c r="B373" s="88" t="s">
        <v>1268</v>
      </c>
      <c r="C373" s="105" t="s">
        <v>795</v>
      </c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24" customHeight="1" thickBot="1" x14ac:dyDescent="0.5">
      <c r="A374" s="101" t="s">
        <v>1221</v>
      </c>
      <c r="B374" s="88" t="s">
        <v>1269</v>
      </c>
      <c r="C374" s="105" t="s">
        <v>1270</v>
      </c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24" customHeight="1" thickBot="1" x14ac:dyDescent="0.5">
      <c r="A375" s="101" t="s">
        <v>1221</v>
      </c>
      <c r="B375" s="88" t="s">
        <v>1271</v>
      </c>
      <c r="C375" s="105" t="s">
        <v>1272</v>
      </c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24" customHeight="1" thickBot="1" x14ac:dyDescent="0.5">
      <c r="A376" s="101" t="s">
        <v>1221</v>
      </c>
      <c r="B376" s="88" t="s">
        <v>1273</v>
      </c>
      <c r="C376" s="105" t="s">
        <v>1274</v>
      </c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24" customHeight="1" thickBot="1" x14ac:dyDescent="0.5">
      <c r="A377" s="101" t="s">
        <v>1221</v>
      </c>
      <c r="B377" s="88" t="s">
        <v>1275</v>
      </c>
      <c r="C377" s="105" t="s">
        <v>742</v>
      </c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24" customHeight="1" thickBot="1" x14ac:dyDescent="0.5">
      <c r="A378" s="101" t="s">
        <v>1221</v>
      </c>
      <c r="B378" s="88" t="s">
        <v>1276</v>
      </c>
      <c r="C378" s="105" t="s">
        <v>1277</v>
      </c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24" customHeight="1" thickBot="1" x14ac:dyDescent="0.5">
      <c r="A379" s="101" t="s">
        <v>1221</v>
      </c>
      <c r="B379" s="88" t="s">
        <v>864</v>
      </c>
      <c r="C379" s="105" t="s">
        <v>1278</v>
      </c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24" customHeight="1" thickBot="1" x14ac:dyDescent="0.5">
      <c r="A380" s="101" t="s">
        <v>1221</v>
      </c>
      <c r="B380" s="88" t="s">
        <v>1279</v>
      </c>
      <c r="C380" s="105" t="s">
        <v>768</v>
      </c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24" customHeight="1" thickBot="1" x14ac:dyDescent="0.5">
      <c r="A381" s="101" t="s">
        <v>1221</v>
      </c>
      <c r="B381" s="88" t="s">
        <v>1280</v>
      </c>
      <c r="C381" s="105" t="s">
        <v>1281</v>
      </c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24" customHeight="1" thickBot="1" x14ac:dyDescent="0.5">
      <c r="A382" s="101" t="s">
        <v>1221</v>
      </c>
      <c r="B382" s="88" t="s">
        <v>771</v>
      </c>
      <c r="C382" s="105" t="s">
        <v>1282</v>
      </c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24" customHeight="1" thickBot="1" x14ac:dyDescent="0.5">
      <c r="A383" s="101" t="s">
        <v>1221</v>
      </c>
      <c r="B383" s="88" t="s">
        <v>1283</v>
      </c>
      <c r="C383" s="105" t="s">
        <v>1058</v>
      </c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24" customHeight="1" thickBot="1" x14ac:dyDescent="0.5">
      <c r="A384" s="101" t="s">
        <v>1221</v>
      </c>
      <c r="B384" s="88" t="s">
        <v>1284</v>
      </c>
      <c r="C384" s="105" t="s">
        <v>1185</v>
      </c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24" customHeight="1" thickBot="1" x14ac:dyDescent="0.5">
      <c r="A385" s="101" t="s">
        <v>1221</v>
      </c>
      <c r="B385" s="88" t="s">
        <v>1285</v>
      </c>
      <c r="C385" s="105" t="s">
        <v>1286</v>
      </c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24" customHeight="1" thickBot="1" x14ac:dyDescent="0.5">
      <c r="A386" s="101" t="s">
        <v>1221</v>
      </c>
      <c r="B386" s="88" t="s">
        <v>1287</v>
      </c>
      <c r="C386" s="105" t="s">
        <v>1058</v>
      </c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24" customHeight="1" thickBot="1" x14ac:dyDescent="0.5">
      <c r="A387" s="101" t="s">
        <v>1221</v>
      </c>
      <c r="B387" s="88" t="s">
        <v>1288</v>
      </c>
      <c r="C387" s="105" t="s">
        <v>1289</v>
      </c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24" customHeight="1" thickBot="1" x14ac:dyDescent="0.5">
      <c r="A388" s="101" t="s">
        <v>1221</v>
      </c>
      <c r="B388" s="88" t="s">
        <v>791</v>
      </c>
      <c r="C388" s="105" t="s">
        <v>750</v>
      </c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24" customHeight="1" thickBot="1" x14ac:dyDescent="0.5">
      <c r="A389" s="101" t="s">
        <v>1221</v>
      </c>
      <c r="B389" s="88" t="s">
        <v>1290</v>
      </c>
      <c r="C389" s="105" t="s">
        <v>795</v>
      </c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24" customHeight="1" thickBot="1" x14ac:dyDescent="0.5">
      <c r="A390" s="101" t="s">
        <v>1221</v>
      </c>
      <c r="B390" s="88" t="s">
        <v>1291</v>
      </c>
      <c r="C390" s="105" t="s">
        <v>795</v>
      </c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24" customHeight="1" thickBot="1" x14ac:dyDescent="0.5">
      <c r="A391" s="102" t="s">
        <v>1221</v>
      </c>
      <c r="B391" s="88" t="s">
        <v>1292</v>
      </c>
      <c r="C391" s="105" t="s">
        <v>1293</v>
      </c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24" customHeight="1" thickBot="1" x14ac:dyDescent="0.5">
      <c r="A392" s="102" t="s">
        <v>1221</v>
      </c>
      <c r="B392" s="88" t="s">
        <v>1294</v>
      </c>
      <c r="C392" s="105" t="s">
        <v>1036</v>
      </c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24" customHeight="1" thickBot="1" x14ac:dyDescent="0.5">
      <c r="A393" s="102" t="s">
        <v>1221</v>
      </c>
      <c r="B393" s="88" t="s">
        <v>1295</v>
      </c>
      <c r="C393" s="105" t="s">
        <v>806</v>
      </c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24" customHeight="1" thickBot="1" x14ac:dyDescent="0.5">
      <c r="A394" s="102" t="s">
        <v>1221</v>
      </c>
      <c r="B394" s="88" t="s">
        <v>1296</v>
      </c>
      <c r="C394" s="105" t="s">
        <v>1126</v>
      </c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24" customHeight="1" thickBot="1" x14ac:dyDescent="0.5">
      <c r="A395" s="102" t="s">
        <v>1221</v>
      </c>
      <c r="B395" s="88" t="s">
        <v>1297</v>
      </c>
      <c r="C395" s="105" t="s">
        <v>1298</v>
      </c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24" customHeight="1" thickBot="1" x14ac:dyDescent="0.25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24" customHeight="1" thickBot="1" x14ac:dyDescent="0.25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24" customHeight="1" thickBot="1" x14ac:dyDescent="0.3">
      <c r="A398" s="99" t="s">
        <v>470</v>
      </c>
      <c r="B398" s="119" t="s">
        <v>1299</v>
      </c>
      <c r="C398" s="105" t="s">
        <v>1300</v>
      </c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24" customHeight="1" thickBot="1" x14ac:dyDescent="0.3">
      <c r="A399" s="99" t="s">
        <v>470</v>
      </c>
      <c r="B399" s="119" t="s">
        <v>1301</v>
      </c>
      <c r="C399" s="105" t="s">
        <v>1302</v>
      </c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24" customHeight="1" thickBot="1" x14ac:dyDescent="0.3">
      <c r="A400" s="99" t="s">
        <v>470</v>
      </c>
      <c r="B400" s="119" t="s">
        <v>1303</v>
      </c>
      <c r="C400" s="105" t="s">
        <v>762</v>
      </c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24" customHeight="1" thickBot="1" x14ac:dyDescent="0.3">
      <c r="A401" s="99" t="s">
        <v>470</v>
      </c>
      <c r="B401" s="119" t="s">
        <v>1304</v>
      </c>
      <c r="C401" s="105" t="s">
        <v>750</v>
      </c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24" customHeight="1" thickBot="1" x14ac:dyDescent="0.3">
      <c r="A402" s="99" t="s">
        <v>470</v>
      </c>
      <c r="B402" s="119" t="s">
        <v>1305</v>
      </c>
      <c r="C402" s="105" t="s">
        <v>1306</v>
      </c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24" customHeight="1" thickBot="1" x14ac:dyDescent="0.3">
      <c r="A403" s="101" t="s">
        <v>470</v>
      </c>
      <c r="B403" s="119" t="s">
        <v>1307</v>
      </c>
      <c r="C403" s="105" t="s">
        <v>750</v>
      </c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24" customHeight="1" thickBot="1" x14ac:dyDescent="0.3">
      <c r="A404" s="101" t="s">
        <v>470</v>
      </c>
      <c r="B404" s="119" t="s">
        <v>1308</v>
      </c>
      <c r="C404" s="105" t="s">
        <v>939</v>
      </c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24" customHeight="1" thickBot="1" x14ac:dyDescent="0.3">
      <c r="A405" s="101" t="s">
        <v>470</v>
      </c>
      <c r="B405" s="119" t="s">
        <v>1309</v>
      </c>
      <c r="C405" s="105" t="s">
        <v>742</v>
      </c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24" customHeight="1" thickBot="1" x14ac:dyDescent="0.3">
      <c r="A406" s="101" t="s">
        <v>470</v>
      </c>
      <c r="B406" s="119" t="s">
        <v>1310</v>
      </c>
      <c r="C406" s="105" t="s">
        <v>750</v>
      </c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24" customHeight="1" thickBot="1" x14ac:dyDescent="0.3">
      <c r="A407" s="101" t="s">
        <v>470</v>
      </c>
      <c r="B407" s="119" t="s">
        <v>1311</v>
      </c>
      <c r="C407" s="105" t="s">
        <v>1312</v>
      </c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24" customHeight="1" thickBot="1" x14ac:dyDescent="0.25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24" customHeight="1" thickBot="1" x14ac:dyDescent="0.25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24" customHeight="1" thickBot="1" x14ac:dyDescent="0.5">
      <c r="A410" s="101" t="s">
        <v>1313</v>
      </c>
      <c r="B410" s="88" t="s">
        <v>1314</v>
      </c>
      <c r="C410" s="10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24" customHeight="1" thickBot="1" x14ac:dyDescent="0.5">
      <c r="A411" s="101" t="s">
        <v>1313</v>
      </c>
      <c r="B411" s="88" t="s">
        <v>1315</v>
      </c>
      <c r="C411" s="105" t="s">
        <v>740</v>
      </c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24" customHeight="1" thickBot="1" x14ac:dyDescent="0.5">
      <c r="A412" s="101" t="s">
        <v>1313</v>
      </c>
      <c r="B412" s="88" t="s">
        <v>1316</v>
      </c>
      <c r="C412" s="105" t="s">
        <v>1317</v>
      </c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24" customHeight="1" thickBot="1" x14ac:dyDescent="0.5">
      <c r="A413" s="102" t="s">
        <v>1313</v>
      </c>
      <c r="B413" s="88" t="s">
        <v>1318</v>
      </c>
      <c r="C413" s="105" t="s">
        <v>1319</v>
      </c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24" customHeight="1" thickBot="1" x14ac:dyDescent="0.5">
      <c r="A414" s="102" t="s">
        <v>1313</v>
      </c>
      <c r="B414" s="88" t="s">
        <v>1320</v>
      </c>
      <c r="C414" s="105" t="s">
        <v>909</v>
      </c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24" customHeight="1" thickBot="1" x14ac:dyDescent="0.5">
      <c r="A415" s="102" t="s">
        <v>1313</v>
      </c>
      <c r="B415" s="88" t="s">
        <v>1321</v>
      </c>
      <c r="C415" s="105" t="s">
        <v>1322</v>
      </c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s="76" customFormat="1" ht="24" customHeight="1" thickBot="1" x14ac:dyDescent="0.25"/>
    <row r="417" spans="1:26" ht="27.75" thickBot="1" x14ac:dyDescent="0.4">
      <c r="A417" s="122" t="s">
        <v>1362</v>
      </c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9.5" thickBot="1" x14ac:dyDescent="0.5">
      <c r="A418" s="102" t="s">
        <v>503</v>
      </c>
      <c r="B418" s="88" t="s">
        <v>1255</v>
      </c>
      <c r="C418" s="105" t="s">
        <v>1323</v>
      </c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3.5" thickBot="1" x14ac:dyDescent="0.25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3.5" thickBot="1" x14ac:dyDescent="0.25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8" thickBot="1" x14ac:dyDescent="0.25">
      <c r="A421" s="110" t="s">
        <v>28</v>
      </c>
      <c r="B421" s="111" t="s">
        <v>1324</v>
      </c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8" thickBot="1" x14ac:dyDescent="0.25">
      <c r="A422" s="110" t="s">
        <v>28</v>
      </c>
      <c r="B422" s="111" t="s">
        <v>1325</v>
      </c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8" thickBot="1" x14ac:dyDescent="0.25">
      <c r="A423" s="110" t="s">
        <v>28</v>
      </c>
      <c r="B423" s="111" t="s">
        <v>1326</v>
      </c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8" thickBot="1" x14ac:dyDescent="0.25">
      <c r="A424" s="110" t="s">
        <v>28</v>
      </c>
      <c r="B424" s="111" t="s">
        <v>1327</v>
      </c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8" thickBot="1" x14ac:dyDescent="0.25">
      <c r="A425" s="112" t="s">
        <v>28</v>
      </c>
      <c r="B425" s="111" t="s">
        <v>1328</v>
      </c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8" thickBot="1" x14ac:dyDescent="0.25">
      <c r="A426" s="112" t="s">
        <v>28</v>
      </c>
      <c r="B426" s="111" t="s">
        <v>1329</v>
      </c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8" thickBot="1" x14ac:dyDescent="0.25">
      <c r="A427" s="112" t="s">
        <v>28</v>
      </c>
      <c r="B427" s="109" t="s">
        <v>1330</v>
      </c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3.5" thickBot="1" x14ac:dyDescent="0.25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3.5" thickBot="1" x14ac:dyDescent="0.25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9.5" thickBot="1" x14ac:dyDescent="0.5">
      <c r="A430" s="101" t="s">
        <v>853</v>
      </c>
      <c r="B430" s="113" t="s">
        <v>1331</v>
      </c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9.5" thickBot="1" x14ac:dyDescent="0.5">
      <c r="A431" s="102" t="s">
        <v>853</v>
      </c>
      <c r="B431" s="113" t="s">
        <v>1332</v>
      </c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5.75" thickBot="1" x14ac:dyDescent="0.25">
      <c r="A432" s="85"/>
      <c r="B432" s="10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5.75" thickBot="1" x14ac:dyDescent="0.25">
      <c r="A433" s="85"/>
      <c r="B433" s="10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9.5" thickBot="1" x14ac:dyDescent="0.5">
      <c r="A434" s="101" t="s">
        <v>338</v>
      </c>
      <c r="B434" s="88" t="s">
        <v>1333</v>
      </c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8" thickBot="1" x14ac:dyDescent="0.3">
      <c r="A435" s="101" t="s">
        <v>338</v>
      </c>
      <c r="B435" s="120" t="s">
        <v>1334</v>
      </c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9.5" thickBot="1" x14ac:dyDescent="0.5">
      <c r="A436" s="102" t="s">
        <v>338</v>
      </c>
      <c r="B436" s="88" t="s">
        <v>1335</v>
      </c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9.5" thickBot="1" x14ac:dyDescent="0.5">
      <c r="A437" s="102" t="s">
        <v>338</v>
      </c>
      <c r="B437" s="113" t="s">
        <v>1336</v>
      </c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9.5" thickBot="1" x14ac:dyDescent="0.5">
      <c r="A438" s="102" t="s">
        <v>338</v>
      </c>
      <c r="B438" s="88" t="s">
        <v>1337</v>
      </c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5.75" thickBot="1" x14ac:dyDescent="0.25">
      <c r="A439" s="85"/>
      <c r="B439" s="10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5.75" thickBot="1" x14ac:dyDescent="0.25">
      <c r="A440" s="85"/>
      <c r="B440" s="10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9.5" thickBot="1" x14ac:dyDescent="0.5">
      <c r="A441" s="101" t="s">
        <v>933</v>
      </c>
      <c r="B441" s="88" t="s">
        <v>1338</v>
      </c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9.5" thickBot="1" x14ac:dyDescent="0.5">
      <c r="A442" s="102" t="s">
        <v>933</v>
      </c>
      <c r="B442" s="88" t="s">
        <v>1339</v>
      </c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9.5" thickBot="1" x14ac:dyDescent="0.5">
      <c r="A443" s="102" t="s">
        <v>933</v>
      </c>
      <c r="B443" s="88" t="s">
        <v>1340</v>
      </c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9.5" thickBot="1" x14ac:dyDescent="0.5">
      <c r="A444" s="102" t="s">
        <v>933</v>
      </c>
      <c r="B444" s="88" t="s">
        <v>1341</v>
      </c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3.5" thickBot="1" x14ac:dyDescent="0.2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3.5" thickBot="1" x14ac:dyDescent="0.25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9.5" thickBot="1" x14ac:dyDescent="0.5">
      <c r="A447" s="99" t="s">
        <v>585</v>
      </c>
      <c r="B447" s="88" t="s">
        <v>1342</v>
      </c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8" thickBot="1" x14ac:dyDescent="0.3">
      <c r="A448" s="99" t="s">
        <v>585</v>
      </c>
      <c r="B448" s="121" t="s">
        <v>1343</v>
      </c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3.5" thickBot="1" x14ac:dyDescent="0.25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5.75" thickBot="1" x14ac:dyDescent="0.25">
      <c r="A450" s="85"/>
      <c r="B450" s="10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9.5" thickBot="1" x14ac:dyDescent="0.5">
      <c r="A451" s="101" t="s">
        <v>1010</v>
      </c>
      <c r="B451" s="88" t="s">
        <v>1344</v>
      </c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8" thickBot="1" x14ac:dyDescent="0.3">
      <c r="A452" s="102" t="s">
        <v>1010</v>
      </c>
      <c r="B452" s="121" t="s">
        <v>1345</v>
      </c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5.75" thickBot="1" x14ac:dyDescent="0.25">
      <c r="A453" s="85"/>
      <c r="B453" s="10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5.75" thickBot="1" x14ac:dyDescent="0.25">
      <c r="A454" s="85"/>
      <c r="B454" s="10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9.5" thickBot="1" x14ac:dyDescent="0.5">
      <c r="A455" s="99" t="s">
        <v>1069</v>
      </c>
      <c r="B455" s="88" t="s">
        <v>1346</v>
      </c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5.75" thickBot="1" x14ac:dyDescent="0.25">
      <c r="A456" s="85"/>
      <c r="B456" s="10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5.75" thickBot="1" x14ac:dyDescent="0.25">
      <c r="A457" s="85"/>
      <c r="B457" s="10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9.5" thickBot="1" x14ac:dyDescent="0.5">
      <c r="A458" s="101" t="s">
        <v>1104</v>
      </c>
      <c r="B458" s="88" t="s">
        <v>1347</v>
      </c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8" thickBot="1" x14ac:dyDescent="0.3">
      <c r="A459" s="101" t="s">
        <v>1104</v>
      </c>
      <c r="B459" s="121" t="s">
        <v>1348</v>
      </c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9.5" thickBot="1" x14ac:dyDescent="0.5">
      <c r="A460" s="102" t="s">
        <v>1104</v>
      </c>
      <c r="B460" s="88" t="s">
        <v>1349</v>
      </c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9.5" thickBot="1" x14ac:dyDescent="0.5">
      <c r="A461" s="102" t="s">
        <v>1104</v>
      </c>
      <c r="B461" s="88" t="s">
        <v>1350</v>
      </c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9.5" thickBot="1" x14ac:dyDescent="0.5">
      <c r="A462" s="102" t="s">
        <v>1104</v>
      </c>
      <c r="B462" s="88" t="s">
        <v>1351</v>
      </c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5.75" thickBot="1" x14ac:dyDescent="0.25">
      <c r="A463" s="85"/>
      <c r="B463" s="10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5.75" thickBot="1" x14ac:dyDescent="0.25">
      <c r="A464" s="85"/>
      <c r="B464" s="10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9.5" thickBot="1" x14ac:dyDescent="0.5">
      <c r="A465" s="102" t="s">
        <v>1149</v>
      </c>
      <c r="B465" s="88" t="s">
        <v>1352</v>
      </c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9.5" thickBot="1" x14ac:dyDescent="0.5">
      <c r="A466" s="102" t="s">
        <v>1149</v>
      </c>
      <c r="B466" s="88" t="s">
        <v>1353</v>
      </c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8" thickBot="1" x14ac:dyDescent="0.3">
      <c r="A467" s="102" t="s">
        <v>1149</v>
      </c>
      <c r="B467" s="121" t="s">
        <v>1007</v>
      </c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3.5" thickBot="1" x14ac:dyDescent="0.25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3.5" thickBot="1" x14ac:dyDescent="0.25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9.5" thickBot="1" x14ac:dyDescent="0.5">
      <c r="A470" s="101" t="s">
        <v>1221</v>
      </c>
      <c r="B470" s="88" t="s">
        <v>1354</v>
      </c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9.5" thickBot="1" x14ac:dyDescent="0.5">
      <c r="A471" s="101" t="s">
        <v>1221</v>
      </c>
      <c r="B471" s="88" t="s">
        <v>1355</v>
      </c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9.5" thickBot="1" x14ac:dyDescent="0.5">
      <c r="A472" s="101" t="s">
        <v>1221</v>
      </c>
      <c r="B472" s="88" t="s">
        <v>1356</v>
      </c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9.5" thickBot="1" x14ac:dyDescent="0.5">
      <c r="A473" s="101" t="s">
        <v>1221</v>
      </c>
      <c r="B473" s="88" t="s">
        <v>1357</v>
      </c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9.5" thickBot="1" x14ac:dyDescent="0.5">
      <c r="A474" s="101" t="s">
        <v>1221</v>
      </c>
      <c r="B474" s="88" t="s">
        <v>1358</v>
      </c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9.5" thickBot="1" x14ac:dyDescent="0.5">
      <c r="A475" s="102" t="s">
        <v>1221</v>
      </c>
      <c r="B475" s="88" t="s">
        <v>1359</v>
      </c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9.5" thickBot="1" x14ac:dyDescent="0.5">
      <c r="A476" s="102" t="s">
        <v>1221</v>
      </c>
      <c r="B476" s="88" t="s">
        <v>1360</v>
      </c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9.5" thickBot="1" x14ac:dyDescent="0.5">
      <c r="A477" s="102" t="s">
        <v>1221</v>
      </c>
      <c r="B477" s="88" t="s">
        <v>1361</v>
      </c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3.5" thickBot="1" x14ac:dyDescent="0.25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3.5" thickBot="1" x14ac:dyDescent="0.25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3.5" thickBot="1" x14ac:dyDescent="0.25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3.5" thickBot="1" x14ac:dyDescent="0.25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3.5" thickBot="1" x14ac:dyDescent="0.25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3.5" thickBot="1" x14ac:dyDescent="0.25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3.5" thickBot="1" x14ac:dyDescent="0.25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3.5" thickBot="1" x14ac:dyDescent="0.2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3.5" thickBot="1" x14ac:dyDescent="0.25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3.5" thickBot="1" x14ac:dyDescent="0.25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3.5" thickBot="1" x14ac:dyDescent="0.25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3.5" thickBot="1" x14ac:dyDescent="0.25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3.5" thickBot="1" x14ac:dyDescent="0.25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3.5" thickBot="1" x14ac:dyDescent="0.25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3.5" thickBot="1" x14ac:dyDescent="0.25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3.5" thickBot="1" x14ac:dyDescent="0.25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3.5" thickBot="1" x14ac:dyDescent="0.25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3.5" thickBot="1" x14ac:dyDescent="0.2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3.5" thickBot="1" x14ac:dyDescent="0.25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3.5" thickBot="1" x14ac:dyDescent="0.25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3.5" thickBot="1" x14ac:dyDescent="0.25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3.5" thickBot="1" x14ac:dyDescent="0.25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3.5" thickBot="1" x14ac:dyDescent="0.25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3.5" thickBot="1" x14ac:dyDescent="0.25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3.5" thickBot="1" x14ac:dyDescent="0.25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3.5" thickBot="1" x14ac:dyDescent="0.25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3.5" thickBot="1" x14ac:dyDescent="0.25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3.5" thickBot="1" x14ac:dyDescent="0.2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3.5" thickBot="1" x14ac:dyDescent="0.25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3.5" thickBot="1" x14ac:dyDescent="0.25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3.5" thickBot="1" x14ac:dyDescent="0.25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3.5" thickBot="1" x14ac:dyDescent="0.25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3.5" thickBot="1" x14ac:dyDescent="0.25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3.5" thickBot="1" x14ac:dyDescent="0.25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3.5" thickBot="1" x14ac:dyDescent="0.25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3.5" thickBot="1" x14ac:dyDescent="0.25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3.5" thickBot="1" x14ac:dyDescent="0.25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3.5" thickBot="1" x14ac:dyDescent="0.2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3.5" thickBot="1" x14ac:dyDescent="0.25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3.5" thickBot="1" x14ac:dyDescent="0.25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3.5" thickBot="1" x14ac:dyDescent="0.25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3.5" thickBot="1" x14ac:dyDescent="0.25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3.5" thickBot="1" x14ac:dyDescent="0.25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3.5" thickBot="1" x14ac:dyDescent="0.25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3.5" thickBot="1" x14ac:dyDescent="0.25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3.5" thickBot="1" x14ac:dyDescent="0.25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3.5" thickBot="1" x14ac:dyDescent="0.25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3.5" thickBot="1" x14ac:dyDescent="0.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3.5" thickBot="1" x14ac:dyDescent="0.25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3.5" thickBot="1" x14ac:dyDescent="0.25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3.5" thickBot="1" x14ac:dyDescent="0.25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3.5" thickBot="1" x14ac:dyDescent="0.25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3.5" thickBot="1" x14ac:dyDescent="0.25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3.5" thickBot="1" x14ac:dyDescent="0.25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3.5" thickBot="1" x14ac:dyDescent="0.25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3.5" thickBot="1" x14ac:dyDescent="0.25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3.5" thickBot="1" x14ac:dyDescent="0.25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3.5" thickBot="1" x14ac:dyDescent="0.2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3.5" thickBot="1" x14ac:dyDescent="0.25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3.5" thickBot="1" x14ac:dyDescent="0.25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3.5" thickBot="1" x14ac:dyDescent="0.25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3.5" thickBot="1" x14ac:dyDescent="0.25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3.5" thickBot="1" x14ac:dyDescent="0.25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3.5" thickBot="1" x14ac:dyDescent="0.25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3.5" thickBot="1" x14ac:dyDescent="0.25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3.5" thickBot="1" x14ac:dyDescent="0.25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3.5" thickBot="1" x14ac:dyDescent="0.25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3.5" thickBot="1" x14ac:dyDescent="0.2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3.5" thickBot="1" x14ac:dyDescent="0.25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3.5" thickBot="1" x14ac:dyDescent="0.25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3.5" thickBot="1" x14ac:dyDescent="0.25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3.5" thickBot="1" x14ac:dyDescent="0.25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3.5" thickBot="1" x14ac:dyDescent="0.25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3.5" thickBot="1" x14ac:dyDescent="0.25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3.5" thickBot="1" x14ac:dyDescent="0.25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3.5" thickBot="1" x14ac:dyDescent="0.25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3.5" thickBot="1" x14ac:dyDescent="0.25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3.5" thickBot="1" x14ac:dyDescent="0.2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3.5" thickBot="1" x14ac:dyDescent="0.25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3.5" thickBot="1" x14ac:dyDescent="0.25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3.5" thickBot="1" x14ac:dyDescent="0.25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3.5" thickBot="1" x14ac:dyDescent="0.25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3.5" thickBot="1" x14ac:dyDescent="0.25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3.5" thickBot="1" x14ac:dyDescent="0.25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3.5" thickBot="1" x14ac:dyDescent="0.25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3.5" thickBot="1" x14ac:dyDescent="0.25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3.5" thickBot="1" x14ac:dyDescent="0.25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3.5" thickBot="1" x14ac:dyDescent="0.2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3.5" thickBot="1" x14ac:dyDescent="0.25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3.5" thickBot="1" x14ac:dyDescent="0.25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3.5" thickBot="1" x14ac:dyDescent="0.25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3.5" thickBot="1" x14ac:dyDescent="0.25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3.5" thickBot="1" x14ac:dyDescent="0.25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3.5" thickBot="1" x14ac:dyDescent="0.25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3.5" thickBot="1" x14ac:dyDescent="0.25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3.5" thickBot="1" x14ac:dyDescent="0.25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3.5" thickBot="1" x14ac:dyDescent="0.25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3.5" thickBot="1" x14ac:dyDescent="0.2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3.5" thickBot="1" x14ac:dyDescent="0.25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3.5" thickBot="1" x14ac:dyDescent="0.25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3.5" thickBot="1" x14ac:dyDescent="0.25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3.5" thickBot="1" x14ac:dyDescent="0.25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3.5" thickBot="1" x14ac:dyDescent="0.25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3.5" thickBot="1" x14ac:dyDescent="0.25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3.5" thickBot="1" x14ac:dyDescent="0.25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3.5" thickBot="1" x14ac:dyDescent="0.25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3.5" thickBot="1" x14ac:dyDescent="0.25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3.5" thickBot="1" x14ac:dyDescent="0.2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3.5" thickBot="1" x14ac:dyDescent="0.25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3.5" thickBot="1" x14ac:dyDescent="0.25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3.5" thickBot="1" x14ac:dyDescent="0.25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3.5" thickBot="1" x14ac:dyDescent="0.25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3.5" thickBot="1" x14ac:dyDescent="0.25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3.5" thickBot="1" x14ac:dyDescent="0.25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3.5" thickBot="1" x14ac:dyDescent="0.25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3.5" thickBot="1" x14ac:dyDescent="0.25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3.5" thickBot="1" x14ac:dyDescent="0.25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3.5" thickBot="1" x14ac:dyDescent="0.2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3.5" thickBot="1" x14ac:dyDescent="0.25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3.5" thickBot="1" x14ac:dyDescent="0.25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3.5" thickBot="1" x14ac:dyDescent="0.25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3.5" thickBot="1" x14ac:dyDescent="0.25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3.5" thickBot="1" x14ac:dyDescent="0.25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3.5" thickBot="1" x14ac:dyDescent="0.25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3.5" thickBot="1" x14ac:dyDescent="0.25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3.5" thickBot="1" x14ac:dyDescent="0.25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3.5" thickBot="1" x14ac:dyDescent="0.25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3.5" thickBot="1" x14ac:dyDescent="0.2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3.5" thickBot="1" x14ac:dyDescent="0.25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3.5" thickBot="1" x14ac:dyDescent="0.25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3.5" thickBot="1" x14ac:dyDescent="0.25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3.5" thickBot="1" x14ac:dyDescent="0.25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3.5" thickBot="1" x14ac:dyDescent="0.25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3.5" thickBot="1" x14ac:dyDescent="0.25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3.5" thickBot="1" x14ac:dyDescent="0.25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3.5" thickBot="1" x14ac:dyDescent="0.25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3.5" thickBot="1" x14ac:dyDescent="0.25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3.5" thickBot="1" x14ac:dyDescent="0.2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3.5" thickBot="1" x14ac:dyDescent="0.25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3.5" thickBot="1" x14ac:dyDescent="0.25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3.5" thickBot="1" x14ac:dyDescent="0.25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3.5" thickBot="1" x14ac:dyDescent="0.25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3.5" thickBot="1" x14ac:dyDescent="0.25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3.5" thickBot="1" x14ac:dyDescent="0.25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3.5" thickBot="1" x14ac:dyDescent="0.25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3.5" thickBot="1" x14ac:dyDescent="0.25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3.5" thickBot="1" x14ac:dyDescent="0.25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3.5" thickBot="1" x14ac:dyDescent="0.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3.5" thickBot="1" x14ac:dyDescent="0.25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3.5" thickBot="1" x14ac:dyDescent="0.25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3.5" thickBot="1" x14ac:dyDescent="0.25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3.5" thickBot="1" x14ac:dyDescent="0.25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3.5" thickBot="1" x14ac:dyDescent="0.25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3.5" thickBot="1" x14ac:dyDescent="0.25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3.5" thickBot="1" x14ac:dyDescent="0.25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3.5" thickBot="1" x14ac:dyDescent="0.25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3.5" thickBot="1" x14ac:dyDescent="0.25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3.5" thickBot="1" x14ac:dyDescent="0.2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3.5" thickBot="1" x14ac:dyDescent="0.25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3.5" thickBot="1" x14ac:dyDescent="0.25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3.5" thickBot="1" x14ac:dyDescent="0.25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3.5" thickBot="1" x14ac:dyDescent="0.25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3.5" thickBot="1" x14ac:dyDescent="0.25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3.5" thickBot="1" x14ac:dyDescent="0.25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3.5" thickBot="1" x14ac:dyDescent="0.25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3.5" thickBot="1" x14ac:dyDescent="0.25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3.5" thickBot="1" x14ac:dyDescent="0.25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3.5" thickBot="1" x14ac:dyDescent="0.2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3.5" thickBot="1" x14ac:dyDescent="0.25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3.5" thickBot="1" x14ac:dyDescent="0.25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3.5" thickBot="1" x14ac:dyDescent="0.25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3.5" thickBot="1" x14ac:dyDescent="0.25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3.5" thickBot="1" x14ac:dyDescent="0.25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3.5" thickBot="1" x14ac:dyDescent="0.25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3.5" thickBot="1" x14ac:dyDescent="0.25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3.5" thickBot="1" x14ac:dyDescent="0.25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3.5" thickBot="1" x14ac:dyDescent="0.25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3.5" thickBot="1" x14ac:dyDescent="0.2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3.5" thickBot="1" x14ac:dyDescent="0.25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3.5" thickBot="1" x14ac:dyDescent="0.25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3.5" thickBot="1" x14ac:dyDescent="0.25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3.5" thickBot="1" x14ac:dyDescent="0.25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3.5" thickBot="1" x14ac:dyDescent="0.25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3.5" thickBot="1" x14ac:dyDescent="0.25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3.5" thickBot="1" x14ac:dyDescent="0.25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3.5" thickBot="1" x14ac:dyDescent="0.25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3.5" thickBot="1" x14ac:dyDescent="0.25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3.5" thickBot="1" x14ac:dyDescent="0.2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3.5" thickBot="1" x14ac:dyDescent="0.25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3.5" thickBot="1" x14ac:dyDescent="0.25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3.5" thickBot="1" x14ac:dyDescent="0.25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3.5" thickBot="1" x14ac:dyDescent="0.25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3.5" thickBot="1" x14ac:dyDescent="0.25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3.5" thickBot="1" x14ac:dyDescent="0.25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3.5" thickBot="1" x14ac:dyDescent="0.25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3.5" thickBot="1" x14ac:dyDescent="0.25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3.5" thickBot="1" x14ac:dyDescent="0.25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3.5" thickBot="1" x14ac:dyDescent="0.2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3.5" thickBot="1" x14ac:dyDescent="0.25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3.5" thickBot="1" x14ac:dyDescent="0.25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3.5" thickBot="1" x14ac:dyDescent="0.25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3.5" thickBot="1" x14ac:dyDescent="0.25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3.5" thickBot="1" x14ac:dyDescent="0.25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3.5" thickBot="1" x14ac:dyDescent="0.25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3.5" thickBot="1" x14ac:dyDescent="0.25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3.5" thickBot="1" x14ac:dyDescent="0.25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3.5" thickBot="1" x14ac:dyDescent="0.25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3.5" thickBot="1" x14ac:dyDescent="0.2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3.5" thickBot="1" x14ac:dyDescent="0.25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3.5" thickBot="1" x14ac:dyDescent="0.25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3.5" thickBot="1" x14ac:dyDescent="0.25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3.5" thickBot="1" x14ac:dyDescent="0.25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3.5" thickBot="1" x14ac:dyDescent="0.25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3.5" thickBot="1" x14ac:dyDescent="0.25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3.5" thickBot="1" x14ac:dyDescent="0.25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3.5" thickBot="1" x14ac:dyDescent="0.25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3.5" thickBot="1" x14ac:dyDescent="0.25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3.5" thickBot="1" x14ac:dyDescent="0.2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3.5" thickBot="1" x14ac:dyDescent="0.25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3.5" thickBot="1" x14ac:dyDescent="0.25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3.5" thickBot="1" x14ac:dyDescent="0.25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3.5" thickBot="1" x14ac:dyDescent="0.25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3.5" thickBot="1" x14ac:dyDescent="0.25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3.5" thickBot="1" x14ac:dyDescent="0.25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3.5" thickBot="1" x14ac:dyDescent="0.25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3.5" thickBot="1" x14ac:dyDescent="0.25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3.5" thickBot="1" x14ac:dyDescent="0.25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3.5" thickBot="1" x14ac:dyDescent="0.2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3.5" thickBot="1" x14ac:dyDescent="0.25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3.5" thickBot="1" x14ac:dyDescent="0.25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3.5" thickBot="1" x14ac:dyDescent="0.25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3.5" thickBot="1" x14ac:dyDescent="0.25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3.5" thickBot="1" x14ac:dyDescent="0.25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3.5" thickBot="1" x14ac:dyDescent="0.25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3.5" thickBot="1" x14ac:dyDescent="0.25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3.5" thickBot="1" x14ac:dyDescent="0.25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3.5" thickBot="1" x14ac:dyDescent="0.25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3.5" thickBot="1" x14ac:dyDescent="0.2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3.5" thickBot="1" x14ac:dyDescent="0.25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3.5" thickBot="1" x14ac:dyDescent="0.25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3.5" thickBot="1" x14ac:dyDescent="0.25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3.5" thickBot="1" x14ac:dyDescent="0.25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3.5" thickBot="1" x14ac:dyDescent="0.25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3.5" thickBot="1" x14ac:dyDescent="0.25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3.5" thickBot="1" x14ac:dyDescent="0.25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3.5" thickBot="1" x14ac:dyDescent="0.25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3.5" thickBot="1" x14ac:dyDescent="0.25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3.5" thickBot="1" x14ac:dyDescent="0.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3.5" thickBot="1" x14ac:dyDescent="0.25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3.5" thickBot="1" x14ac:dyDescent="0.25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3.5" thickBot="1" x14ac:dyDescent="0.25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3.5" thickBot="1" x14ac:dyDescent="0.25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3.5" thickBot="1" x14ac:dyDescent="0.25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3.5" thickBot="1" x14ac:dyDescent="0.25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3.5" thickBot="1" x14ac:dyDescent="0.25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3.5" thickBot="1" x14ac:dyDescent="0.25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3.5" thickBot="1" x14ac:dyDescent="0.25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3.5" thickBot="1" x14ac:dyDescent="0.2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3.5" thickBot="1" x14ac:dyDescent="0.25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3.5" thickBot="1" x14ac:dyDescent="0.25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3.5" thickBot="1" x14ac:dyDescent="0.25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3.5" thickBot="1" x14ac:dyDescent="0.25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3.5" thickBot="1" x14ac:dyDescent="0.25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3.5" thickBot="1" x14ac:dyDescent="0.25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3.5" thickBot="1" x14ac:dyDescent="0.25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3.5" thickBot="1" x14ac:dyDescent="0.25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3.5" thickBot="1" x14ac:dyDescent="0.25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3.5" thickBot="1" x14ac:dyDescent="0.2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3.5" thickBot="1" x14ac:dyDescent="0.25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3.5" thickBot="1" x14ac:dyDescent="0.25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3.5" thickBot="1" x14ac:dyDescent="0.25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3.5" thickBot="1" x14ac:dyDescent="0.25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3.5" thickBot="1" x14ac:dyDescent="0.25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3.5" thickBot="1" x14ac:dyDescent="0.25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3.5" thickBot="1" x14ac:dyDescent="0.25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3.5" thickBot="1" x14ac:dyDescent="0.25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3.5" thickBot="1" x14ac:dyDescent="0.25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3.5" thickBot="1" x14ac:dyDescent="0.2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3.5" thickBot="1" x14ac:dyDescent="0.25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3.5" thickBot="1" x14ac:dyDescent="0.25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3.5" thickBot="1" x14ac:dyDescent="0.25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3.5" thickBot="1" x14ac:dyDescent="0.25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3.5" thickBot="1" x14ac:dyDescent="0.25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3.5" thickBot="1" x14ac:dyDescent="0.25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3.5" thickBot="1" x14ac:dyDescent="0.25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3.5" thickBot="1" x14ac:dyDescent="0.25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3.5" thickBot="1" x14ac:dyDescent="0.25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3.5" thickBot="1" x14ac:dyDescent="0.2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3.5" thickBot="1" x14ac:dyDescent="0.25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3.5" thickBot="1" x14ac:dyDescent="0.25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3.5" thickBot="1" x14ac:dyDescent="0.25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3.5" thickBot="1" x14ac:dyDescent="0.25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3.5" thickBot="1" x14ac:dyDescent="0.25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3.5" thickBot="1" x14ac:dyDescent="0.25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3.5" thickBot="1" x14ac:dyDescent="0.25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3.5" thickBot="1" x14ac:dyDescent="0.25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3.5" thickBot="1" x14ac:dyDescent="0.25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3.5" thickBot="1" x14ac:dyDescent="0.2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3.5" thickBot="1" x14ac:dyDescent="0.25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3.5" thickBot="1" x14ac:dyDescent="0.25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3.5" thickBot="1" x14ac:dyDescent="0.25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3.5" thickBot="1" x14ac:dyDescent="0.25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3.5" thickBot="1" x14ac:dyDescent="0.25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3.5" thickBot="1" x14ac:dyDescent="0.25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3.5" thickBot="1" x14ac:dyDescent="0.25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3.5" thickBot="1" x14ac:dyDescent="0.25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3.5" thickBot="1" x14ac:dyDescent="0.25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3.5" thickBot="1" x14ac:dyDescent="0.2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3.5" thickBot="1" x14ac:dyDescent="0.25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3.5" thickBot="1" x14ac:dyDescent="0.25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3.5" thickBot="1" x14ac:dyDescent="0.25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3.5" thickBot="1" x14ac:dyDescent="0.25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3.5" thickBot="1" x14ac:dyDescent="0.25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3.5" thickBot="1" x14ac:dyDescent="0.25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3.5" thickBot="1" x14ac:dyDescent="0.25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3.5" thickBot="1" x14ac:dyDescent="0.25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3.5" thickBot="1" x14ac:dyDescent="0.25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3.5" thickBot="1" x14ac:dyDescent="0.2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3.5" thickBot="1" x14ac:dyDescent="0.25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3.5" thickBot="1" x14ac:dyDescent="0.25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3.5" thickBot="1" x14ac:dyDescent="0.25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3.5" thickBot="1" x14ac:dyDescent="0.25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3.5" thickBot="1" x14ac:dyDescent="0.25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3.5" thickBot="1" x14ac:dyDescent="0.25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3.5" thickBot="1" x14ac:dyDescent="0.25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3.5" thickBot="1" x14ac:dyDescent="0.25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3.5" thickBot="1" x14ac:dyDescent="0.25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3.5" thickBot="1" x14ac:dyDescent="0.2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3.5" thickBot="1" x14ac:dyDescent="0.25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3.5" thickBot="1" x14ac:dyDescent="0.25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3.5" thickBot="1" x14ac:dyDescent="0.25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3.5" thickBot="1" x14ac:dyDescent="0.25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3.5" thickBot="1" x14ac:dyDescent="0.25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3.5" thickBot="1" x14ac:dyDescent="0.25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3.5" thickBot="1" x14ac:dyDescent="0.25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3.5" thickBot="1" x14ac:dyDescent="0.25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3.5" thickBot="1" x14ac:dyDescent="0.25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3.5" thickBot="1" x14ac:dyDescent="0.2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3.5" thickBot="1" x14ac:dyDescent="0.25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3.5" thickBot="1" x14ac:dyDescent="0.25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3.5" thickBot="1" x14ac:dyDescent="0.25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3.5" thickBot="1" x14ac:dyDescent="0.25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3.5" thickBot="1" x14ac:dyDescent="0.25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3.5" thickBot="1" x14ac:dyDescent="0.25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3.5" thickBot="1" x14ac:dyDescent="0.25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3.5" thickBot="1" x14ac:dyDescent="0.25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3.5" thickBot="1" x14ac:dyDescent="0.25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3.5" thickBot="1" x14ac:dyDescent="0.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3.5" thickBot="1" x14ac:dyDescent="0.25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3.5" thickBot="1" x14ac:dyDescent="0.25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3.5" thickBot="1" x14ac:dyDescent="0.25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3.5" thickBot="1" x14ac:dyDescent="0.25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3.5" thickBot="1" x14ac:dyDescent="0.25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3.5" thickBot="1" x14ac:dyDescent="0.25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3.5" thickBot="1" x14ac:dyDescent="0.25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3.5" thickBot="1" x14ac:dyDescent="0.25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3.5" thickBot="1" x14ac:dyDescent="0.25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3.5" thickBot="1" x14ac:dyDescent="0.2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3.5" thickBot="1" x14ac:dyDescent="0.25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3.5" thickBot="1" x14ac:dyDescent="0.25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3.5" thickBot="1" x14ac:dyDescent="0.25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3.5" thickBot="1" x14ac:dyDescent="0.25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3.5" thickBot="1" x14ac:dyDescent="0.25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3.5" thickBot="1" x14ac:dyDescent="0.25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3.5" thickBot="1" x14ac:dyDescent="0.25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3.5" thickBot="1" x14ac:dyDescent="0.25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3.5" thickBot="1" x14ac:dyDescent="0.25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3.5" thickBot="1" x14ac:dyDescent="0.2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3.5" thickBot="1" x14ac:dyDescent="0.25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3.5" thickBot="1" x14ac:dyDescent="0.25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3.5" thickBot="1" x14ac:dyDescent="0.25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3.5" thickBot="1" x14ac:dyDescent="0.25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3.5" thickBot="1" x14ac:dyDescent="0.25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3.5" thickBot="1" x14ac:dyDescent="0.25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3.5" thickBot="1" x14ac:dyDescent="0.25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3.5" thickBot="1" x14ac:dyDescent="0.25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3.5" thickBot="1" x14ac:dyDescent="0.25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3.5" thickBot="1" x14ac:dyDescent="0.2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3.5" thickBot="1" x14ac:dyDescent="0.25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3.5" thickBot="1" x14ac:dyDescent="0.25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3.5" thickBot="1" x14ac:dyDescent="0.25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3.5" thickBot="1" x14ac:dyDescent="0.25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3.5" thickBot="1" x14ac:dyDescent="0.25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3.5" thickBot="1" x14ac:dyDescent="0.25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3.5" thickBot="1" x14ac:dyDescent="0.25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3.5" thickBot="1" x14ac:dyDescent="0.25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3.5" thickBot="1" x14ac:dyDescent="0.25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3.5" thickBot="1" x14ac:dyDescent="0.2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3.5" thickBot="1" x14ac:dyDescent="0.25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3.5" thickBot="1" x14ac:dyDescent="0.25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3.5" thickBot="1" x14ac:dyDescent="0.25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3.5" thickBot="1" x14ac:dyDescent="0.25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3.5" thickBot="1" x14ac:dyDescent="0.25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3.5" thickBot="1" x14ac:dyDescent="0.25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3.5" thickBot="1" x14ac:dyDescent="0.25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3.5" thickBot="1" x14ac:dyDescent="0.25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3.5" thickBot="1" x14ac:dyDescent="0.25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3.5" thickBot="1" x14ac:dyDescent="0.2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3.5" thickBot="1" x14ac:dyDescent="0.25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3.5" thickBot="1" x14ac:dyDescent="0.25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3.5" thickBot="1" x14ac:dyDescent="0.25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3.5" thickBot="1" x14ac:dyDescent="0.25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3.5" thickBot="1" x14ac:dyDescent="0.25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3.5" thickBot="1" x14ac:dyDescent="0.25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3.5" thickBot="1" x14ac:dyDescent="0.25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3.5" thickBot="1" x14ac:dyDescent="0.25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3.5" thickBot="1" x14ac:dyDescent="0.25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3.5" thickBot="1" x14ac:dyDescent="0.2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3.5" thickBot="1" x14ac:dyDescent="0.25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3.5" thickBot="1" x14ac:dyDescent="0.25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3.5" thickBot="1" x14ac:dyDescent="0.25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3.5" thickBot="1" x14ac:dyDescent="0.25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3.5" thickBot="1" x14ac:dyDescent="0.25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3.5" thickBot="1" x14ac:dyDescent="0.25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3.5" thickBot="1" x14ac:dyDescent="0.25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3.5" thickBot="1" x14ac:dyDescent="0.25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3.5" thickBot="1" x14ac:dyDescent="0.25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3.5" thickBot="1" x14ac:dyDescent="0.2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3.5" thickBot="1" x14ac:dyDescent="0.25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3.5" thickBot="1" x14ac:dyDescent="0.25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3.5" thickBot="1" x14ac:dyDescent="0.25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3.5" thickBot="1" x14ac:dyDescent="0.25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3.5" thickBot="1" x14ac:dyDescent="0.25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3.5" thickBot="1" x14ac:dyDescent="0.25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3.5" thickBot="1" x14ac:dyDescent="0.25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3.5" thickBot="1" x14ac:dyDescent="0.25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3.5" thickBot="1" x14ac:dyDescent="0.25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3.5" thickBot="1" x14ac:dyDescent="0.2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3.5" thickBot="1" x14ac:dyDescent="0.25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3.5" thickBot="1" x14ac:dyDescent="0.25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3.5" thickBot="1" x14ac:dyDescent="0.25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3.5" thickBot="1" x14ac:dyDescent="0.25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3.5" thickBot="1" x14ac:dyDescent="0.25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3.5" thickBot="1" x14ac:dyDescent="0.25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3.5" thickBot="1" x14ac:dyDescent="0.25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3.5" thickBot="1" x14ac:dyDescent="0.25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3.5" thickBot="1" x14ac:dyDescent="0.25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3.5" thickBot="1" x14ac:dyDescent="0.2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3.5" thickBot="1" x14ac:dyDescent="0.25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3.5" thickBot="1" x14ac:dyDescent="0.25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3.5" thickBot="1" x14ac:dyDescent="0.25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3.5" thickBot="1" x14ac:dyDescent="0.25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</sheetData>
  <mergeCells count="2">
    <mergeCell ref="A1:C3"/>
    <mergeCell ref="C6:C7"/>
  </mergeCells>
  <hyperlinks>
    <hyperlink ref="A1" r:id="rId1" display="https://www.youtube.com/c/ApnaCollegeOfficial" xr:uid="{4D43E927-9EAB-467F-A007-1E186AE86C7C}"/>
    <hyperlink ref="D2" r:id="rId2" display="https://www.youtube.com/watch?v=u6Xsayqxij0" xr:uid="{5F27F19B-971A-4F14-A9CA-3FECF769A922}"/>
    <hyperlink ref="B11" r:id="rId3" display="https://www.geeksforgeeks.org/maximum-and-minimum-in-an-array/" xr:uid="{69297EE3-7129-4A07-862D-23D383D93518}"/>
    <hyperlink ref="B12" r:id="rId4" display="https://www.geeksforgeeks.org/write-a-program-to-reverse-an-array-or-string/" xr:uid="{8230B02A-0A68-4888-9C23-06BB1834D9AE}"/>
    <hyperlink ref="B13" r:id="rId5" display="https://leetcode.com/problems/maximum-subarray/" xr:uid="{3673D274-2145-4277-9042-A05F5D0ED3FF}"/>
    <hyperlink ref="B14" r:id="rId6" display="https://leetcode.com/problems/contains-duplicate/" xr:uid="{F2967BC6-9708-4712-A6BF-19182F9E310A}"/>
    <hyperlink ref="B15" r:id="rId7" display="https://www.geeksforgeeks.org/chocolate-distribution-problem/" xr:uid="{FB51EA98-5FA9-4014-8087-32D63FBD1F27}"/>
    <hyperlink ref="B16" r:id="rId8" display="https://leetcode.com/problems/search-in-rotated-sorted-array/" xr:uid="{0DBE83BA-0BBB-418F-A467-BCEC3AD8AE60}"/>
    <hyperlink ref="B17" r:id="rId9" display="https://leetcode.com/problems/next-permutation/" xr:uid="{09EED07E-2087-4834-BB0B-D664983BD4E6}"/>
    <hyperlink ref="B18" r:id="rId10" display="https://leetcode.com/problems/best-time-to-buy-and-sell-stock/" xr:uid="{1DA25167-1CDE-4EEA-A217-C97180E87719}"/>
    <hyperlink ref="B19" r:id="rId11" display="https://www.interviewbit.com/problems/repeat-and-missing-number-array/" xr:uid="{18D26644-4A3A-4CD5-907E-2069470D312C}"/>
    <hyperlink ref="B20" r:id="rId12" display="https://leetcode.com/problems/kth-largest-element-in-an-array/" xr:uid="{C03745B7-F81D-4D63-A959-E7362A9DC3F8}"/>
    <hyperlink ref="B21" r:id="rId13" display="https://leetcode.com/problems/trapping-rain-water/" xr:uid="{6F919F33-7E37-43F2-AC5B-A9141E69916C}"/>
    <hyperlink ref="B22" r:id="rId14" display="https://leetcode.com/problems/product-of-array-except-self/" xr:uid="{F862B4AF-6374-404A-87C1-75F1D0F761BF}"/>
    <hyperlink ref="B23" r:id="rId15" display="https://leetcode.com/problems/maximum-product-subarray/" xr:uid="{C9D37C04-FAF7-4531-9DB8-B45D933456A5}"/>
    <hyperlink ref="B24" r:id="rId16" display="https://leetcode.com/problems/find-minimum-in-rotated-sorted-array/" xr:uid="{166B9812-021E-42DE-BF37-CD763203E9D6}"/>
    <hyperlink ref="B26" r:id="rId17" display="https://leetcode.com/problems/3sum/" xr:uid="{190F7D7E-3851-4665-B72E-114F3CAD1611}"/>
    <hyperlink ref="B27" r:id="rId18" display="https://leetcode.com/problems/container-with-most-water/" xr:uid="{2A3ED12D-0389-4E1E-8469-F8B5FB490AB6}"/>
    <hyperlink ref="B28" r:id="rId19" display="https://www.geeksforgeeks.org/given-a-sorted-and-rotated-array-find-if-there-is-a-pair-with-a-given-sum/" xr:uid="{88B0191A-B1E4-4569-8FCF-AC0C20BF8BED}"/>
    <hyperlink ref="B29" r:id="rId20" display="https://practice.geeksforgeeks.org/problems/kth-smallest-element5635/1" xr:uid="{A01FCABA-EA7A-441E-9A28-561C7BAA15FD}"/>
    <hyperlink ref="B30" r:id="rId21" display="https://www.geeksforgeeks.org/merging-intervals/" xr:uid="{B95FD9B6-F95F-4BE7-9457-0F9C32964A6A}"/>
    <hyperlink ref="B31" r:id="rId22" display="https://www.geeksforgeeks.org/find-minimum-number-of-merge-operations-to-make-an-array-palindrome/" xr:uid="{F733389F-970D-4FC4-BB7D-D492F2FDAD47}"/>
    <hyperlink ref="B32" r:id="rId23" display="https://www.geeksforgeeks.org/given-an-array-of-numbers-arrange-the-numbers-to-form-the-biggest-number/" xr:uid="{CFC9E063-A756-4108-93F8-D87B5E047FAB}"/>
    <hyperlink ref="B33" r:id="rId24" display="https://www.geeksforgeeks.org/space-optimization-using-bit-manipulations/" xr:uid="{B175C050-7422-40AE-8F7A-34F172A550AF}"/>
    <hyperlink ref="B34" r:id="rId25" display="https://www.geeksforgeeks.org/longest-subarray-sum-divisible-k/" xr:uid="{E27DF556-25BD-4542-A0A8-447EA4DF650A}"/>
    <hyperlink ref="B35" r:id="rId26" display="https://www.geeksforgeeks.org/print-all-possible-combinations-of-r-elements-in-a-given-array-of-size-n/" xr:uid="{2CC40439-CDE7-4B07-AFFC-EE14B152B7A1}"/>
    <hyperlink ref="B36" r:id="rId27" display="https://www.geeksforgeeks.org/mos-algorithm-query-square-root-decomposition-set-1-introduction/" xr:uid="{F92BEC1C-375F-4319-9DEB-EA62A2043660}"/>
    <hyperlink ref="B39" r:id="rId28" display="https://leetcode.com/problems/valid-palindrome/" xr:uid="{3533B1B5-567A-4867-AC04-1DC56FC06D26}"/>
    <hyperlink ref="B40" r:id="rId29" display="https://leetcode.com/problems/valid-anagram/" xr:uid="{C864BDC1-5841-4089-8314-A47F96B1ED6E}"/>
    <hyperlink ref="B41" r:id="rId30" display="https://leetcode.com/problems/valid-parentheses/" xr:uid="{50931BB3-6541-4B11-A201-044DDB1A75A2}"/>
    <hyperlink ref="B42" r:id="rId31" display="https://practice.geeksforgeeks.org/problems/consecutive-elements2306/1" xr:uid="{CAA43390-D5CD-4A46-B3CC-0A728D2F1BFE}"/>
    <hyperlink ref="B43" r:id="rId32" display="https://leetcode.com/problems/longest-common-prefix/" xr:uid="{BF0DCA82-CA75-4C1B-8B95-D9144DF5E0C7}"/>
    <hyperlink ref="B44" r:id="rId33" display="https://www.geeksforgeeks.org/convert-sentence-equivalent-mobile-numeric-keypad-sequence/" xr:uid="{8D43A52B-69B4-4F83-B68F-DD5B39C6D62D}"/>
    <hyperlink ref="B45" r:id="rId34" display="https://www.geeksforgeeks.org/print-all-the-duplicates-in-the-input-string/" xr:uid="{F211C967-684F-4BF4-9D1C-607700C3DBAA}"/>
    <hyperlink ref="B46" r:id="rId35" display="https://leetcode.com/problems/longest-substring-without-repeating-characters/" xr:uid="{CE4C35CC-27DF-49D7-9889-BB2BA8BA9212}"/>
    <hyperlink ref="B47" r:id="rId36" display="https://leetcode.com/problems/longest-repeating-character-replacement/" xr:uid="{432FF7A4-B99A-4BC1-A02B-977E699E2FB2}"/>
    <hyperlink ref="B48" r:id="rId37" display="https://leetcode.com/problems/group-anagrams/" xr:uid="{1E053C99-DCBC-4037-BA02-9BB0C4B67BE7}"/>
    <hyperlink ref="B49" r:id="rId38" display="https://leetcode.com/problems/longest-palindromic-substring/" xr:uid="{BEF61F4C-F408-4166-8D64-DDE28FD50E48}"/>
    <hyperlink ref="B50" r:id="rId39" display="https://leetcode.com/problems/palindromic-substrings/" xr:uid="{BF5B9C2F-68BA-4717-B294-81A3081EAE93}"/>
    <hyperlink ref="B51" r:id="rId40" display="https://practice.geeksforgeeks.org/problems/next-permutation5226/1" xr:uid="{E2503841-44EA-48AF-A08E-D121452AE3E7}"/>
    <hyperlink ref="B52" r:id="rId41" display="https://practice.geeksforgeeks.org/problems/count-palindromic-subsequences/1" xr:uid="{69A996C6-78A4-4235-A2C2-4ED7906B62A9}"/>
    <hyperlink ref="B53" r:id="rId42" display="https://practice.geeksforgeeks.org/problems/smallest-window-in-a-string-containing-all-the-characters-of-another-string-1587115621/1" xr:uid="{4A1C8272-BF58-4DF4-BA5B-3A46DCF362B2}"/>
    <hyperlink ref="B54" r:id="rId43" display="https://practice.geeksforgeeks.org/problems/wildcard-string-matching1126/1" xr:uid="{E1477D99-1E1F-486F-9CDD-6356BB4FAD50}"/>
    <hyperlink ref="B55" r:id="rId44" display="https://practice.geeksforgeeks.org/problems/longest-prefix-suffix2527/1" xr:uid="{5BFFB0DB-E19F-432A-B26A-5D1952824DB9}"/>
    <hyperlink ref="B56" r:id="rId45" display="https://www.geeksforgeeks.org/rabin-karp-algorithm-for-pattern-searching/" xr:uid="{1B75B243-9F2E-4F6E-8DF8-0C76884479B1}"/>
    <hyperlink ref="B57" r:id="rId46" display="https://www.geeksforgeeks.org/transform-one-string-to-another-using-minimum-number-of-given-operation/" xr:uid="{6B6B70DF-590C-4EA0-8367-52B8AF5D4C05}"/>
    <hyperlink ref="B58" r:id="rId47" display="https://leetcode.com/problems/minimum-window-substring/" xr:uid="{10E31BE3-460B-44D8-84FF-0214AAEE231B}"/>
    <hyperlink ref="B59" r:id="rId48" display="https://www.geeksforgeeks.org/boyer-moore-algorithm-for-pattern-searching/" xr:uid="{05098660-E365-44DF-B555-A53992235C47}"/>
    <hyperlink ref="B60" r:id="rId49" display="https://practice.geeksforgeeks.org/problems/word-wrap1646/1" xr:uid="{50A288E3-7E11-422F-8FA5-CCBE8643C94E}"/>
    <hyperlink ref="B63" r:id="rId50" display="https://www.geeksforgeeks.org/zigzag-or-diagonal-traversal-of-matrix/" xr:uid="{6537639D-35EF-49E6-83C2-8C96AFCA04D9}"/>
    <hyperlink ref="B64" r:id="rId51" display="https://leetcode.com/problems/set-matrix-zeroes/" xr:uid="{05F8A28A-B6E5-4D52-B26C-FD92597DED9D}"/>
    <hyperlink ref="B65" r:id="rId52" display="https://leetcode.com/problems/spiral-matrix/" xr:uid="{A342223E-9E31-4772-9B87-1122CF22F2FF}"/>
    <hyperlink ref="B66" r:id="rId53" display="https://leetcode.com/problems/rotate-image/" xr:uid="{B0090AAC-99E4-4E5D-A66B-34C0CA388B85}"/>
    <hyperlink ref="B67" r:id="rId54" display="https://leetcode.com/problems/word-search/" xr:uid="{85A1907A-4842-44A5-B948-6BACEE450560}"/>
    <hyperlink ref="B68" r:id="rId55" display="https://www.geeksforgeeks.org/find-number-of-islands/" xr:uid="{6F71C98B-110C-402F-AC56-5AEA8D0C2A03}"/>
    <hyperlink ref="B69" r:id="rId56" display="https://www.geeksforgeeks.org/given-matrix-o-x-replace-o-x-surrounded-x/" xr:uid="{92EA33B2-522F-4DB6-8694-A33BC91388E5}"/>
    <hyperlink ref="B70" r:id="rId57" display="https://www.geeksforgeeks.org/find-common-element-rows-row-wise-sorted-matrix/" xr:uid="{CDA785B3-86A3-4279-9BFD-3E9A7362A870}"/>
    <hyperlink ref="B71" r:id="rId58" display="https://www.geeksforgeeks.org/create-a-matrix-with-alternating-rectangles-of-0-and-x/" xr:uid="{B64A44AF-D194-48D2-A1F0-D375636D6FD4}"/>
    <hyperlink ref="B72" r:id="rId59" display="https://www.geeksforgeeks.org/maximum-size-rectangle-binary-sub-matrix-1s/" xr:uid="{C6157B2C-6A2A-4F31-9C0F-BD8D1C3ACED2}"/>
    <hyperlink ref="B75" r:id="rId60" display="https://www.geeksforgeeks.org/permute-two-arrays-sum-every-pair-greater-equal-k/" xr:uid="{A7E465E4-9C99-4259-91E3-6EE654D8963A}"/>
    <hyperlink ref="B76" r:id="rId61" display="https://www.geeksforgeeks.org/counting-sort/" xr:uid="{C8CE2D02-63A4-47B3-AFA4-4BCB4D4CD328}"/>
    <hyperlink ref="B77" r:id="rId62" display="https://www.geeksforgeeks.org/find-common-elements-three-sorted-arrays/" xr:uid="{F93EF95C-0A8A-416A-BE31-AA139D42629C}"/>
    <hyperlink ref="B78" r:id="rId63" display="https://www.geeksforgeeks.org/searching-array-adjacent-differ-k/" xr:uid="{8DC90604-E497-4CBB-B456-B0243299EE9A}"/>
    <hyperlink ref="B79" r:id="rId64" display="https://www.geeksforgeeks.org/ceiling-in-a-sorted-array/" xr:uid="{826FA022-7FD5-4D90-92E4-771705B14E4C}"/>
    <hyperlink ref="B80" r:id="rId65" display="https://www.geeksforgeeks.org/find-a-pair-with-the-given-difference/" xr:uid="{7B6476A7-E8A0-4273-B3BD-E8BD88CB6C1B}"/>
    <hyperlink ref="B81" r:id="rId66" display="https://www.geeksforgeeks.org/majority-element/" xr:uid="{9944C143-7214-412E-B1F3-ECCD6BAA2139}"/>
    <hyperlink ref="B82" r:id="rId67" display="https://www.geeksforgeeks.org/count-triplets-with-sum-smaller-that-a-given-value/" xr:uid="{9714589D-417A-4AE3-A0DF-3185229BA661}"/>
    <hyperlink ref="B83" r:id="rId68" display="https://www.geeksforgeeks.org/maximum-sum-such-that-no-two-elements-are-adjacent/" xr:uid="{C588D675-1E1A-4464-9061-0C74F32837F2}"/>
    <hyperlink ref="B84" r:id="rId69" display="https://www.geeksforgeeks.org/merge-two-sorted-arrays-o1-extra-space/" xr:uid="{73789FF5-6270-4736-B187-078251A5CE12}"/>
    <hyperlink ref="B85" r:id="rId70" display="https://practice.geeksforgeeks.org/problems/inversion-of-array-1587115620/1" xr:uid="{50D2A1DA-F969-4A94-B805-96F7E8A935C8}"/>
    <hyperlink ref="B86" r:id="rId71" display="https://www.geeksforgeeks.org/find-duplicates-in-on-time-and-constant-extra-space/" xr:uid="{74E96E10-9EB7-4BBE-A984-6F9A2F9CC826}"/>
    <hyperlink ref="B87" r:id="rId72" display="https://www.geeksforgeeks.org/radix-sort/" xr:uid="{2A4416EB-AC7A-47BF-86E6-CB04CCBF2FFF}"/>
    <hyperlink ref="B88" r:id="rId73" display="https://www.geeksforgeeks.org/a-product-array-puzzle/" xr:uid="{4F8A8D04-FD51-4C71-A193-529939D777BD}"/>
    <hyperlink ref="B89" r:id="rId74" display="https://www.geeksforgeeks.org/make-array-elements-equal-minimum-cost/" xr:uid="{A5B1A368-E9DD-4770-8861-6D6DD8C3D537}"/>
    <hyperlink ref="B90" r:id="rId75" display="https://www.geeksforgeeks.org/check-reversing-sub-array-make-array-sorted/" xr:uid="{D9DED6ED-68ED-4912-BE61-99D0041E187B}"/>
    <hyperlink ref="B91" r:id="rId76" display="https://www.geeksforgeeks.org/find-four-elements-that-sum-to-a-given-value-set-2/" xr:uid="{9AC930E4-C4B5-4444-B02C-19A508416F56}"/>
    <hyperlink ref="B92" r:id="rId77" display="https://www.geeksforgeeks.org/median-of-two-sorted-arrays-of-different-sizes/" xr:uid="{53C6091B-10D0-47C0-B3C6-30E2AE8C4A1C}"/>
    <hyperlink ref="B93" r:id="rId78" display="https://www.geeksforgeeks.org/median-of-stream-of-integers-running-integers/" xr:uid="{338006B9-6101-409A-9921-1CDE2F154037}"/>
    <hyperlink ref="B94" r:id="rId79" display="https://www.geeksforgeeks.org/print-all-subarrays-with-0-sum/" xr:uid="{B6603B51-376C-4BE7-9F3F-5ED22F8BFA99}"/>
    <hyperlink ref="B95" r:id="rId80" display="https://www.spoj.com/problems/AGGRCOW/" xr:uid="{6E94B3FC-174C-4F6A-9E9D-73D5AA9595B4}"/>
    <hyperlink ref="B96" r:id="rId81" display="https://practice.geeksforgeeks.org/problems/allocate-minimum-number-of-pages0937/1" xr:uid="{94A068C6-B782-4A3A-AD1B-8BF2615B4CA0}"/>
    <hyperlink ref="B97" r:id="rId82" display="https://www.geeksforgeeks.org/minimum-number-swaps-required-sort-array/" xr:uid="{A907B940-0BBF-460B-8498-60B4C56083A6}"/>
    <hyperlink ref="B100" r:id="rId83" display="https://www.geeksforgeeks.org/backttracking-set-2-rat-in-a-maze/" xr:uid="{2ED48BDF-337B-48C6-820C-DAE84C24A369}"/>
    <hyperlink ref="B101" r:id="rId84" display="https://www.geeksforgeeks.org/combinational-sum/" xr:uid="{997F749A-C734-4978-AC9B-15C9BAFB3DCE}"/>
    <hyperlink ref="B102" r:id="rId85" display="https://www.hackerrank.com/challenges/crossword-puzzle/problem" xr:uid="{55E5833E-C844-476E-82D2-F7A2EDED7860}"/>
    <hyperlink ref="B103" r:id="rId86" display="https://www.geeksforgeeks.org/longest-possible-route-in-a-matrix-with-hurdles/" xr:uid="{3B9DD4CF-CC6C-49CD-93EC-9F4A354D6D38}"/>
    <hyperlink ref="B104" r:id="rId87" display="https://www.geeksforgeeks.org/printing-solutions-n-queen-problem/" xr:uid="{E5FA1E2B-75AA-485C-AD8B-7F0579C4FA98}"/>
    <hyperlink ref="B105" r:id="rId88" display="https://practice.geeksforgeeks.org/problems/solve-the-sudoku-1587115621/1" xr:uid="{975ECA35-F9F5-4357-BFA7-A057D5B11AEA}"/>
    <hyperlink ref="B106" r:id="rId89" display="https://practice.geeksforgeeks.org/problems/subset-sum-problem2014/1" xr:uid="{33372E2D-3D9F-43CC-86AF-D193AFAC3921}"/>
    <hyperlink ref="B107" r:id="rId90" display="https://practice.geeksforgeeks.org/problems/m-coloring-problem-1587115620/1" xr:uid="{FB5FF865-96D2-4C63-8118-7031091626D9}"/>
    <hyperlink ref="B108" r:id="rId91" display="https://www.geeksforgeeks.org/backtracking-set-1-the-knights-tour-problem/" xr:uid="{7530A877-4D9B-4A94-A3D4-FCB217F2011D}"/>
    <hyperlink ref="B109" r:id="rId92" display="https://www.geeksforgeeks.org/backtracking-set-7-suduku/" xr:uid="{9CAB8E60-EECF-4CC9-B3D0-670CEB76C68C}"/>
    <hyperlink ref="B110" r:id="rId93" display="https://www.geeksforgeeks.org/remove-invalid-parentheses/" xr:uid="{5A5FC07D-E34B-4EC1-B4EF-5C822CDD35DA}"/>
    <hyperlink ref="B111" r:id="rId94" display="https://www.geeksforgeeks.org/word-break-problem-using-backtracking/" xr:uid="{52789D1D-494B-41F7-BCD5-FC93DCB1D9FA}"/>
    <hyperlink ref="B112" r:id="rId95" display="https://www.geeksforgeeks.org/print-palindromic-partitions-string/" xr:uid="{A881093B-EF41-4976-96D1-424FB4BAFF7C}"/>
    <hyperlink ref="B113" r:id="rId96" display="https://www.geeksforgeeks.org/find-shortest-safe-route-in-a-path-with-landmines/" xr:uid="{D35AE031-494F-4306-A658-2348553A8EE8}"/>
    <hyperlink ref="B114" r:id="rId97" display="https://www.geeksforgeeks.org/partition-set-k-subsets-equal-sum/" xr:uid="{C3515125-066C-45EB-B548-7F1D1BC40880}"/>
    <hyperlink ref="B115" r:id="rId98" display="https://www.geeksforgeeks.org/backtracking-set-7-hamiltonian-cycle/" xr:uid="{3BBF6458-6253-4D5D-ABC8-8DFE3910AD34}"/>
    <hyperlink ref="B116" r:id="rId99" display="https://www.geeksforgeeks.org/tug-of-war/" xr:uid="{596783AE-4227-44A7-B838-AA3A08FC57F4}"/>
    <hyperlink ref="B117" r:id="rId100" display="https://www.geeksforgeeks.org/find-maximum-number-possible-by-doing-at-most-k-swaps/" xr:uid="{84293E14-1AC8-4D08-AE24-7D0727525BA2}"/>
    <hyperlink ref="B118" r:id="rId101" display="https://www.geeksforgeeks.org/backtracking-set-8-solving-cryptarithmetic-puzzles/" xr:uid="{80B7C9D5-0D5C-490D-8D3C-7F76BD9091CB}"/>
    <hyperlink ref="B119" r:id="rId102" display="https://www.geeksforgeeks.org/find-paths-from-corner-cell-to-middle-cell-in-maze/" xr:uid="{421587E7-F7B0-46FD-8911-DA10B08F7906}"/>
    <hyperlink ref="B120" r:id="rId103" display="https://www.hackerrank.com/challenges/arithmetic-expressions/problem" xr:uid="{327C0C61-5B95-45CF-9BB9-B81BF088A8B5}"/>
    <hyperlink ref="B123" r:id="rId104" display="https://leetcode.com/problems/reverse-linked-list/" xr:uid="{BE831467-0B0B-4BF3-970C-F1E2BDF86DD8}"/>
    <hyperlink ref="B124" r:id="rId105" display="https://leetcode.com/problems/linked-list-cycle/" xr:uid="{B13FFFC6-08BD-470C-B75F-A4C94AE20EE3}"/>
    <hyperlink ref="B125" r:id="rId106" display="https://leetcode.com/problems/merge-two-sorted-lists/" xr:uid="{5EC73D98-14CD-4959-96AD-82800228AE51}"/>
    <hyperlink ref="B126" r:id="rId107" display="https://www.geeksforgeeks.org/given-only-a-pointer-to-a-node-to-be-deleted-in-a-singly-linked-list-how-do-you-delete-it/" xr:uid="{EBBAB878-B6F0-428E-8293-EC5F57A196BD}"/>
    <hyperlink ref="B127" r:id="rId108" display="https://www.geeksforgeeks.org/remove-duplicates-from-an-unsorted-linked-list/" xr:uid="{2EDFC898-8E9A-4258-A1FF-B77EDE89EB19}"/>
    <hyperlink ref="B128" r:id="rId109" display="https://www.geeksforgeeks.org/sort-a-linked-list-of-0s-1s-or-2s/" xr:uid="{193215CD-14D0-4F74-A513-154006B9CBE8}"/>
    <hyperlink ref="B129" r:id="rId110" display="https://www.geeksforgeeks.org/multiply-two-numbers-represented-linked-lists/" xr:uid="{B249F1C2-7293-41CA-87E9-7533173279FC}"/>
    <hyperlink ref="B130" r:id="rId111" display="https://leetcode.com/problems/remove-nth-node-from-end-of-list/" xr:uid="{B34E5AE6-DACD-4155-A79E-A8231E8DDF51}"/>
    <hyperlink ref="B131" r:id="rId112" display="https://leetcode.com/problems/reorder-list/" xr:uid="{4BBEAD92-74AF-4433-B6DF-649BED6C24B1}"/>
    <hyperlink ref="B132" r:id="rId113" display="https://www.geeksforgeeks.org/detect-and-remove-loop-in-a-linked-list/" xr:uid="{1880BAE6-F3A2-4E08-A849-69A25CCEB03C}"/>
    <hyperlink ref="B133" r:id="rId114" display="https://www.geeksforgeeks.org/write-a-function-to-get-the-intersection-point-of-two-linked-lists/" xr:uid="{E2A1E670-FA56-4157-94D6-B3603C8C8F33}"/>
    <hyperlink ref="B134" r:id="rId115" display="https://www.geeksforgeeks.org/flatten-a-linked-list-with-next-and-child-pointers/" xr:uid="{0919FCFB-55E5-46D5-AC24-C9F2C502B02C}"/>
    <hyperlink ref="B135" r:id="rId116" display="https://www.geeksforgeeks.org/linked-list-in-zig-zag-fashion/" xr:uid="{E5D5933E-7E0E-431A-BA37-BFB6C31B1EF8}"/>
    <hyperlink ref="B136" r:id="rId117" display="https://practice.geeksforgeeks.org/problems/reverse-a-doubly-linked-list/1" xr:uid="{23F45BBB-361A-4AFC-9EAB-840AEC5E7264}"/>
    <hyperlink ref="B137" r:id="rId118" display="https://www.geeksforgeeks.org/delete-nodes-which-have-a-greater-value-on-right-side/" xr:uid="{F34660E1-B183-4261-A03F-A9F852022136}"/>
    <hyperlink ref="B138" r:id="rId119" display="https://www.geeksforgeeks.org/segregate-even-and-odd-elements-in-a-linked-list/" xr:uid="{22AE9BC3-EE08-4B63-8E97-0F9A8F14EEC9}"/>
    <hyperlink ref="B139" r:id="rId120" display="https://www.geeksforgeeks.org/point-to-next-higher-value-node-in-a-linked-list-with-an-arbitrary-pointer/" xr:uid="{2B1D86AA-FD90-4DD6-959D-C523182D292C}"/>
    <hyperlink ref="B140" r:id="rId121" display="https://www.geeksforgeeks.org/rearrange-a-given-linked-list-in-place/" xr:uid="{FDB4F8AE-1029-401D-8419-D6404D565DAE}"/>
    <hyperlink ref="B141" r:id="rId122" display="https://www.geeksforgeeks.org/sort-biotonic-doubly-linked-list/" xr:uid="{82382D49-AD13-4319-B870-FCD8C512C59D}"/>
    <hyperlink ref="B142" r:id="rId123" display="https://leetcode.com/problems/merge-k-sorted-lists/" xr:uid="{D4AB5A29-7508-4C9C-90D5-8D7613843B32}"/>
    <hyperlink ref="B143" r:id="rId124" display="https://www.geeksforgeeks.org/merge-sort-for-linked-list/" xr:uid="{0A15B67B-D630-4A67-92C3-BF7B114164DE}"/>
    <hyperlink ref="B144" r:id="rId125" display="https://www.geeksforgeeks.org/quicksort-on-singly-linked-list/" xr:uid="{70C98DC2-2535-4066-B404-56315493B983}"/>
    <hyperlink ref="B145" r:id="rId126" display="https://www.geeksforgeeks.org/sum-of-two-linked-lists/" xr:uid="{05D0F42B-2D94-49A9-811E-F32FB23D3F6A}"/>
    <hyperlink ref="B146" r:id="rId127" display="https://www.geeksforgeeks.org/flattening-a-linked-list/" xr:uid="{01838071-CF01-4C5E-98C6-E9C21BF77965}"/>
    <hyperlink ref="B147" r:id="rId128" display="https://www.geeksforgeeks.org/a-linked-list-with-next-and-arbit-pointer/" xr:uid="{7777F6F1-67C2-46B7-AE74-D1E523142B8B}"/>
    <hyperlink ref="B148" r:id="rId129" display="https://www.geeksforgeeks.org/subtract-two-numbers-represented-as-linked-lists/" xr:uid="{A8FBBE58-CD6B-4734-BAD7-E34FC7D2103B}"/>
    <hyperlink ref="B151" r:id="rId130" display="https://www.geeksforgeeks.org/implement-two-stacks-in-an-array/" xr:uid="{13E8E739-1096-485C-8364-71CEC50000E9}"/>
    <hyperlink ref="B152" r:id="rId131" display="https://www.geeksforgeeks.org/stack-set-4-evaluation-postfix-expression/" xr:uid="{4FD3645E-E235-4776-8CCF-F8B2C09D620A}"/>
    <hyperlink ref="B153" r:id="rId132" display="https://leetcode.com/problems/implement-stack-using-queues/" xr:uid="{BB1AFCDD-2716-43ED-912C-283B0BB04CA5}"/>
    <hyperlink ref="B154" r:id="rId133" display="https://practice.geeksforgeeks.org/problems/queue-reversal/1" xr:uid="{430E083F-CFF2-41DE-85E5-07F7F8C9E61F}"/>
    <hyperlink ref="B155" r:id="rId134" display="https://www.geeksforgeeks.org/implement-stack-queue-using-deque/" xr:uid="{20A5FFAC-2CB9-47C7-B676-F13BB89FE0E1}"/>
    <hyperlink ref="B156" r:id="rId135" display="https://practice.geeksforgeeks.org/problems/reverse-first-k-elements-of-queue/1" xr:uid="{4ADC83AF-C1D5-4FC3-A578-43FD0B58C290}"/>
    <hyperlink ref="B157" r:id="rId136" display="https://www.geeksforgeeks.org/design-a-stack-with-find-middle-operation/" xr:uid="{2494AAC7-F207-4C42-88F2-1BD39D234491}"/>
    <hyperlink ref="B158" r:id="rId137" display="https://www.geeksforgeeks.org/stack-set-2-infix-to-postfix/" xr:uid="{AD63E867-6F68-4C8B-AFB5-759C2AC2ABC5}"/>
    <hyperlink ref="B159" r:id="rId138" display="https://www.geeksforgeeks.org/design-and-implement-special-stack-data-structure/" xr:uid="{93304AE1-C5CC-4D1E-8A6E-86D8E2D25F6B}"/>
    <hyperlink ref="B160" r:id="rId139" display="https://www.geeksforgeeks.org/length-of-the-longest-valid-substring/" xr:uid="{C1AE281A-B530-4120-822A-5D892756D681}"/>
    <hyperlink ref="B161" r:id="rId140" display="https://www.geeksforgeeks.org/find-expression-duplicate-parenthesis-not/" xr:uid="{ECC0EA9E-3555-421D-86FB-B668A39EE5B7}"/>
    <hyperlink ref="B162" r:id="rId141" display="https://www.geeksforgeeks.org/stack-permutations-check-if-an-array-is-stack-permutation-of-other/" xr:uid="{DD7FAE9D-C5EC-4069-A245-3E657957898A}"/>
    <hyperlink ref="B163" r:id="rId142" display="https://www.geeksforgeeks.org/count-natural-numbers-whose-permutation-greater-number/" xr:uid="{24F210FD-1813-45E9-A6D6-9CD056A467C0}"/>
    <hyperlink ref="B164" r:id="rId143" display="https://www.geeksforgeeks.org/sort-a-stack-using-recursion/" xr:uid="{C216D0ED-AC54-45E7-BE79-344CB07E4EEC}"/>
    <hyperlink ref="B165" r:id="rId144" display="https://www.geeksforgeeks.org/queue-based-approach-for-first-non-repeating-character-in-a-stream/" xr:uid="{19AE091F-8355-452A-87BC-094A4592BB1A}"/>
    <hyperlink ref="B166" r:id="rId145" display="https://practice.geeksforgeeks.org/problems/the-celebrity-problem/1" xr:uid="{D7D46100-6542-42A6-AC99-7D0B963E1268}"/>
    <hyperlink ref="B167" r:id="rId146" display="https://practice.geeksforgeeks.org/problems/next-larger-element-1587115620/1" xr:uid="{9D637709-51AD-4874-AF7F-A2DCF9360F57}"/>
    <hyperlink ref="B168" r:id="rId147" display="https://practice.geeksforgeeks.org/problems/distance-of-nearest-cell-having-1-1587115620/1" xr:uid="{E2C233EF-CCD2-4A68-B1BD-2E9D137F0A4F}"/>
    <hyperlink ref="B169" r:id="rId148" display="https://practice.geeksforgeeks.org/problems/rotten-oranges2536/1" xr:uid="{53AC2A29-4C63-492A-BFEF-32F169B4F957}"/>
    <hyperlink ref="B170" r:id="rId149" display="https://www.geeksforgeeks.org/next-smaller-element/" xr:uid="{11F3D64E-8B58-4AEB-96D8-647EEEA5F0FB}"/>
    <hyperlink ref="B171" r:id="rId150" display="https://practice.geeksforgeeks.org/problems/circular-tour/1" xr:uid="{0BA8C32D-1174-4591-BE39-F07562A206F9}"/>
    <hyperlink ref="B172" r:id="rId151" display="https://www.geeksforgeeks.org/efficiently-implement-k-stacks-single-array/" xr:uid="{31F70E11-1DAC-4590-BF91-023A3EA6E028}"/>
    <hyperlink ref="B173" r:id="rId152" display="http://geeksforgeeks.org/the-celebrity-problem/" xr:uid="{012A4A0F-E908-4AE4-8D0C-77BE5A06FD5F}"/>
    <hyperlink ref="B174" r:id="rId153" display="https://www.geeksforgeeks.org/iterative-tower-of-hanoi/" xr:uid="{CA29DCDC-0EC1-400B-972E-A8D244632EB7}"/>
    <hyperlink ref="B175" r:id="rId154" display="https://www.geeksforgeeks.org/find-the-maximum-of-minimums-for-every-window-size-in-a-given-array/" xr:uid="{32C03788-EE80-4602-9BFA-6D75927742A1}"/>
    <hyperlink ref="B176" r:id="rId155" display="https://www.geeksforgeeks.org/lru-cache-implementation/" xr:uid="{CBD184FC-51F3-4806-B780-3CDBEDCD41BD}"/>
    <hyperlink ref="B177" r:id="rId156" display="https://www.geeksforgeeks.org/find-a-tour-that-visits-all-stations/" xr:uid="{8FE71B11-E8CB-48AC-AFB1-46D45BEC8179}"/>
    <hyperlink ref="B180" r:id="rId157" display="https://www.geeksforgeeks.org/activity-selection-problem-greedy-algo-1/" xr:uid="{21AB332D-400E-4113-8FDD-19AA628A0F3B}"/>
    <hyperlink ref="B181" r:id="rId158" display="https://www.geeksforgeeks.org/greedy-algorithm-to-find-minimum-number-of-coins/" xr:uid="{AD3B95C2-C7F8-4DE1-AA81-5A3051A55683}"/>
    <hyperlink ref="B182" r:id="rId159" display="https://www.geeksforgeeks.org/minimum-sum-two-numbers-formed-digits-array-2/" xr:uid="{74D458F1-2D16-443B-87E0-5D9A0AA505AE}"/>
    <hyperlink ref="B183" r:id="rId160" display="https://www.geeksforgeeks.org/minimum-sum-absolute-difference-pairs-two-arrays/" xr:uid="{4E674B8C-CC83-429B-A17A-3D0DEB8F6619}"/>
    <hyperlink ref="B184" r:id="rId161" display="https://www.geeksforgeeks.org/find-maximum-height-pyramid-from-the-given-array-of-objects/" xr:uid="{08348FB5-FA4B-4271-A574-C6C4EC9DC821}"/>
    <hyperlink ref="B185" r:id="rId162" display="https://www.geeksforgeeks.org/minimum-cost-for-acquiring-all-coins-with-k-extra-coins-allowed-with-every-coin/" xr:uid="{EC00CDAA-9A79-4781-BB5E-DCF57663BF21}"/>
    <hyperlink ref="B186" r:id="rId163" display="http://geeksforgeeks.org/find-maximum-sum-possible-equal-sum-three-stacks/" xr:uid="{B5F514D9-4038-43CD-A7C8-E1C3770688BE}"/>
    <hyperlink ref="B187" r:id="rId164" display="https://www.geeksforgeeks.org/job-sequencing-problem/" xr:uid="{F7538397-08F7-4547-8296-77D9A037705D}"/>
    <hyperlink ref="B188" r:id="rId165" display="https://www.geeksforgeeks.org/greedy-algorithm-egyptian-fraction/" xr:uid="{938E2F20-B880-47C2-8C8B-3BC01EEF1659}"/>
    <hyperlink ref="B189" r:id="rId166" display="https://www.geeksforgeeks.org/fractional-knapsack-problem/" xr:uid="{6A322A0C-FB69-4C0A-8B88-D05E9E1BF848}"/>
    <hyperlink ref="B190" r:id="rId167" display="https://www.geeksforgeeks.org/maximum-length-chain-of-pairs-dp-20/" xr:uid="{56AFD75F-D9B7-46B5-B07D-91B335AA58DC}"/>
    <hyperlink ref="B191" r:id="rId168" display="https://www.geeksforgeeks.org/find-smallest-number-with-given-number-of-digits-and-digit-sum/" xr:uid="{35620A80-5DF9-456A-A631-C4D2A725A635}"/>
    <hyperlink ref="B192" r:id="rId169" display="https://www.geeksforgeeks.org/maximize-sum-consecutive-differences-circular-array/" xr:uid="{045157AE-2822-4780-95BF-B21973A703F3}"/>
    <hyperlink ref="B193" r:id="rId170" display="https://www.geeksforgeeks.org/paper-cut-minimum-number-squares/" xr:uid="{8D64ED2A-37D2-44E8-8A8E-1C4F4C9F4F0F}"/>
    <hyperlink ref="B194" r:id="rId171" display="http://geeksforgeeks.org/lexicographically-smallest-array-k-consecutive-swaps/" xr:uid="{DB2DA3AD-835C-4485-A480-1A1D8B2B3468}"/>
    <hyperlink ref="B195" r:id="rId172" display="https://www.spoj.com/problems/CHOCOLA/" xr:uid="{D0AF7B0C-80A0-4BEF-BDCE-057A524084F7}"/>
    <hyperlink ref="B196" r:id="rId173" display="https://www.geeksforgeeks.org/find-minimum-time-to-finish-all-jobs-with-given-constraints/" xr:uid="{6620538F-5E0C-496B-BE55-5E5427179EDF}"/>
    <hyperlink ref="B197" r:id="rId174" display="https://www.geeksforgeeks.org/job-sequencing-using-disjoint-set-union/" xr:uid="{7367620A-4CB6-4769-A99A-70D1B5680C91}"/>
    <hyperlink ref="B198" r:id="rId175" display="https://www.geeksforgeeks.org/rearrange-characters-string-no-two-adjacent/" xr:uid="{5D3C4754-479F-415E-994B-E73F8DE520C9}"/>
    <hyperlink ref="B199" r:id="rId176" display="https://www.geeksforgeeks.org/minimum-edges-reverse-make-path-source-destination/" xr:uid="{82CC6209-B888-43AC-AEDF-88CB38F3218C}"/>
    <hyperlink ref="B200" r:id="rId177" display="https://www.geeksforgeeks.org/minimize-cash-flow-among-given-set-friends-borrowed-money/" xr:uid="{217453C5-6E76-4351-8593-7B7FD0612333}"/>
    <hyperlink ref="B201" r:id="rId178" display="https://www.geeksforgeeks.org/minimum-cost-cut-board-squares/" xr:uid="{5A9C4C92-DE8B-4F22-AA08-28C825C5B6D4}"/>
    <hyperlink ref="B204" r:id="rId179" display="https://leetcode.com/problems/maximum-depth-of-binary-tree/" xr:uid="{43A68C6C-7A40-4AE7-838D-58637C10972D}"/>
    <hyperlink ref="B205" r:id="rId180" display="https://practice.geeksforgeeks.org/problems/reverse-level-order-traversal/1" xr:uid="{15F187AC-1114-497E-B98C-D6B6B2343544}"/>
    <hyperlink ref="B206" r:id="rId181" display="https://leetcode.com/problems/subtree-of-another-tree/" xr:uid="{4B382713-BF5A-47E6-812E-466E2BD153DA}"/>
    <hyperlink ref="B207" r:id="rId182" display="https://leetcode.com/problems/invert-binary-tree/" xr:uid="{D23D2CD5-98B3-4284-95C6-36CF75A15CCA}"/>
    <hyperlink ref="B208" r:id="rId183" display="https://leetcode.com/problems/binary-tree-level-order-traversal/" xr:uid="{17E9DC64-1C50-4419-A376-4131FCFB1C04}"/>
    <hyperlink ref="B209" r:id="rId184" display="https://practice.geeksforgeeks.org/problems/left-view-of-binary-tree/1" xr:uid="{0324A291-3577-436C-BB4D-C921491024B2}"/>
    <hyperlink ref="B210" r:id="rId185" display="https://practice.geeksforgeeks.org/problems/right-view-of-binary-tree/1" xr:uid="{7221E69D-9B8A-4FDD-99CC-63E64F9A0D97}"/>
    <hyperlink ref="B211" r:id="rId186" display="https://practice.geeksforgeeks.org/problems/zigzag-tree-traversal/1" xr:uid="{0AFE4E20-B579-45D6-AB00-598F3188D66D}"/>
    <hyperlink ref="B212" r:id="rId187" display="https://www.geeksforgeeks.org/create-a-mirror-tree-from-the-given-binary-tree/" xr:uid="{377DB1BB-AAEB-4147-842F-D15B1887A3E9}"/>
    <hyperlink ref="B213" r:id="rId188" display="https://practice.geeksforgeeks.org/problems/leaf-at-same-level/1" xr:uid="{CAD8C4AE-EA35-4297-814C-6DFAD7F9B130}"/>
    <hyperlink ref="B214" r:id="rId189" display="https://practice.geeksforgeeks.org/problems/check-for-balanced-tree/1" xr:uid="{497AAF0D-43AC-4BC7-B856-DB1C4A290EDB}"/>
    <hyperlink ref="B215" r:id="rId190" display="https://practice.geeksforgeeks.org/problems/transform-to-sum-tree/1" xr:uid="{7EA15D83-38B9-46C6-A48F-D5085313D190}"/>
    <hyperlink ref="B216" r:id="rId191" display="https://practice.geeksforgeeks.org/problems/check-if-tree-is-isomorphic/1" xr:uid="{01A7EE1B-2A87-40ED-922A-7E4AB706283E}"/>
    <hyperlink ref="B217" r:id="rId192" display="https://leetcode.com/problems/same-tree/" xr:uid="{3FFF1328-B44E-419C-8532-02E78C7A7697}"/>
    <hyperlink ref="B218" r:id="rId193" display="https://leetcode.com/problems/construct-binary-tree-from-preorder-and-inorder-traversal/" xr:uid="{52815BD6-312C-4470-BEA7-E77B7BE1A892}"/>
    <hyperlink ref="B219" r:id="rId194" display="https://practice.geeksforgeeks.org/problems/height-of-binary-tree/1" xr:uid="{B011F512-F5AE-464D-A209-A8B5110E0E44}"/>
    <hyperlink ref="B220" r:id="rId195" display="https://practice.geeksforgeeks.org/problems/diameter-of-binary-tree/1" xr:uid="{4F7FF50E-EB9E-4BE1-B1A0-E2ECAB52FACC}"/>
    <hyperlink ref="B221" r:id="rId196" display="https://practice.geeksforgeeks.org/problems/top-view-of-binary-tree/1" xr:uid="{D0C60D9A-7129-4EB4-8C3C-5FCF0983AF75}"/>
    <hyperlink ref="B222" r:id="rId197" display="https://practice.geeksforgeeks.org/problems/bottom-view-of-binary-tree/1" xr:uid="{25390C00-F71F-4E57-A26A-FE63200E6DBB}"/>
    <hyperlink ref="B223" r:id="rId198" display="https://www.geeksforgeeks.org/diagonal-traversal-of-binary-tree/" xr:uid="{3BFC68A4-6F99-4516-9D7B-8DB26E0BFEE7}"/>
    <hyperlink ref="B224" r:id="rId199" display="https://practice.geeksforgeeks.org/problems/boundary-traversal-of-binary-tree/1" xr:uid="{62B85999-6A1C-4146-9874-BFDF5F0097DB}"/>
    <hyperlink ref="B225" r:id="rId200" display="https://www.geeksforgeeks.org/construct-binary-tree-string-bracket-representation/" xr:uid="{3F86E092-2A73-4C1C-BC63-C3EF9F1D9002}"/>
    <hyperlink ref="B226" r:id="rId201" location=":~:text=Given%20the%20array%20representation%20of,it%20into%20Binary%20Search%20Tree.&amp;text=Swap%201%3A%20Swap%20node%208,node%209%20with%20node%2010." display="https://www.geeksforgeeks.org/minimum-swap-required-convert-binary-tree-binary-search-tree/ - :~:text=Given%20the%20array%20representation%20of,it%20into%20Binary%20Search%20Tree.&amp;text=Swap%201%3A%20Swap%20node%208,node%209%20with%20node%2010." xr:uid="{A630E0DD-0FC4-48F7-8DA1-A408FF3DBF9C}"/>
    <hyperlink ref="B227" r:id="rId202" display="https://practice.geeksforgeeks.org/problems/duplicate-subtree-in-binary-tree/1" xr:uid="{EA1EEF6C-D7B3-482C-B6FF-A4C0B10B93A2}"/>
    <hyperlink ref="B228" r:id="rId203" location=":~:text=Since%20the%20graph%20is%20undirected,graph%20is%20connected%2C%20otherwise%20not." display="https://www.geeksforgeeks.org/check-given-graph-tree/ - :~:text=Since%20the%20graph%20is%20undirected,graph%20is%20connected%2C%20otherwise%20not." xr:uid="{5045B0F4-6245-4EC6-B9D2-7DA9E4CF4B49}"/>
    <hyperlink ref="B229" r:id="rId204" display="https://practice.geeksforgeeks.org/problems/lowest-common-ancestor-in-a-binary-tree/1" xr:uid="{0DFDEBD9-7A8A-4667-93EC-830F5814A37B}"/>
    <hyperlink ref="B230" r:id="rId205" display="https://practice.geeksforgeeks.org/problems/min-distance-between-two-given-nodes-of-a-binary-tree/1" xr:uid="{86F3A3C1-99CE-49F2-A5F6-03CA537CF965}"/>
    <hyperlink ref="B231" r:id="rId206" display="https://practice.geeksforgeeks.org/problems/duplicate-subtrees/1" xr:uid="{689EF356-A004-4171-9AE7-70E1ECF455C9}"/>
    <hyperlink ref="B232" r:id="rId207" display="https://www.geeksforgeeks.org/kth-ancestor-node-binary-tree-set-2/" xr:uid="{04B77634-8DCC-4D6C-9240-1EAEC8454AC5}"/>
    <hyperlink ref="B233" r:id="rId208" display="https://leetcode.com/problems/binary-tree-maximum-path-sum/" xr:uid="{5C5D53AB-056E-4DFB-B225-4048B9EB498F}"/>
    <hyperlink ref="B234" r:id="rId209" display="https://leetcode.com/problems/serialize-and-deserialize-binary-tree/" xr:uid="{A32DC6BC-50B2-40B2-8077-4385815F008F}"/>
    <hyperlink ref="B235" r:id="rId210" display="https://practice.geeksforgeeks.org/problems/binary-tree-to-dll/1" xr:uid="{611C559E-C759-4920-BCC7-0EBC376C4A50}"/>
    <hyperlink ref="B236" r:id="rId211" display="https://www.geeksforgeeks.org/print-k-sum-paths-binary-tree/" xr:uid="{7EA28E46-EB9B-4E9F-A322-5DD1810088F3}"/>
    <hyperlink ref="B239" r:id="rId212" display="https://leetcode.com/problems/lowest-common-ancestor-of-a-binary-search-tree/" xr:uid="{6FB289CE-5AC4-4C68-AB54-AF82F69B969F}"/>
    <hyperlink ref="B240" r:id="rId213" display="https://www.geeksforgeeks.org/binary-search-tree-set-1-search-and-insertion/" xr:uid="{1C94A0AF-F527-419A-933A-512E68431665}"/>
    <hyperlink ref="B241" r:id="rId214" display="https://practice.geeksforgeeks.org/problems/minimum-element-in-bst/1" xr:uid="{EDFC6631-83F7-4304-B60F-666FE6749805}"/>
    <hyperlink ref="B242" r:id="rId215" display="https://practice.geeksforgeeks.org/problems/predecessor-and-successor/1" xr:uid="{4764D926-9434-444E-8976-A15AC3ABCA21}"/>
    <hyperlink ref="B243" r:id="rId216" display="https://practice.geeksforgeeks.org/problems/check-whether-bst-contains-dead-end/1" xr:uid="{B8AD8C1E-8A89-47DD-92E3-3425CD57CE10}"/>
    <hyperlink ref="B244" r:id="rId217" display="https://practice.geeksforgeeks.org/problems/binary-tree-to-bst/1" xr:uid="{C35F79B7-5FA2-4857-908C-C9C4F8FB275B}"/>
    <hyperlink ref="B245" r:id="rId218" display="https://practice.geeksforgeeks.org/problems/kth-largest-element-in-bst/1" xr:uid="{D40B0997-0DFD-4141-B33F-FCA3DBCEF50E}"/>
    <hyperlink ref="B246" r:id="rId219" display="https://leetcode.com/problems/validate-binary-search-tree/" xr:uid="{7A555188-27BE-4B1E-B273-D83DC3C7434B}"/>
    <hyperlink ref="B247" r:id="rId220" display="https://leetcode.com/problems/kth-smallest-element-in-a-bst/" xr:uid="{DD8E14AB-F967-4BE8-AB78-8FCA7EB092C6}"/>
    <hyperlink ref="B248" r:id="rId221" display="https://leetcode.com/problems/delete-node-in-a-bst/" xr:uid="{F935C6EE-6555-4D99-ADC2-3E07F2A40003}"/>
    <hyperlink ref="B249" r:id="rId222" display="https://www.geeksforgeeks.org/flatten-bst-to-sorted-list-increasing-order/" xr:uid="{6E07582B-79A8-4D05-8C8D-E509508B7674}"/>
    <hyperlink ref="B250" r:id="rId223" display="https://practice.geeksforgeeks.org/problems/preorder-to-postorder4423/1" xr:uid="{D426E048-61C5-4ACC-A750-93FE70081E98}"/>
    <hyperlink ref="B251" r:id="rId224" display="https://practice.geeksforgeeks.org/problems/count-bst-nodes-that-lie-in-a-given-range/1" xr:uid="{43D7755C-1A69-4BF5-B0C3-FDB176D7B487}"/>
    <hyperlink ref="B252" r:id="rId225" display="https://practice.geeksforgeeks.org/problems/populate-inorder-successor-for-all-nodes/1" xr:uid="{367D07DD-E404-4552-B68F-0FBD96153C00}"/>
    <hyperlink ref="B253" r:id="rId226" display="https://www.geeksforgeeks.org/convert-normal-bst-balanced-bst/" xr:uid="{0C8C067A-7D67-4B18-8312-A9E2CD37BD03}"/>
    <hyperlink ref="B254" r:id="rId227" display="https://www.geeksforgeeks.org/merge-two-balanced-binary-search-trees/" xr:uid="{FDE6D8B6-283B-4AC2-8125-9F2C37B1C05E}"/>
    <hyperlink ref="B255" r:id="rId228" display="https://www.geeksforgeeks.org/given-n-appointments-find-conflicting-appointments/" xr:uid="{3016D32A-01AE-4D23-B2B6-5CE4AD44193B}"/>
    <hyperlink ref="B256" r:id="rId229" display="https://www.geeksforgeeks.org/replace-every-element-with-the-least-greater-element-on-its-right/" xr:uid="{3991F850-19F9-46D8-A943-355FBBB2B8B0}"/>
    <hyperlink ref="B257" r:id="rId230" display="https://www.geeksforgeeks.org/construct-bst-from-given-preorder-traversa/" xr:uid="{BA202076-B7B2-4D3F-B590-C7206EC65501}"/>
    <hyperlink ref="B258" r:id="rId231" display="https://www.geeksforgeeks.org/find-median-bst-time-o1-space/" xr:uid="{EE70A5FF-B036-431D-BAFD-0F9FC4A423C5}"/>
    <hyperlink ref="B259" r:id="rId232" display="https://www.geeksforgeeks.org/largest-bst-binary-tree-set-2/" xr:uid="{EB5690FC-9D04-48FF-A8DA-9A19C1FB6936}"/>
    <hyperlink ref="B262" r:id="rId233" display="https://www.geeksforgeeks.org/k-numbers-difference-maximum-minimum-k-number-minimized/" xr:uid="{97892D31-6291-40C0-9B3F-20AA2135048C}"/>
    <hyperlink ref="B263" r:id="rId234" display="https://www.geeksforgeeks.org/heap-sort/" xr:uid="{7DFE24C6-4B6A-47BD-9799-264EEEA26066}"/>
    <hyperlink ref="B264" r:id="rId235" display="https://leetcode.com/problems/top-k-frequent-elements/" xr:uid="{5C7D94B8-81D2-4F0A-8D12-E6F1D2A91936}"/>
    <hyperlink ref="B265" r:id="rId236" display="https://www.geeksforgeeks.org/k-largestor-smallest-elements-in-an-array/" xr:uid="{9BB67E67-39E5-47A5-882D-1339E831D8A8}"/>
    <hyperlink ref="B266" r:id="rId237" display="https://www.geeksforgeeks.org/next-greater-element/" xr:uid="{16DBDC1E-0F6A-4F05-BF51-DCDECD8DD6BD}"/>
    <hyperlink ref="B267" r:id="rId238" display="https://www.geeksforgeeks.org/kth-smallestlargest-element-unsorted-array/" xr:uid="{B7B9DCD3-8D37-47E1-9916-D243A9FC8F7F}"/>
    <hyperlink ref="B268" r:id="rId239" display="https://www.geeksforgeeks.org/find-the-maximum-repeating-number-in-ok-time/" xr:uid="{914B1E6A-A3EB-476D-866E-981F221289D4}"/>
    <hyperlink ref="B269" r:id="rId240" display="https://www.geeksforgeeks.org/k-th-smallest-element-removing-integers-natural-numbers/" xr:uid="{3D6B660F-9A43-4715-BE7E-AF5F26BF4B02}"/>
    <hyperlink ref="B270" r:id="rId241" display="https://www.geeksforgeeks.org/find-k-closest-elements-given-value/" xr:uid="{8B2E39BE-8ED2-4A8F-8122-2C7ACBBA8D3C}"/>
    <hyperlink ref="B271" r:id="rId242" display="https://www.geeksforgeeks.org/kth-largest-element-in-a-stream/" xr:uid="{6D789863-4710-46DD-98E0-7BAF7F837EF3}"/>
    <hyperlink ref="B272" r:id="rId243" display="https://www.geeksforgeeks.org/connect-n-ropes-minimum-cost/" xr:uid="{1BE537D2-0EE4-43B2-A690-025F7177E73F}"/>
    <hyperlink ref="B273" r:id="rId244" display="https://www.geeksforgeeks.org/cuckoo-hashing/" xr:uid="{BA799979-0A6C-4876-8EC8-D9CC59585B9B}"/>
    <hyperlink ref="B274" r:id="rId245" display="https://www.geeksforgeeks.org/find-itinerary-from-a-given-list-of-tickets/" xr:uid="{6DF90B56-1EEC-426B-95E6-8EBB2356DB50}"/>
    <hyperlink ref="B275" r:id="rId246" display="http://geeksforgeeks.org/find-the-largest-subarray-with-0-sum/" xr:uid="{1AFD3935-B556-46D9-A51A-7C70A128A897}"/>
    <hyperlink ref="B276" r:id="rId247" display="https://www.geeksforgeeks.org/count-distinct-elements-in-every-window-of-size-k/" xr:uid="{A803F6CB-28D3-4F4B-9124-D04994F40DD8}"/>
    <hyperlink ref="B277" r:id="rId248" display="https://www.geeksforgeeks.org/group-shifted-string/" xr:uid="{6EB824E0-40F6-46EF-A0C4-72C1B52DB749}"/>
    <hyperlink ref="B278" r:id="rId249" display="https://leetcode.com/problems/merge-k-sorted-lists/" xr:uid="{8F7998B3-9DD3-464A-9583-E7481D06B937}"/>
    <hyperlink ref="B279" r:id="rId250" display="https://leetcode.com/problems/find-median-from-data-stream/" xr:uid="{B4A95332-3B6E-42AD-A786-F97C7015CA7D}"/>
    <hyperlink ref="B280" r:id="rId251" display="https://www.geeksforgeeks.org/sliding-window-maximum-maximum-of-all-subarrays-of-size-k/" xr:uid="{418E9BD7-EE47-4A51-A532-4F7D63DC4289}"/>
    <hyperlink ref="B281" r:id="rId252" display="https://www.geeksforgeeks.org/find-the-smallest-positive-number-missing-from-an-unsorted-array/" xr:uid="{3373DBBC-6B73-438D-A4DD-13FBA7C9C6F1}"/>
    <hyperlink ref="B282" r:id="rId253" display="https://www.geeksforgeeks.org/find-surpasser-count-of-each-element-in-array/" xr:uid="{ED31A7E1-FAD1-4DF0-9F8E-D4122B94E62F}"/>
    <hyperlink ref="B283" r:id="rId254" display="https://www.geeksforgeeks.org/tournament-tree-and-binary-heap/" xr:uid="{49ED5279-DBA2-46E9-89F2-A9E24A9D6742}"/>
    <hyperlink ref="B284" r:id="rId255" display="https://www.geeksforgeeks.org/online-algorithm-for-checking-palindrome-in-a-stream/" xr:uid="{321FF6A3-CB12-4484-BD04-7F158156220D}"/>
    <hyperlink ref="B285" r:id="rId256" display="https://www.geeksforgeeks.org/length-largest-subarray-contiguous-elements-set-2/" xr:uid="{96E71E82-232D-497A-A7C5-D5067699ADD2}"/>
    <hyperlink ref="B286" r:id="rId257" display="https://www.geeksforgeeks.org/palindrome-substring-queries/" xr:uid="{308BC4FB-CFB6-4E61-862C-12448CDC35B7}"/>
    <hyperlink ref="B287" r:id="rId258" display="https://www.geeksforgeeks.org/subarrays-distinct-elements/" xr:uid="{BB6740A6-2EBA-4F36-A4E7-8331FE9138F6}"/>
    <hyperlink ref="B288" r:id="rId259" display="https://www.geeksforgeeks.org/find-recurring-sequence-fraction/" xr:uid="{E3612385-5248-40F2-B17B-6D60384D5D0E}"/>
    <hyperlink ref="B289" r:id="rId260" display="https://www.geeksforgeeks.org/k-maximum-sum-combinations-two-arrays/" xr:uid="{0C712C4F-5C22-4823-A4C9-E07D0786A2CD}"/>
    <hyperlink ref="B292" r:id="rId261" display="https://practice.geeksforgeeks.org/problems/bfs-traversal-of-graph/1" xr:uid="{DE79DE25-7563-4E93-8583-A497E402BBEA}"/>
    <hyperlink ref="B293" r:id="rId262" display="https://www.geeksforgeeks.org/depth-first-search-or-dfs-for-a-graph/" xr:uid="{BEDE4575-4B31-4485-BD6F-6A851E9D4364}"/>
    <hyperlink ref="B294" r:id="rId263" display="https://leetcode.com/problems/flood-fill/" xr:uid="{0267DB62-013A-4F6F-B67C-D488EAC37500}"/>
    <hyperlink ref="B295" r:id="rId264" display="https://www.geeksforgeeks.org/number-of-triangles-in-directed-and-undirected-graphs/" xr:uid="{2BFC361D-F542-45C3-BB01-377A1C448E5C}"/>
    <hyperlink ref="B296" r:id="rId265" display="https://www.geeksforgeeks.org/detect-cycle-in-a-graph/" xr:uid="{DBCB2FFB-30E2-4F46-9CB1-95E623EFBBC2}"/>
    <hyperlink ref="B297" r:id="rId266" display="https://practice.geeksforgeeks.org/problems/detect-cycle-in-an-undirected-graph/1" xr:uid="{49F2DFAC-A4D7-487F-978F-A50D9902649E}"/>
    <hyperlink ref="B298" r:id="rId267" display="https://practice.geeksforgeeks.org/problems/rat-in-a-maze-problem/1" xr:uid="{125A3986-FF13-4CA8-B392-FB6C58AE7178}"/>
    <hyperlink ref="B299" r:id="rId268" display="https://practice.geeksforgeeks.org/problems/steps-by-knight5927/1" xr:uid="{247D13DA-2C47-461F-A705-EBDE2367F953}"/>
    <hyperlink ref="B300" r:id="rId269" display="https://leetcode.com/problems/clone-graph/" xr:uid="{FD3FD112-25ED-4998-BB2A-B4DF1B2E7E6F}"/>
    <hyperlink ref="B301" r:id="rId270" display="https://leetcode.com/problems/number-of-operations-to-make-network-connected/" xr:uid="{9C5B8EA1-B969-47E4-BA80-7971B8BBD020}"/>
    <hyperlink ref="B302" r:id="rId271" display="https://www.geeksforgeeks.org/dijkstras-shortest-path-algorithm-greedy-algo-7/" xr:uid="{3594BE4E-C087-4B43-8F7F-85AF1E143A39}"/>
    <hyperlink ref="B303" r:id="rId272" display="https://practice.geeksforgeeks.org/problems/topological-sort/1" xr:uid="{8A671A4F-208D-4EB0-BCB8-75D0BA05E985}"/>
    <hyperlink ref="B304" r:id="rId273" display="https://www.hackerearth.com/practice/algorithms/graphs/topological-sort/practice-problems/algorithm/oliver-and-the-game-3/" xr:uid="{8B1282EF-5CEF-4D77-A06C-081D49CCBC72}"/>
    <hyperlink ref="B305" r:id="rId274" display="https://www.geeksforgeeks.org/minimum-time-taken-by-each-job-to-be-completed-given-by-a-directed-acyclic-graph/" xr:uid="{551118AD-F57F-4CD7-B46C-0402B83ED400}"/>
    <hyperlink ref="B306" r:id="rId275" display="https://www.geeksforgeeks.org/find-whether-it-is-possible-to-finish-all-tasks-or-not-from-given-dependencies/" xr:uid="{2CA05DDF-3E84-4D51-8D84-06B9273DCA98}"/>
    <hyperlink ref="B307" r:id="rId276" display="https://practice.geeksforgeeks.org/problems/find-the-number-of-islands/1" xr:uid="{97841D30-7787-4B69-9B45-07E3F33889B7}"/>
    <hyperlink ref="B308" r:id="rId277" display="https://www.geeksforgeeks.org/prims-minimum-spanning-tree-mst-greedy-algo-5/" xr:uid="{3B5C6D1B-F545-48F2-975D-E1F869346475}"/>
    <hyperlink ref="B309" r:id="rId278" display="https://practice.geeksforgeeks.org/problems/negative-weight-cycle3504/1" xr:uid="{54F47172-6459-486C-982D-A0D502E9F52C}"/>
    <hyperlink ref="B310" r:id="rId279" display="https://practice.geeksforgeeks.org/problems/implementing-floyd-warshall2042/1" xr:uid="{44ED1085-488B-40BC-87DB-B41C05766FC3}"/>
    <hyperlink ref="B311" r:id="rId280" location=":~:text=Graph%20coloring%20problem%20is%20to,are%20colored%20using%20same%20color." display="https://www.geeksforgeeks.org/graph-coloring-applications/ - :~:text=Graph%20coloring%20problem%20is%20to,are%20colored%20using%20same%20color." xr:uid="{FDBFDBD1-CA49-40FF-BB2E-4260370D67DC}"/>
    <hyperlink ref="B312" r:id="rId281" display="https://leetcode.com/problems/snakes-and-ladders/" xr:uid="{646078E3-80B9-49A9-9B8B-EE91F80FF96F}"/>
    <hyperlink ref="B313" r:id="rId282" display="https://practice.geeksforgeeks.org/problems/strongly-connected-components-kosarajus-algo/1" xr:uid="{24ADE05B-E982-44DE-AACB-AFECEF94465F}"/>
    <hyperlink ref="B314" r:id="rId283" display="https://www.hackerrank.com/challenges/journey-to-the-moon/problem" xr:uid="{BC422B54-89E6-4B77-96D0-296FEBB1351C}"/>
    <hyperlink ref="B315" r:id="rId284" display="https://www.geeksforgeeks.org/vertex-cover-problem-set-1-introduction-approximate-algorithm-2/" xr:uid="{4F70CD2D-8DD1-40BD-9D30-057FA8749F3A}"/>
    <hyperlink ref="B316" r:id="rId285" display="https://practice.geeksforgeeks.org/problems/m-coloring-problem-1587115620/1" xr:uid="{0A96DBEA-7F72-4E05-B72F-4F5DE14B2315}"/>
    <hyperlink ref="B317" r:id="rId286" display="https://leetcode.com/problems/cheapest-flights-within-k-stops/description/" xr:uid="{9D6099BB-8E37-4D35-9708-E880CAF2F88C}"/>
    <hyperlink ref="B318" r:id="rId287" display="https://www.geeksforgeeks.org/find-if-there-is-a-path-of-more-than-k-length-from-a-source/" xr:uid="{F541D228-E121-4A26-87DF-43B8586BA13F}"/>
    <hyperlink ref="B319" r:id="rId288" display="https://www.geeksforgeeks.org/detect-negative-cycle-graph-bellman-ford/" xr:uid="{A66FCDB8-91CB-4D2E-A3FE-6D6D720F6DCC}"/>
    <hyperlink ref="B320" r:id="rId289" display="https://www.geeksforgeeks.org/bipartite-graph/" xr:uid="{9CC4F6E0-8196-4164-94BF-95C2B8322711}"/>
    <hyperlink ref="B321" r:id="rId290" display="https://leetcode.com/problems/word-ladder/" xr:uid="{15AE4CA7-989E-4AA3-841F-1165B48279E7}"/>
    <hyperlink ref="B322" r:id="rId291" display="https://practice.geeksforgeeks.org/problems/alien-dictionary/1" xr:uid="{7A82260F-7D36-43A6-8B63-37DEB748DD2F}"/>
    <hyperlink ref="B323" r:id="rId292" display="https://www.geeksforgeeks.org/kruskals-minimum-spanning-tree-algorithm-greedy-algo-2/" xr:uid="{EB9964EB-DD96-4937-B331-72FF256575DB}"/>
    <hyperlink ref="B324" r:id="rId293" display="https://www.geeksforgeeks.org/total-number-spanning-trees-graph/" xr:uid="{B0E9EC41-1C5B-4D0D-8B62-622F65ACFEB5}"/>
    <hyperlink ref="B325" r:id="rId294" display="https://www.geeksforgeeks.org/travelling-salesman-problem-set-1/" xr:uid="{A9920CEF-0A37-469A-B6D2-787F3767FB76}"/>
    <hyperlink ref="B326" r:id="rId295" display="https://www.geeksforgeeks.org/find-longest-path-directed-acyclic-graph/" xr:uid="{8CE7BA58-A75A-4216-9D34-87D430472762}"/>
    <hyperlink ref="B327" r:id="rId296" display="https://www.geeksforgeeks.org/two-clique-problem-check-graph-can-divided-two-cliques/" xr:uid="{F4295D52-B6ED-44E7-B859-20888C20A5BE}"/>
    <hyperlink ref="B328" r:id="rId297" display="https://www.geeksforgeeks.org/minimize-cash-flow-among-given-set-friends-borrowed-money/" xr:uid="{3C48DB97-5F8E-4101-9E28-DFB6D8A9367D}"/>
    <hyperlink ref="B329" r:id="rId298" display="https://www.geeksforgeeks.org/chinese-postman-route-inspection-set-1-introduction/" xr:uid="{D81CAA68-DF06-4E66-B395-8D87F2D8B074}"/>
    <hyperlink ref="B330" r:id="rId299" display="https://www.geeksforgeeks.org/water-jug-problem-using-bfs/" xr:uid="{D5DF9E4D-1F7F-47BD-A827-0A45922A25BE}"/>
    <hyperlink ref="B331" r:id="rId300" display="https://www.geeksforgeeks.org/water-jug-problem-using-bfs/" xr:uid="{B352D889-8EAF-4084-8F29-72983B95AD21}"/>
    <hyperlink ref="B342" r:id="rId301" display="https://practice.geeksforgeeks.org/problems/knapsack-with-duplicate-items4201/1" xr:uid="{3DF3358F-B44C-434A-AFB8-2C9D63B80962}"/>
    <hyperlink ref="B343" r:id="rId302" display="https://practice.geeksforgeeks.org/problems/bbt-counter4914/1" xr:uid="{934809BE-745F-4475-AE93-5D9E37BDFD83}"/>
    <hyperlink ref="B344" r:id="rId303" display="https://practice.geeksforgeeks.org/problems/reach-a-given-score-1587115621/1" xr:uid="{D19FDA86-6588-43E2-8450-C66C86A35399}"/>
    <hyperlink ref="B345" r:id="rId304" display="https://practice.geeksforgeeks.org/problems/maximum-difference-of-zeros-and-ones-in-binary-string4111/1" xr:uid="{E63BD330-1663-4878-B96D-AD406E919F52}"/>
    <hyperlink ref="B346" r:id="rId305" display="https://leetcode.com/problems/climbing-stairs/" xr:uid="{982034F5-0A10-4BE4-8E42-2D9D86753A16}"/>
    <hyperlink ref="B347" r:id="rId306" display="https://www.geeksforgeeks.org/permutation-coefficient/" xr:uid="{CE96A9CA-8756-413B-9FFD-99AEB6FB8DAF}"/>
    <hyperlink ref="B348" r:id="rId307" display="https://practice.geeksforgeeks.org/problems/longest-repeating-subsequence2004/1" xr:uid="{7D9E3018-A163-40DB-BADF-09E55C30B820}"/>
    <hyperlink ref="B349" r:id="rId308" display="https://practice.geeksforgeeks.org/problems/pairs-with-specific-difference1533/1" xr:uid="{2B5B5CEB-6EDD-4D31-9E3B-C2A5DB48FFFC}"/>
    <hyperlink ref="B350" r:id="rId309" display="https://practice.geeksforgeeks.org/problems/longest-subsequence-such-that-difference-between-adjacents-is-one4724/1" xr:uid="{A89831EC-5A36-4B43-A0CA-4BA394E5EA92}"/>
    <hyperlink ref="B351" r:id="rId310" display="https://leetcode.com/problems/coin-change/" xr:uid="{6D35F790-32A7-4689-AEBB-327AC203D56D}"/>
    <hyperlink ref="B352" r:id="rId311" display="https://leetcode.com/problems/longest-increasing-subsequence/" xr:uid="{BDC7DA2D-4D2B-4BD5-8D41-8D64A402684D}"/>
    <hyperlink ref="B353" r:id="rId312" display="https://leetcode.com/problems/longest-common-subsequence/" xr:uid="{5EFC1F09-74FF-4A5B-90D7-2DAD9F37AD92}"/>
    <hyperlink ref="B354" r:id="rId313" display="https://leetcode.com/problems/word-break/" xr:uid="{A64C4513-9FA0-4FA5-BC0C-22FC6512A396}"/>
    <hyperlink ref="B355" r:id="rId314" display="https://leetcode.com/problems/combination-sum-iv/" xr:uid="{E8DB856E-34B4-422C-BA25-F83EDA2B258C}"/>
    <hyperlink ref="B356" r:id="rId315" display="https://leetcode.com/problems/house-robber/" xr:uid="{477AA9A1-9370-4DAA-8E69-A8844B30A610}"/>
    <hyperlink ref="B357" r:id="rId316" display="https://leetcode.com/problems/house-robber-ii/" xr:uid="{87B9E6F1-FF16-4641-88BC-D0CE0583994D}"/>
    <hyperlink ref="B358" r:id="rId317" display="https://leetcode.com/problems/decode-ways/" xr:uid="{9C09E1F2-18BC-4E9C-BB7A-7B947817207B}"/>
    <hyperlink ref="B359" r:id="rId318" display="https://leetcode.com/problems/unique-paths/" xr:uid="{BA485E10-6FD0-43DB-8F13-7F6F927DF597}"/>
    <hyperlink ref="B360" r:id="rId319" display="https://leetcode.com/problems/jump-game/" xr:uid="{073626AC-7B05-40A7-80BA-4BA0DFEF07A9}"/>
    <hyperlink ref="B361" r:id="rId320" display="https://practice.geeksforgeeks.org/problems/0-1-knapsack-problem0945/1" xr:uid="{9822343C-0052-4790-A326-82C42D66FA2C}"/>
    <hyperlink ref="B362" r:id="rId321" display="https://practice.geeksforgeeks.org/problems/ncr1019/1" xr:uid="{B33A0186-C1B6-4C6C-ADDE-682633157803}"/>
    <hyperlink ref="B363" r:id="rId322" display="https://www.geeksforgeeks.org/program-nth-catalan-number/" xr:uid="{D4BF2B38-49CB-4C75-BDB8-AE001F7E8BE5}"/>
    <hyperlink ref="B364" r:id="rId323" display="https://practice.geeksforgeeks.org/problems/edit-distance3702/1" xr:uid="{573A8081-92F3-4C5B-B6C1-B0C7CAC15A0E}"/>
    <hyperlink ref="B365" r:id="rId324" display="https://practice.geeksforgeeks.org/problems/subset-sum-problem2014/1" xr:uid="{1AD2D167-2CBB-48D2-A4DB-ADBACFFDA0B8}"/>
    <hyperlink ref="B366" r:id="rId325" display="https://www.geeksforgeeks.org/gold-mine-problem/" xr:uid="{ECBB157C-E51C-457E-884D-DDCD1FCCD683}"/>
    <hyperlink ref="B367" r:id="rId326" display="https://www.geeksforgeeks.org/assembly-line-scheduling-dp-34/" xr:uid="{FD929D52-46A3-46BB-93F3-8B44A859A54B}"/>
    <hyperlink ref="B368" r:id="rId327" display="https://practice.geeksforgeeks.org/problems/cutted-segments1642/1" xr:uid="{508ADA41-B21F-484F-BB5C-2EF6A361E804}"/>
    <hyperlink ref="B369" r:id="rId328" display="https://practice.geeksforgeeks.org/problems/maximum-sum-increasing-subsequence4749/1" xr:uid="{6F923506-ED78-43B4-8EAA-EBE57E77C13F}"/>
    <hyperlink ref="B370" r:id="rId329" display="https://www.geeksforgeeks.org/count-subsequences-product-less-k/" xr:uid="{7E29D679-0897-44EF-B595-0E14E0F9B489}"/>
    <hyperlink ref="B371" r:id="rId330" display="https://www.geeksforgeeks.org/maximum-subsequence-sum-such-that-no-three-are-consecutive/" xr:uid="{0349FBE8-0B68-4CDB-9026-CA84B10E75EF}"/>
    <hyperlink ref="B372" r:id="rId331" display="https://practice.geeksforgeeks.org/problems/egg-dropping-puzzle-1587115620/1" xr:uid="{A1A7715C-35C7-403F-9A55-E3CF286225FC}"/>
    <hyperlink ref="B373" r:id="rId332" display="https://practice.geeksforgeeks.org/problems/max-length-chain/1" xr:uid="{6667AFF6-9CBB-4B22-B744-0F3ABBF82BE3}"/>
    <hyperlink ref="B374" r:id="rId333" display="https://practice.geeksforgeeks.org/problems/largest-square-formed-in-a-matrix0806/1" xr:uid="{31EBD057-2BD5-4637-8F76-941511C0A80A}"/>
    <hyperlink ref="B375" r:id="rId334" display="https://practice.geeksforgeeks.org/problems/path-in-matrix3805/1" xr:uid="{3444D868-991E-4C38-A6EF-163201BD710C}"/>
    <hyperlink ref="B376" r:id="rId335" display="https://practice.geeksforgeeks.org/problems/minimum-number-of-jumps-1587115620/1" xr:uid="{8B0AABB9-D160-4374-88DF-305C95A163D1}"/>
    <hyperlink ref="B377" r:id="rId336" display="http://geeksforgeeks.org/minimum-removals-array-make-max-min-k/" xr:uid="{0595F59E-5B2F-424F-9C30-2EAE6E51DF06}"/>
    <hyperlink ref="B378" r:id="rId337" display="https://practice.geeksforgeeks.org/problems/longest-common-substring1452/1" xr:uid="{45C06A5C-9F87-4D8D-A6D8-C2DF79871813}"/>
    <hyperlink ref="B379" r:id="rId338" display="https://practice.geeksforgeeks.org/problems/subset-sum-problem2014/1" xr:uid="{1053EE66-BE04-4ADD-B622-87DD5C74C67B}"/>
    <hyperlink ref="B380" r:id="rId339" display="https://www.geeksforgeeks.org/longest-palindromic-subsequence-dp-12/" xr:uid="{C826E638-8327-452B-ADCB-720B966C34DC}"/>
    <hyperlink ref="B381" r:id="rId340" display="https://practice.geeksforgeeks.org/problems/count-palindromic-subsequences/1" xr:uid="{D6BC11DF-2588-4372-95E2-7E470E6E7D4F}"/>
    <hyperlink ref="B382" r:id="rId341" display="https://leetcode.com/problems/longest-palindromic-substring/" xr:uid="{3D4E4E5F-0AD5-4281-A6AB-2D37534B2887}"/>
    <hyperlink ref="B383" r:id="rId342" display="https://practice.geeksforgeeks.org/problems/longest-alternating-subsequence5951/1" xr:uid="{99D4620C-3C33-4263-90D9-2A640D8082C7}"/>
    <hyperlink ref="B384" r:id="rId343" display="https://www.geeksforgeeks.org/weighted-job-scheduling/" xr:uid="{5071146A-C1FB-4F1E-AD9D-76359B0047E3}"/>
    <hyperlink ref="B385" r:id="rId344" display="https://www.geeksforgeeks.org/coin-game-winner-every-player-three-choices/" xr:uid="{3280A16B-E985-4B43-BE93-70E90EAE21D0}"/>
    <hyperlink ref="B386" r:id="rId345" display="https://www.geeksforgeeks.org/count-derangements-permutation-such-that-no-element-appears-in-its-original-position/" xr:uid="{FEAA69E1-1D14-40BB-A8E0-0480F79533FB}"/>
    <hyperlink ref="B387" r:id="rId346" display="https://practice.geeksforgeeks.org/problems/optimal-strategy-for-a-game-1587115620/1" xr:uid="{E4B61DF0-DC6F-4BE3-A739-93CF599833C9}"/>
    <hyperlink ref="B388" r:id="rId347" display="https://practice.geeksforgeeks.org/problems/word-wrap1646/1" xr:uid="{C0C2BAB4-0624-40E4-99C1-53489162B33A}"/>
    <hyperlink ref="B389" r:id="rId348" display="https://practice.geeksforgeeks.org/problems/mobile-numeric-keypad5456/1" xr:uid="{C5B662B1-53FD-4D5C-9E53-1E69E552E962}"/>
    <hyperlink ref="B390" r:id="rId349" display="https://leetcode.com/problems/maximum-length-of-pair-chain/" xr:uid="{7670C95E-8539-498F-A6C9-108474A68A55}"/>
    <hyperlink ref="B391" r:id="rId350" display="https://www.geeksforgeeks.org/matrix-chain-multiplication-dp-8/" xr:uid="{F38EC27B-C5B7-452A-B6EC-00A6783D1579}"/>
    <hyperlink ref="B392" r:id="rId351" display="https://www.geeksforgeeks.org/maximum-profit-by-buying-and-selling-a-share-at-most-twice/" xr:uid="{F575A5CA-6D43-4DDA-8172-65CF2DE885AD}"/>
    <hyperlink ref="B393" r:id="rId352" display="https://www.geeksforgeeks.org/optimal-binary-search-tree-dp-24/" xr:uid="{08DFC0D4-4D50-48EB-A737-D3D6639FEBF0}"/>
    <hyperlink ref="B394" r:id="rId353" display="https://www.geeksforgeeks.org/largest-rectangular-sub-matrix-whose-sum-0/" xr:uid="{C9BEAFF9-851D-470A-9C75-B0CB14E558D2}"/>
    <hyperlink ref="B395" r:id="rId354" display="https://www.geeksforgeeks.org/largest-area-rectangular-sub-matrix-equal-number-1s-0s/" xr:uid="{B3E98C7E-538C-46A1-AB5F-C0D497EEFA99}"/>
    <hyperlink ref="B410" r:id="rId355" display="https://leetcode.com/problems/range-sum-query-immutable/" xr:uid="{D54E50D8-CC73-4594-B48F-3FBFF3C2DFD3}"/>
    <hyperlink ref="B411" r:id="rId356" display="https://cp-algorithms.com/sequences/rmq.html" xr:uid="{CB2A446D-FC77-4352-82A2-7388E420AC42}"/>
    <hyperlink ref="B412" r:id="rId357" display="https://leetcode.com/problems/range-sum-query-mutable/" xr:uid="{0C968317-0C57-45D2-85A9-FE1C6112559B}"/>
    <hyperlink ref="B413" r:id="rId358" display="https://leetcode.com/problems/create-sorted-array-through-instructions/" xr:uid="{BBBC7CEC-6ABE-431C-90D2-BE8238A3FAF0}"/>
    <hyperlink ref="B414" r:id="rId359" display="https://leetcode.com/problems/count-of-range-sum/" xr:uid="{B0F3B1FA-ECE6-4864-B22A-58BDD99B30A8}"/>
    <hyperlink ref="B415" r:id="rId360" display="https://leetcode.com/problems/count-of-smaller-numbers-after-self/" xr:uid="{21130DF7-2786-495F-9C84-E32BB29F0635}"/>
    <hyperlink ref="B418" r:id="rId361" display="https://practice.geeksforgeeks.org/problems/edit-distance3702/1" xr:uid="{5566B33E-5CA6-4654-A7B3-0729BD2F86ED}"/>
    <hyperlink ref="B421" r:id="rId362" display="https://www.geeksforgeeks.org/nearly-sorted-algorithm/" xr:uid="{3039FAB0-DFC7-435A-A4CC-2C45A924B9DD}"/>
    <hyperlink ref="B422" r:id="rId363" display="https://www.geeksforgeeks.org/how-to-efficiently-sort-a-big-list-dates-in-20s/" xr:uid="{A570E6B4-CAC8-423A-A2B5-991ED14BB1EB}"/>
    <hyperlink ref="B423" r:id="rId364" display="https://www.geeksforgeeks.org/find-a-repeating-and-a-missing-number/" xr:uid="{B8028C2C-8B44-46AB-BD06-583ED675057A}"/>
    <hyperlink ref="B424" r:id="rId365" display="https://www.geeksforgeeks.org/sort-array-according-count-set-bits/" xr:uid="{F5C08F81-AD8B-4773-92CB-ACF48AC64B4C}"/>
    <hyperlink ref="B425" r:id="rId366" display="https://www.geeksforgeeks.org/minimum-swaps-to-make-two-array-identical/" xr:uid="{602C1787-8FD6-469B-A610-06FFB3DABECE}"/>
    <hyperlink ref="B426" r:id="rId367" display="https://www.geeksforgeeks.org/insert-in-sorted-and-non-overlapping-interval-array/" xr:uid="{1C9F8C19-8D06-49E3-B1BE-0B8DA3A5673C}"/>
    <hyperlink ref="B427" r:id="rId368" display="https://www.geeksforgeeks.org/3-way-quicksort-dutch-national-flag/" xr:uid="{C1F87A1E-8D45-4476-9987-78A87FB12C23}"/>
    <hyperlink ref="B430" r:id="rId369" display="https://www.geeksforgeeks.org/find-if-there-is-a-path-of-more-than-k-length-from-a-source/" xr:uid="{623D4A7E-11FC-4E32-8C86-93C11B8C6BAA}"/>
    <hyperlink ref="B431" r:id="rId370" display="https://www.geeksforgeeks.org/match-a-pattern-and-string-without-using-regular-expressions/" xr:uid="{13E5EB6C-F6C7-4478-B67A-9D58EAEFCC9E}"/>
    <hyperlink ref="B434" r:id="rId371" display="https://www.geeksforgeeks.org/josephus-circle-using-circular-linked-list/" xr:uid="{AA5EF701-7DA4-43BC-899C-FA2A8B2BAF14}"/>
    <hyperlink ref="B435" r:id="rId372" display="https://www.geeksforgeeks.org/find-a-triplet-from-three-linked-lists-with-sum-equal-to-a-given-number/" xr:uid="{5D18E029-6829-475C-B8BC-C45D1D3BF346}"/>
    <hyperlink ref="B436" r:id="rId373" display="https://www.geeksforgeeks.org/find-pair-given-sum-sorted-singly-linked-without-extra-space/" xr:uid="{E35D354C-E1FA-4045-8988-D211B2B9258C}"/>
    <hyperlink ref="B437" r:id="rId374" display="https://www.geeksforgeeks.org/select-a-random-node-from-a-singly-linked-list/" xr:uid="{FF79AE2E-AEE5-4342-AAD8-CAC79CF77A80}"/>
    <hyperlink ref="B438" r:id="rId375" display="https://www.geeksforgeeks.org/find-first-non-repeating-character-stream-characters/" xr:uid="{DEE57FEA-B646-45ED-B05F-1288B89DD1A5}"/>
    <hyperlink ref="B441" r:id="rId376" display="https://www.geeksforgeeks.org/implement-stack-using-priority-queue-or-heap/" xr:uid="{F682C58B-4F88-46E5-B100-7EB3689E428F}"/>
    <hyperlink ref="B442" r:id="rId377" display="https://www.geeksforgeeks.org/sum-minimum-maximum-elements-subarrays-size-k/" xr:uid="{457B7C1C-27EF-49CA-BC37-6D9EDB44805E}"/>
    <hyperlink ref="B443" r:id="rId378" display="https://www.geeksforgeeks.org/minimum-time-required-so-that-all-oranges-become-rotten/" xr:uid="{419C8206-7312-40C3-9D2E-36B127BDBE3B}"/>
    <hyperlink ref="B444" r:id="rId379" display="https://www.geeksforgeeks.org/efficiently-implement-k-queues-single-array/" xr:uid="{3BCFA305-82D3-4C93-BAEB-FD37E0FF3D9D}"/>
    <hyperlink ref="B447" r:id="rId380" display="https://www.geeksforgeeks.org/maximize-array-sun-after-k-negation-operations/" xr:uid="{0AD8E1B9-081E-4024-88F4-C1758EE8B220}"/>
    <hyperlink ref="B448" r:id="rId381" display="https://www.geeksforgeeks.org/program-for-shortest-job-first-or-sjf-cpu-scheduling-set-1-non-preemptive/" xr:uid="{0E3CF7DD-A0B5-48BB-92C8-1642F7FA9535}"/>
    <hyperlink ref="B451" r:id="rId382" display="https://practice.geeksforgeeks.org/problems/check-mirror-in-n-ary-tree1528/1" xr:uid="{CD0EA7D3-C382-4D7B-99BE-45447AE0DE25}"/>
    <hyperlink ref="B452" r:id="rId383" display="https://www.geeksforgeeks.org/maximum-sum-nodes-binary-tree-no-two-adjacent/" xr:uid="{7FC19F10-01E3-4076-A53D-5C0B90A632C8}"/>
    <hyperlink ref="B455" r:id="rId384" display="https://practice.geeksforgeeks.org/problems/brothers-from-different-root/1" xr:uid="{D73AE506-3B7D-4933-9E67-D17CBC5C99D7}"/>
    <hyperlink ref="B458" r:id="rId385" display="https://www.geeksforgeeks.org/find-four-elements-a-b-c-and-d-in-an-array-such-that-ab-cd/" xr:uid="{37F4762E-BAAE-450E-A64F-1469C7BB1D77}"/>
    <hyperlink ref="B459" r:id="rId386" display="https://www.geeksforgeeks.org/check-if-an-array-can-be-divided-into-pairs-whose-sum-is-divisible-by-k/" xr:uid="{975B74B0-4DAE-4509-A869-614B80809EFB}"/>
    <hyperlink ref="B460" r:id="rId387" display="https://www.geeksforgeeks.org/a-data-structure-question/" xr:uid="{E80BD2D8-DCAF-4349-9789-423B54A0A7DB}"/>
    <hyperlink ref="B461" r:id="rId388" display="https://www.geeksforgeeks.org/find-number-of-employees-under-every-manager/" xr:uid="{703D8D53-EBE2-406A-9554-1C74AC7960D8}"/>
    <hyperlink ref="B462" r:id="rId389" display="https://www.geeksforgeeks.org/a-pancake-sorting-question/" xr:uid="{97B7B0BD-3312-4EE9-9530-3BF2C56A877C}"/>
    <hyperlink ref="B465" r:id="rId390" display="https://www.geeksforgeeks.org/bridge-in-a-graph/" xr:uid="{377AA202-A35D-46DF-B599-00E333E0442B}"/>
    <hyperlink ref="B466" r:id="rId391" display="https://www.geeksforgeeks.org/paths-travel-nodes-using-edgeseven-bridges-konigsberg/" xr:uid="{FCEDAFC7-439E-4401-A281-8CD91E664008}"/>
    <hyperlink ref="B467" r:id="rId392" display="https://www.geeksforgeeks.org/minimum-edges-reverse-make-path-source-destination/" xr:uid="{24C2F70A-7050-411C-9FE3-27DF1EB3C602}"/>
    <hyperlink ref="B470" r:id="rId393" display="https://practice.geeksforgeeks.org/problems/maximum-sum-rectangle2948/1" xr:uid="{2C74C41F-B236-4FB6-B622-A67CE126C90D}"/>
    <hyperlink ref="B471" r:id="rId394" display="https://practice.geeksforgeeks.org/problems/interleaved-strings/1" xr:uid="{985AF819-3493-4EC1-8291-B38C4B5E4C9B}"/>
    <hyperlink ref="B472" r:id="rId395" display="https://practice.geeksforgeeks.org/problems/painting-the-fence3727/1" xr:uid="{A8D3769E-96EB-4B89-934E-03556512A1B7}"/>
    <hyperlink ref="B473" r:id="rId396" display="https://www.geeksforgeeks.org/largest-independent-set-problem-dp-26/" xr:uid="{1D377ADD-25A4-427D-AC94-C7E9A59694D2}"/>
    <hyperlink ref="B474" r:id="rId397" display="https://practice.geeksforgeeks.org/problems/minimum-cost-to-fill-given-weight-in-a-bag1956/1" xr:uid="{C5A6FFDF-1FC6-4FCC-B918-91B396255167}"/>
    <hyperlink ref="B475" r:id="rId398" display="https://practice.geeksforgeeks.org/problems/boolean-parenthesization5610/1" xr:uid="{0E357C4B-BCB5-4AE7-8EA3-A9B63A47ED4F}"/>
    <hyperlink ref="B476" r:id="rId399" display="https://practice.geeksforgeeks.org/problems/maximum-profit4657/1" xr:uid="{A6566312-B91E-42B1-A08B-F1DDE0F33B10}"/>
    <hyperlink ref="B477" r:id="rId400" display="https://practice.geeksforgeeks.org/problems/palindromic-patitioning4845/1" xr:uid="{87B12790-7843-4814-8EDB-7828B8A8DF40}"/>
  </hyperlinks>
  <pageMargins left="0.7" right="0.7" top="0.75" bottom="0.75" header="0.3" footer="0.3"/>
  <pageSetup orientation="portrait" r:id="rId4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 x14ac:dyDescent="0.2"/>
  <cols>
    <col min="1" max="1" width="48.28515625" customWidth="1"/>
    <col min="2" max="26" width="8.5703125" customWidth="1"/>
  </cols>
  <sheetData>
    <row r="1" spans="1:26" ht="12.75" customHeight="1" x14ac:dyDescent="0.3">
      <c r="A1" s="38" t="s">
        <v>129</v>
      </c>
      <c r="B1" s="38" t="s">
        <v>130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2.75" customHeight="1" x14ac:dyDescent="0.2">
      <c r="A2" s="40" t="s">
        <v>131</v>
      </c>
      <c r="B2" s="41"/>
    </row>
    <row r="3" spans="1:26" ht="12.75" customHeight="1" x14ac:dyDescent="0.2">
      <c r="A3" s="40" t="s">
        <v>132</v>
      </c>
      <c r="B3" s="41"/>
    </row>
    <row r="4" spans="1:26" ht="12.75" customHeight="1" x14ac:dyDescent="0.2">
      <c r="A4" s="40" t="s">
        <v>133</v>
      </c>
      <c r="B4" s="41"/>
    </row>
    <row r="5" spans="1:26" ht="12.75" customHeight="1" x14ac:dyDescent="0.2">
      <c r="A5" s="40" t="s">
        <v>134</v>
      </c>
      <c r="B5" s="41"/>
    </row>
    <row r="6" spans="1:26" ht="12.75" customHeight="1" x14ac:dyDescent="0.2">
      <c r="A6" s="40" t="s">
        <v>135</v>
      </c>
      <c r="B6" s="41"/>
    </row>
    <row r="7" spans="1:26" ht="12.75" customHeight="1" x14ac:dyDescent="0.2">
      <c r="A7" s="40" t="s">
        <v>136</v>
      </c>
      <c r="B7" s="41"/>
    </row>
    <row r="8" spans="1:26" ht="12.75" customHeight="1" x14ac:dyDescent="0.2">
      <c r="A8" s="40" t="s">
        <v>137</v>
      </c>
      <c r="B8" s="41"/>
    </row>
    <row r="9" spans="1:26" ht="12.75" customHeight="1" x14ac:dyDescent="0.2">
      <c r="A9" s="40" t="s">
        <v>138</v>
      </c>
      <c r="B9" s="41"/>
    </row>
    <row r="10" spans="1:26" ht="12.75" customHeight="1" x14ac:dyDescent="0.2">
      <c r="A10" s="40" t="s">
        <v>139</v>
      </c>
      <c r="B10" s="41"/>
    </row>
    <row r="11" spans="1:26" ht="12.75" customHeight="1" x14ac:dyDescent="0.2">
      <c r="A11" s="40" t="s">
        <v>140</v>
      </c>
      <c r="B11" s="41"/>
    </row>
    <row r="12" spans="1:26" ht="12.75" customHeight="1" x14ac:dyDescent="0.2">
      <c r="A12" s="40" t="s">
        <v>141</v>
      </c>
      <c r="B12" s="41"/>
    </row>
    <row r="13" spans="1:26" ht="12.75" customHeight="1" x14ac:dyDescent="0.2">
      <c r="A13" s="40" t="s">
        <v>142</v>
      </c>
      <c r="B13" s="41"/>
    </row>
    <row r="14" spans="1:26" ht="12.75" customHeight="1" x14ac:dyDescent="0.2">
      <c r="A14" s="40" t="s">
        <v>143</v>
      </c>
      <c r="B14" s="41"/>
    </row>
    <row r="15" spans="1:26" ht="12.75" customHeight="1" x14ac:dyDescent="0.2">
      <c r="A15" s="40" t="s">
        <v>144</v>
      </c>
      <c r="B15" s="41"/>
    </row>
    <row r="16" spans="1:26" ht="12.75" customHeight="1" x14ac:dyDescent="0.2">
      <c r="A16" s="40" t="s">
        <v>145</v>
      </c>
      <c r="B16" s="41"/>
    </row>
    <row r="17" spans="1:2" ht="12.75" customHeight="1" x14ac:dyDescent="0.2">
      <c r="A17" s="40" t="s">
        <v>146</v>
      </c>
      <c r="B17" s="41"/>
    </row>
    <row r="18" spans="1:2" ht="12.75" customHeight="1" x14ac:dyDescent="0.2">
      <c r="A18" s="40" t="s">
        <v>147</v>
      </c>
      <c r="B18" s="41"/>
    </row>
    <row r="19" spans="1:2" ht="12.75" customHeight="1" x14ac:dyDescent="0.2">
      <c r="A19" s="40" t="s">
        <v>148</v>
      </c>
      <c r="B19" s="41"/>
    </row>
    <row r="20" spans="1:2" ht="12.75" customHeight="1" x14ac:dyDescent="0.2">
      <c r="A20" s="40" t="s">
        <v>149</v>
      </c>
      <c r="B20" s="41"/>
    </row>
    <row r="21" spans="1:2" ht="12.75" customHeight="1" x14ac:dyDescent="0.2">
      <c r="A21" s="40" t="s">
        <v>150</v>
      </c>
      <c r="B21" s="41"/>
    </row>
    <row r="22" spans="1:2" ht="12.75" customHeight="1" x14ac:dyDescent="0.2">
      <c r="A22" s="40" t="s">
        <v>151</v>
      </c>
      <c r="B22" s="41"/>
    </row>
    <row r="23" spans="1:2" ht="12.75" customHeight="1" x14ac:dyDescent="0.2">
      <c r="A23" s="40" t="s">
        <v>152</v>
      </c>
      <c r="B23" s="41"/>
    </row>
    <row r="24" spans="1:2" ht="12.75" customHeight="1" x14ac:dyDescent="0.2">
      <c r="A24" s="40" t="s">
        <v>153</v>
      </c>
      <c r="B24" s="41"/>
    </row>
    <row r="25" spans="1:2" ht="12.75" customHeight="1" x14ac:dyDescent="0.2">
      <c r="A25" s="40" t="s">
        <v>154</v>
      </c>
      <c r="B25" s="41"/>
    </row>
    <row r="26" spans="1:2" ht="12.75" customHeight="1" x14ac:dyDescent="0.2">
      <c r="A26" s="40" t="s">
        <v>155</v>
      </c>
      <c r="B26" s="41"/>
    </row>
    <row r="27" spans="1:2" ht="12.75" customHeight="1" x14ac:dyDescent="0.2">
      <c r="A27" s="40" t="s">
        <v>156</v>
      </c>
      <c r="B27" s="41"/>
    </row>
    <row r="28" spans="1:2" ht="12.75" customHeight="1" x14ac:dyDescent="0.2">
      <c r="A28" s="40" t="s">
        <v>157</v>
      </c>
      <c r="B28" s="41"/>
    </row>
    <row r="29" spans="1:2" ht="12.75" customHeight="1" x14ac:dyDescent="0.2">
      <c r="A29" s="40" t="s">
        <v>158</v>
      </c>
      <c r="B29" s="41"/>
    </row>
    <row r="30" spans="1:2" ht="12.75" customHeight="1" x14ac:dyDescent="0.2">
      <c r="A30" s="40" t="s">
        <v>159</v>
      </c>
      <c r="B30" s="41"/>
    </row>
    <row r="31" spans="1:2" ht="12.75" customHeight="1" x14ac:dyDescent="0.2">
      <c r="A31" s="40" t="s">
        <v>160</v>
      </c>
      <c r="B31" s="41"/>
    </row>
    <row r="32" spans="1:2" ht="12.75" customHeight="1" x14ac:dyDescent="0.2">
      <c r="A32" s="40" t="s">
        <v>161</v>
      </c>
      <c r="B32" s="41"/>
    </row>
    <row r="33" spans="1:2" ht="12.75" customHeight="1" x14ac:dyDescent="0.2">
      <c r="A33" s="40" t="s">
        <v>162</v>
      </c>
      <c r="B33" s="41"/>
    </row>
    <row r="34" spans="1:2" ht="12.75" customHeight="1" x14ac:dyDescent="0.2">
      <c r="A34" s="40" t="s">
        <v>163</v>
      </c>
      <c r="B34" s="41"/>
    </row>
    <row r="35" spans="1:2" ht="12.75" customHeight="1" x14ac:dyDescent="0.2">
      <c r="A35" s="40" t="s">
        <v>164</v>
      </c>
      <c r="B35" s="41"/>
    </row>
    <row r="36" spans="1:2" ht="12.75" customHeight="1" x14ac:dyDescent="0.2">
      <c r="A36" s="40" t="s">
        <v>165</v>
      </c>
      <c r="B36" s="41"/>
    </row>
    <row r="37" spans="1:2" ht="12.75" customHeight="1" x14ac:dyDescent="0.2">
      <c r="A37" s="40" t="s">
        <v>166</v>
      </c>
      <c r="B37" s="41"/>
    </row>
    <row r="38" spans="1:2" ht="12.75" customHeight="1" x14ac:dyDescent="0.2">
      <c r="A38" s="40" t="s">
        <v>167</v>
      </c>
      <c r="B38" s="41"/>
    </row>
    <row r="39" spans="1:2" ht="12.75" customHeight="1" x14ac:dyDescent="0.2">
      <c r="A39" s="40" t="s">
        <v>168</v>
      </c>
      <c r="B39" s="41"/>
    </row>
    <row r="40" spans="1:2" ht="12.75" customHeight="1" x14ac:dyDescent="0.2">
      <c r="A40" s="40" t="s">
        <v>169</v>
      </c>
      <c r="B40" s="41"/>
    </row>
    <row r="41" spans="1:2" ht="12.75" customHeight="1" x14ac:dyDescent="0.2">
      <c r="A41" s="40" t="s">
        <v>170</v>
      </c>
      <c r="B41" s="41"/>
    </row>
    <row r="42" spans="1:2" ht="12.75" customHeight="1" x14ac:dyDescent="0.2">
      <c r="A42" s="40" t="s">
        <v>171</v>
      </c>
      <c r="B42" s="41"/>
    </row>
    <row r="43" spans="1:2" ht="12.75" customHeight="1" x14ac:dyDescent="0.2">
      <c r="A43" s="40" t="s">
        <v>172</v>
      </c>
      <c r="B43" s="41"/>
    </row>
    <row r="44" spans="1:2" ht="12.75" customHeight="1" x14ac:dyDescent="0.2">
      <c r="A44" s="40" t="s">
        <v>173</v>
      </c>
      <c r="B44" s="41"/>
    </row>
    <row r="45" spans="1:2" ht="12.75" customHeight="1" x14ac:dyDescent="0.2">
      <c r="A45" s="40" t="s">
        <v>174</v>
      </c>
      <c r="B45" s="41"/>
    </row>
    <row r="46" spans="1:2" ht="12.75" customHeight="1" x14ac:dyDescent="0.2">
      <c r="A46" s="40" t="s">
        <v>175</v>
      </c>
      <c r="B46" s="41"/>
    </row>
    <row r="47" spans="1:2" ht="12.75" customHeight="1" x14ac:dyDescent="0.2">
      <c r="A47" s="40" t="s">
        <v>176</v>
      </c>
      <c r="B47" s="41"/>
    </row>
    <row r="48" spans="1:2" ht="12.75" customHeight="1" x14ac:dyDescent="0.2">
      <c r="A48" s="40" t="s">
        <v>177</v>
      </c>
      <c r="B48" s="41"/>
    </row>
    <row r="49" spans="1:2" ht="12.75" customHeight="1" x14ac:dyDescent="0.2">
      <c r="A49" s="40" t="s">
        <v>178</v>
      </c>
      <c r="B49" s="41"/>
    </row>
    <row r="50" spans="1:2" ht="12.75" customHeight="1" x14ac:dyDescent="0.2">
      <c r="A50" s="40" t="s">
        <v>179</v>
      </c>
      <c r="B50" s="41"/>
    </row>
    <row r="51" spans="1:2" ht="12.75" customHeight="1" x14ac:dyDescent="0.2">
      <c r="A51" s="40" t="s">
        <v>180</v>
      </c>
      <c r="B51" s="41"/>
    </row>
    <row r="52" spans="1:2" ht="12.75" customHeight="1" x14ac:dyDescent="0.2">
      <c r="A52" s="40" t="s">
        <v>181</v>
      </c>
      <c r="B52" s="41"/>
    </row>
    <row r="53" spans="1:2" ht="12.75" customHeight="1" x14ac:dyDescent="0.2">
      <c r="A53" s="40" t="s">
        <v>182</v>
      </c>
      <c r="B53" s="41"/>
    </row>
    <row r="54" spans="1:2" ht="12.75" customHeight="1" x14ac:dyDescent="0.2">
      <c r="A54" s="40" t="s">
        <v>183</v>
      </c>
      <c r="B54" s="41"/>
    </row>
    <row r="55" spans="1:2" ht="12.75" customHeight="1" x14ac:dyDescent="0.2">
      <c r="A55" s="40" t="s">
        <v>184</v>
      </c>
      <c r="B55" s="41"/>
    </row>
    <row r="56" spans="1:2" ht="12.75" customHeight="1" x14ac:dyDescent="0.2">
      <c r="A56" s="40" t="s">
        <v>185</v>
      </c>
      <c r="B56" s="41"/>
    </row>
    <row r="57" spans="1:2" ht="12.75" customHeight="1" x14ac:dyDescent="0.2">
      <c r="A57" s="40" t="s">
        <v>186</v>
      </c>
      <c r="B57" s="41"/>
    </row>
    <row r="58" spans="1:2" ht="12.75" customHeight="1" x14ac:dyDescent="0.2">
      <c r="A58" s="40" t="s">
        <v>187</v>
      </c>
      <c r="B58" s="41"/>
    </row>
    <row r="59" spans="1:2" ht="12.75" customHeight="1" x14ac:dyDescent="0.2"/>
    <row r="60" spans="1:2" ht="12.75" customHeight="1" x14ac:dyDescent="0.2"/>
    <row r="61" spans="1:2" ht="12.75" customHeight="1" x14ac:dyDescent="0.2"/>
    <row r="62" spans="1:2" ht="12.75" customHeight="1" x14ac:dyDescent="0.2"/>
    <row r="63" spans="1:2" ht="12.75" customHeight="1" x14ac:dyDescent="0.2"/>
    <row r="64" spans="1: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1" r:id="rId10" xr:uid="{00000000-0004-0000-0200-000009000000}"/>
    <hyperlink ref="A12" r:id="rId11" xr:uid="{00000000-0004-0000-0200-00000A000000}"/>
    <hyperlink ref="A13" r:id="rId12" xr:uid="{00000000-0004-0000-0200-00000B000000}"/>
    <hyperlink ref="A14" r:id="rId13" xr:uid="{00000000-0004-0000-0200-00000C000000}"/>
    <hyperlink ref="A15" r:id="rId14" xr:uid="{00000000-0004-0000-0200-00000D000000}"/>
    <hyperlink ref="A16" r:id="rId15" xr:uid="{00000000-0004-0000-0200-00000E000000}"/>
    <hyperlink ref="A17" r:id="rId16" xr:uid="{00000000-0004-0000-0200-00000F000000}"/>
    <hyperlink ref="A18" r:id="rId17" xr:uid="{00000000-0004-0000-0200-000010000000}"/>
    <hyperlink ref="A19" r:id="rId18" xr:uid="{00000000-0004-0000-0200-000011000000}"/>
    <hyperlink ref="A20" r:id="rId19" xr:uid="{00000000-0004-0000-0200-000012000000}"/>
    <hyperlink ref="A21" r:id="rId20" xr:uid="{00000000-0004-0000-0200-000013000000}"/>
    <hyperlink ref="A22" r:id="rId21" xr:uid="{00000000-0004-0000-0200-000014000000}"/>
    <hyperlink ref="A23" r:id="rId22" xr:uid="{00000000-0004-0000-0200-000015000000}"/>
    <hyperlink ref="A24" r:id="rId23" xr:uid="{00000000-0004-0000-0200-000016000000}"/>
    <hyperlink ref="A25" r:id="rId24" xr:uid="{00000000-0004-0000-0200-000017000000}"/>
    <hyperlink ref="A26" r:id="rId25" xr:uid="{00000000-0004-0000-0200-000018000000}"/>
    <hyperlink ref="A27" r:id="rId26" xr:uid="{00000000-0004-0000-0200-000019000000}"/>
    <hyperlink ref="A28" r:id="rId27" xr:uid="{00000000-0004-0000-0200-00001A000000}"/>
    <hyperlink ref="A29" r:id="rId28" xr:uid="{00000000-0004-0000-0200-00001B000000}"/>
    <hyperlink ref="A30" r:id="rId29" xr:uid="{00000000-0004-0000-0200-00001C000000}"/>
    <hyperlink ref="A31" r:id="rId30" xr:uid="{00000000-0004-0000-0200-00001D000000}"/>
    <hyperlink ref="A32" r:id="rId31" xr:uid="{00000000-0004-0000-0200-00001E000000}"/>
    <hyperlink ref="A33" r:id="rId32" xr:uid="{00000000-0004-0000-0200-00001F000000}"/>
    <hyperlink ref="A34" r:id="rId33" xr:uid="{00000000-0004-0000-0200-000020000000}"/>
    <hyperlink ref="A35" r:id="rId34" xr:uid="{00000000-0004-0000-0200-000021000000}"/>
    <hyperlink ref="A36" r:id="rId35" xr:uid="{00000000-0004-0000-0200-000022000000}"/>
    <hyperlink ref="A37" r:id="rId36" xr:uid="{00000000-0004-0000-0200-000023000000}"/>
    <hyperlink ref="A38" r:id="rId37" xr:uid="{00000000-0004-0000-0200-000024000000}"/>
    <hyperlink ref="A39" r:id="rId38" xr:uid="{00000000-0004-0000-0200-000025000000}"/>
    <hyperlink ref="A40" r:id="rId39" xr:uid="{00000000-0004-0000-0200-000026000000}"/>
    <hyperlink ref="A41" r:id="rId40" xr:uid="{00000000-0004-0000-0200-000027000000}"/>
    <hyperlink ref="A42" r:id="rId41" xr:uid="{00000000-0004-0000-0200-000028000000}"/>
    <hyperlink ref="A43" r:id="rId42" xr:uid="{00000000-0004-0000-0200-000029000000}"/>
    <hyperlink ref="A44" r:id="rId43" xr:uid="{00000000-0004-0000-0200-00002A000000}"/>
    <hyperlink ref="A45" r:id="rId44" xr:uid="{00000000-0004-0000-0200-00002B000000}"/>
    <hyperlink ref="A46" r:id="rId45" xr:uid="{00000000-0004-0000-0200-00002C000000}"/>
    <hyperlink ref="A47" r:id="rId46" xr:uid="{00000000-0004-0000-0200-00002D000000}"/>
    <hyperlink ref="A48" r:id="rId47" xr:uid="{00000000-0004-0000-0200-00002E000000}"/>
    <hyperlink ref="A49" r:id="rId48" xr:uid="{00000000-0004-0000-0200-00002F000000}"/>
    <hyperlink ref="A50" r:id="rId49" xr:uid="{00000000-0004-0000-0200-000030000000}"/>
    <hyperlink ref="A51" r:id="rId50" xr:uid="{00000000-0004-0000-0200-000031000000}"/>
    <hyperlink ref="A52" r:id="rId51" xr:uid="{00000000-0004-0000-0200-000032000000}"/>
    <hyperlink ref="A53" r:id="rId52" xr:uid="{00000000-0004-0000-0200-000033000000}"/>
    <hyperlink ref="A54" r:id="rId53" xr:uid="{00000000-0004-0000-0200-000034000000}"/>
    <hyperlink ref="A55" r:id="rId54" xr:uid="{00000000-0004-0000-0200-000035000000}"/>
    <hyperlink ref="A56" r:id="rId55" xr:uid="{00000000-0004-0000-0200-000036000000}"/>
    <hyperlink ref="A57" r:id="rId56" xr:uid="{00000000-0004-0000-0200-000037000000}"/>
    <hyperlink ref="A58" r:id="rId57" xr:uid="{00000000-0004-0000-0200-000038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Problems</vt:lpstr>
      <vt:lpstr>Problem Log</vt:lpstr>
      <vt:lpstr>Sheet From Apna College</vt:lpstr>
      <vt:lpstr>Job Links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Phushya Mithra Gauri</dc:creator>
  <cp:lastModifiedBy>Phushya Mithra Gauri</cp:lastModifiedBy>
  <dcterms:created xsi:type="dcterms:W3CDTF">2022-12-23T18:19:34Z</dcterms:created>
  <dcterms:modified xsi:type="dcterms:W3CDTF">2023-04-20T18:35:45Z</dcterms:modified>
</cp:coreProperties>
</file>