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uessle/Documents/Work/burst_matching_algorithm/actual_paper/prompt-and-afterglow-matching/"/>
    </mc:Choice>
  </mc:AlternateContent>
  <xr:revisionPtr revIDLastSave="0" documentId="13_ncr:1_{1AA58BAF-EDEF-B042-BEE5-FE3D4A9D5920}" xr6:coauthVersionLast="47" xr6:coauthVersionMax="47" xr10:uidLastSave="{00000000-0000-0000-0000-000000000000}"/>
  <bookViews>
    <workbookView xWindow="5020" yWindow="520" windowWidth="28580" windowHeight="18700" activeTab="1" xr2:uid="{637D2276-9D8B-6D40-BD6C-2627B934F7F8}"/>
  </bookViews>
  <sheets>
    <sheet name="All of Sample 6" sheetId="1" r:id="rId1"/>
    <sheet name="Sample 6 w stag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2" l="1"/>
  <c r="I64" i="2"/>
  <c r="I63" i="2"/>
  <c r="I62" i="2"/>
  <c r="I61" i="2"/>
  <c r="I60" i="2"/>
  <c r="J60" i="2"/>
  <c r="J61" i="2"/>
  <c r="J62" i="2"/>
  <c r="J63" i="2"/>
  <c r="J64" i="2"/>
  <c r="J65" i="2"/>
  <c r="H62" i="2"/>
  <c r="H60" i="2"/>
  <c r="H63" i="2"/>
  <c r="G63" i="2"/>
  <c r="H65" i="2"/>
  <c r="H64" i="2"/>
  <c r="H61" i="2"/>
  <c r="G61" i="2"/>
  <c r="G60" i="2"/>
  <c r="G62" i="2"/>
  <c r="G64" i="2"/>
  <c r="G65" i="2"/>
  <c r="P16" i="2"/>
  <c r="Q9" i="2"/>
  <c r="P9" i="2"/>
  <c r="K9" i="1"/>
  <c r="K6" i="1"/>
  <c r="L9" i="1"/>
  <c r="L6" i="1"/>
  <c r="Q6" i="2"/>
  <c r="P6" i="2"/>
  <c r="A2" i="2"/>
  <c r="A3" i="2" s="1"/>
  <c r="A4" i="2" s="1"/>
  <c r="A5" i="2" s="1"/>
  <c r="A6" i="2" s="1"/>
  <c r="N6" i="1"/>
  <c r="A2" i="1"/>
  <c r="A7" i="2" l="1"/>
  <c r="A8" i="2" s="1"/>
  <c r="A9" i="2" s="1"/>
  <c r="Q13" i="2"/>
  <c r="P13" i="2"/>
  <c r="K12" i="1"/>
  <c r="L1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0" i="2" l="1"/>
  <c r="A11" i="2" l="1"/>
  <c r="A12" i="2" s="1"/>
  <c r="A13" i="2" s="1"/>
  <c r="A14" i="2" s="1"/>
  <c r="A15" i="2" s="1"/>
  <c r="A16" i="2" l="1"/>
  <c r="A17" i="2" l="1"/>
  <c r="A18" i="2" s="1"/>
  <c r="A19" i="2" s="1"/>
  <c r="A20" i="2" s="1"/>
  <c r="A21" i="2" s="1"/>
  <c r="A22" i="2" l="1"/>
  <c r="A23" i="2" s="1"/>
  <c r="A24" i="2" s="1"/>
  <c r="A25" i="2" s="1"/>
  <c r="A26" i="2" s="1"/>
  <c r="A27" i="2" s="1"/>
  <c r="A28" i="2" l="1"/>
  <c r="A29" i="2" s="1"/>
  <c r="A30" i="2" s="1"/>
  <c r="A31" i="2" s="1"/>
  <c r="A32" i="2" s="1"/>
  <c r="A33" i="2" s="1"/>
  <c r="A34" i="2" l="1"/>
  <c r="A35" i="2" s="1"/>
  <c r="A36" i="2" s="1"/>
  <c r="A37" i="2" s="1"/>
  <c r="A38" i="2" s="1"/>
  <c r="A39" i="2" s="1"/>
  <c r="A40" i="2" s="1"/>
  <c r="A41" i="2" s="1"/>
  <c r="A42" i="2" l="1"/>
  <c r="A43" i="2" s="1"/>
  <c r="A44" i="2" s="1"/>
  <c r="A45" i="2" s="1"/>
  <c r="A46" i="2" l="1"/>
  <c r="A47" i="2" s="1"/>
  <c r="A48" i="2" s="1"/>
  <c r="A49" i="2" s="1"/>
  <c r="A50" i="2" s="1"/>
  <c r="A51" i="2" s="1"/>
  <c r="A52" i="2" l="1"/>
  <c r="A53" i="2" s="1"/>
  <c r="A54" i="2" s="1"/>
  <c r="A55" i="2" l="1"/>
  <c r="A56" i="2" s="1"/>
  <c r="A57" i="2" s="1"/>
  <c r="A5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0B259-65D4-6245-9FB6-3D2343543CD4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" xr16:uid="{9EAA0FB5-B38C-214C-AB57-573C1BA23FA4}" keepAlive="1" name="Query - Table (2)" description="Connection to the 'Table (2)' query in the workbook." type="5" refreshedVersion="8" background="1" saveData="1">
    <dbPr connection="Provider=Microsoft.Mashup.OleDb.1;Data Source=$Workbook$;Location=&quot;Table (2)&quot;;Extended Properties=&quot;&quot;" command="SELECT * FROM [Table (2)]"/>
  </connection>
</connections>
</file>

<file path=xl/sharedStrings.xml><?xml version="1.0" encoding="utf-8"?>
<sst xmlns="http://schemas.openxmlformats.org/spreadsheetml/2006/main" count="633" uniqueCount="99">
  <si>
    <t>number</t>
  </si>
  <si>
    <t>name</t>
  </si>
  <si>
    <t>stage 2</t>
  </si>
  <si>
    <t>stage 3</t>
  </si>
  <si>
    <t>stage 2 start</t>
  </si>
  <si>
    <t>stage 3 start</t>
  </si>
  <si>
    <t>GRB220521A</t>
  </si>
  <si>
    <t>GRB220101A</t>
  </si>
  <si>
    <t>GRB210619B</t>
  </si>
  <si>
    <t>GRB210610A</t>
  </si>
  <si>
    <t>GRB210104A</t>
  </si>
  <si>
    <t>GRB201020A</t>
  </si>
  <si>
    <t>GRB200829A</t>
  </si>
  <si>
    <t>GRB191011A</t>
  </si>
  <si>
    <t>GRB190829A</t>
  </si>
  <si>
    <t>GRB190719C</t>
  </si>
  <si>
    <t>GRB181020A</t>
  </si>
  <si>
    <t>GRB181010A</t>
  </si>
  <si>
    <t>GRB180728A</t>
  </si>
  <si>
    <t>GRB180720B</t>
  </si>
  <si>
    <t>GRB180620B</t>
  </si>
  <si>
    <t>GRB171222A</t>
  </si>
  <si>
    <t>GRB170903A</t>
  </si>
  <si>
    <t>GRB170705A</t>
  </si>
  <si>
    <t>GRB170607A</t>
  </si>
  <si>
    <t>GRB170113A</t>
  </si>
  <si>
    <t>GRB161214B</t>
  </si>
  <si>
    <t>GRB161117A</t>
  </si>
  <si>
    <t>GRB161014A</t>
  </si>
  <si>
    <t>GRB161001A</t>
  </si>
  <si>
    <t>GRB160804A</t>
  </si>
  <si>
    <t>GRB151111A</t>
  </si>
  <si>
    <t>GRB151027A</t>
  </si>
  <si>
    <t>GRB150403A</t>
  </si>
  <si>
    <t>GRB150101B</t>
  </si>
  <si>
    <t>GRB141220A</t>
  </si>
  <si>
    <t>GRB141004A</t>
  </si>
  <si>
    <t>GRB140703A</t>
  </si>
  <si>
    <t>GRB140512A</t>
  </si>
  <si>
    <t>GRB140304A</t>
  </si>
  <si>
    <t>GRB140206A</t>
  </si>
  <si>
    <t>GRB131105A</t>
  </si>
  <si>
    <t>GRB130528A</t>
  </si>
  <si>
    <t>GRB130420A</t>
  </si>
  <si>
    <t>GRB121211A</t>
  </si>
  <si>
    <t>GRB121128A</t>
  </si>
  <si>
    <t>GRB120922A</t>
  </si>
  <si>
    <t>GRB120907A</t>
  </si>
  <si>
    <t>GRB120811C</t>
  </si>
  <si>
    <t>GRB120326A</t>
  </si>
  <si>
    <t>GRB120118B</t>
  </si>
  <si>
    <t>GRB111228A</t>
  </si>
  <si>
    <t>GRB110213A</t>
  </si>
  <si>
    <t>GRB110128A</t>
  </si>
  <si>
    <t>GRB110106B</t>
  </si>
  <si>
    <t>GRB101219B</t>
  </si>
  <si>
    <t>GRB100906A</t>
  </si>
  <si>
    <t>GRB100615A</t>
  </si>
  <si>
    <t>GRB100117A</t>
  </si>
  <si>
    <t>GRB091208B</t>
  </si>
  <si>
    <t>GRB080916A</t>
  </si>
  <si>
    <t>GRB080905B</t>
  </si>
  <si>
    <t>N</t>
  </si>
  <si>
    <t>M</t>
  </si>
  <si>
    <t>N/A</t>
  </si>
  <si>
    <t>Y</t>
  </si>
  <si>
    <t>141.81 s</t>
  </si>
  <si>
    <t>average decay rate after 200s</t>
  </si>
  <si>
    <t>average decay rate after HLE</t>
  </si>
  <si>
    <t>average decay rate after data available</t>
  </si>
  <si>
    <t>number of 2</t>
  </si>
  <si>
    <t>number of 3</t>
  </si>
  <si>
    <t>number of ~2</t>
  </si>
  <si>
    <t>number of ~3</t>
  </si>
  <si>
    <t>total stage 2s</t>
  </si>
  <si>
    <t>total stage 3s</t>
  </si>
  <si>
    <t>GRB180314A</t>
  </si>
  <si>
    <t># phase 2s</t>
  </si>
  <si>
    <t>GRB090927</t>
  </si>
  <si>
    <t>GRB090510</t>
  </si>
  <si>
    <t>GRB090424</t>
  </si>
  <si>
    <t>GRB090423</t>
  </si>
  <si>
    <t>GRB090113</t>
  </si>
  <si>
    <t>GRB081221</t>
  </si>
  <si>
    <t>GRB081222</t>
  </si>
  <si>
    <t>Q3:</t>
  </si>
  <si>
    <t>Max:</t>
  </si>
  <si>
    <t>Median:</t>
  </si>
  <si>
    <t>Mode:</t>
  </si>
  <si>
    <t>Q1:</t>
  </si>
  <si>
    <t>Min:</t>
  </si>
  <si>
    <t>Fermi name</t>
  </si>
  <si>
    <t>plaw_index</t>
  </si>
  <si>
    <t>GRB090618</t>
  </si>
  <si>
    <t>average decay rate after rs 200s</t>
  </si>
  <si>
    <t>Redshift</t>
  </si>
  <si>
    <t>nuFnu0</t>
  </si>
  <si>
    <t>nuFnu1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</si>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</sst>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2" borderId="2" xfId="0" applyFill="1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3" xfId="0" applyFill="1" applyBorder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2F6D-1333-ED47-BA9D-885C62CF3CA6}">
  <dimension ref="A1:N58"/>
  <sheetViews>
    <sheetView topLeftCell="A9" workbookViewId="0">
      <selection activeCell="B31" sqref="B31"/>
    </sheetView>
  </sheetViews>
  <sheetFormatPr baseColWidth="10" defaultRowHeight="16" x14ac:dyDescent="0.2"/>
  <cols>
    <col min="2" max="2" width="12" bestFit="1" customWidth="1"/>
    <col min="3" max="4" width="7.1640625" bestFit="1" customWidth="1"/>
    <col min="5" max="6" width="11.5" bestFit="1" customWidth="1"/>
    <col min="7" max="7" width="26.1640625" bestFit="1" customWidth="1"/>
    <col min="8" max="8" width="34.33203125" bestFit="1" customWidth="1"/>
    <col min="9" max="9" width="25.5" bestFit="1" customWidth="1"/>
    <col min="11" max="12" width="12.1640625" bestFit="1" customWidth="1"/>
  </cols>
  <sheetData>
    <row r="1" spans="1:1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67</v>
      </c>
      <c r="H1" s="3" t="s">
        <v>69</v>
      </c>
      <c r="I1" s="3" t="s">
        <v>68</v>
      </c>
    </row>
    <row r="2" spans="1:14" x14ac:dyDescent="0.2">
      <c r="A2" s="1">
        <f>1</f>
        <v>1</v>
      </c>
      <c r="B2" s="2" t="s">
        <v>6</v>
      </c>
      <c r="C2" t="s">
        <v>65</v>
      </c>
      <c r="D2" t="s">
        <v>63</v>
      </c>
      <c r="E2" t="s">
        <v>66</v>
      </c>
      <c r="F2" t="s">
        <v>64</v>
      </c>
      <c r="G2">
        <v>-1.2603040000000001</v>
      </c>
      <c r="H2" t="s">
        <v>64</v>
      </c>
      <c r="I2" t="s">
        <v>64</v>
      </c>
    </row>
    <row r="3" spans="1:14" x14ac:dyDescent="0.2">
      <c r="A3" s="1">
        <f t="shared" ref="A3:A34" si="0">A2+1</f>
        <v>2</v>
      </c>
      <c r="B3" s="2" t="s">
        <v>7</v>
      </c>
    </row>
    <row r="4" spans="1:14" x14ac:dyDescent="0.2">
      <c r="A4" s="1">
        <f t="shared" si="0"/>
        <v>3</v>
      </c>
      <c r="B4" s="2" t="s">
        <v>8</v>
      </c>
      <c r="C4" t="s">
        <v>62</v>
      </c>
      <c r="D4" t="s">
        <v>62</v>
      </c>
      <c r="E4" t="s">
        <v>64</v>
      </c>
      <c r="F4" t="s">
        <v>64</v>
      </c>
      <c r="G4" t="s">
        <v>64</v>
      </c>
      <c r="H4" t="s">
        <v>64</v>
      </c>
      <c r="I4" t="s">
        <v>64</v>
      </c>
    </row>
    <row r="5" spans="1:14" x14ac:dyDescent="0.2">
      <c r="A5" s="1">
        <f t="shared" si="0"/>
        <v>4</v>
      </c>
      <c r="B5" s="2" t="s">
        <v>9</v>
      </c>
      <c r="C5" t="s">
        <v>62</v>
      </c>
      <c r="D5" t="s">
        <v>65</v>
      </c>
      <c r="E5" t="s">
        <v>64</v>
      </c>
      <c r="F5">
        <v>525</v>
      </c>
      <c r="G5">
        <v>-0.82130599999999998</v>
      </c>
      <c r="H5" t="s">
        <v>64</v>
      </c>
      <c r="I5">
        <v>-0.96504599999999996</v>
      </c>
      <c r="K5" t="s">
        <v>70</v>
      </c>
      <c r="L5" t="s">
        <v>71</v>
      </c>
    </row>
    <row r="6" spans="1:14" x14ac:dyDescent="0.2">
      <c r="A6" s="1">
        <f t="shared" si="0"/>
        <v>5</v>
      </c>
      <c r="B6" s="2" t="s">
        <v>10</v>
      </c>
      <c r="C6" t="s">
        <v>62</v>
      </c>
      <c r="D6" t="s">
        <v>65</v>
      </c>
      <c r="E6" t="s">
        <v>64</v>
      </c>
      <c r="F6">
        <v>6080</v>
      </c>
      <c r="G6" t="s">
        <v>64</v>
      </c>
      <c r="H6">
        <v>-1.4544779999999999</v>
      </c>
      <c r="I6" t="s">
        <v>64</v>
      </c>
      <c r="K6">
        <f>COUNTIF(C2:C58,  "Y")/COUNTA(C2:C58)</f>
        <v>0.32142857142857145</v>
      </c>
      <c r="L6">
        <f>COUNTIF(D2:D58, "Y")/COUNTA(D2:D58)</f>
        <v>0.6964285714285714</v>
      </c>
      <c r="N6">
        <f>COUNTIF(C2:C58,"Y")+COUNTIF(C2:C58,  "M")</f>
        <v>25</v>
      </c>
    </row>
    <row r="7" spans="1:14" x14ac:dyDescent="0.2">
      <c r="A7" s="1">
        <f t="shared" si="0"/>
        <v>6</v>
      </c>
      <c r="B7" s="2" t="s">
        <v>11</v>
      </c>
      <c r="C7" t="s">
        <v>62</v>
      </c>
      <c r="D7" t="s">
        <v>63</v>
      </c>
      <c r="E7" t="s">
        <v>64</v>
      </c>
      <c r="F7">
        <v>22441</v>
      </c>
      <c r="G7">
        <v>-0.84819900000000004</v>
      </c>
      <c r="H7" t="s">
        <v>64</v>
      </c>
      <c r="I7">
        <v>-1.6382319999999999</v>
      </c>
    </row>
    <row r="8" spans="1:14" x14ac:dyDescent="0.2">
      <c r="A8" s="1">
        <f t="shared" si="0"/>
        <v>7</v>
      </c>
      <c r="B8" s="2" t="s">
        <v>12</v>
      </c>
      <c r="C8" t="s">
        <v>62</v>
      </c>
      <c r="D8" t="s">
        <v>65</v>
      </c>
      <c r="E8" t="s">
        <v>64</v>
      </c>
      <c r="F8">
        <v>5640</v>
      </c>
      <c r="G8" t="s">
        <v>64</v>
      </c>
      <c r="H8">
        <v>-1.6383259999999999</v>
      </c>
      <c r="I8" t="s">
        <v>64</v>
      </c>
      <c r="K8" t="s">
        <v>72</v>
      </c>
      <c r="L8" t="s">
        <v>73</v>
      </c>
    </row>
    <row r="9" spans="1:14" x14ac:dyDescent="0.2">
      <c r="A9" s="1">
        <f t="shared" si="0"/>
        <v>8</v>
      </c>
      <c r="B9" s="2" t="s">
        <v>13</v>
      </c>
      <c r="C9" t="s">
        <v>62</v>
      </c>
      <c r="D9" t="s">
        <v>62</v>
      </c>
      <c r="E9" t="s">
        <v>64</v>
      </c>
      <c r="F9" t="s">
        <v>64</v>
      </c>
      <c r="G9" t="s">
        <v>64</v>
      </c>
      <c r="H9" t="s">
        <v>64</v>
      </c>
      <c r="I9" t="s">
        <v>64</v>
      </c>
      <c r="K9">
        <f>COUNTIF(C2:C58,  "M")/COUNTA(C2:C58)</f>
        <v>0.125</v>
      </c>
      <c r="L9">
        <f>COUNTIF(D2:D58, "M")/COUNTA(D2:D58)</f>
        <v>7.1428571428571425E-2</v>
      </c>
    </row>
    <row r="10" spans="1:14" x14ac:dyDescent="0.2">
      <c r="A10" s="1">
        <f t="shared" si="0"/>
        <v>9</v>
      </c>
      <c r="B10" s="2" t="s">
        <v>14</v>
      </c>
      <c r="C10" t="s">
        <v>62</v>
      </c>
      <c r="D10" t="s">
        <v>65</v>
      </c>
      <c r="E10" t="s">
        <v>64</v>
      </c>
      <c r="F10">
        <v>4861</v>
      </c>
      <c r="G10">
        <v>-1.1461790000000001</v>
      </c>
      <c r="H10" t="s">
        <v>64</v>
      </c>
      <c r="I10" t="s">
        <v>64</v>
      </c>
    </row>
    <row r="11" spans="1:14" x14ac:dyDescent="0.2">
      <c r="A11" s="1">
        <f t="shared" si="0"/>
        <v>10</v>
      </c>
      <c r="B11" s="2" t="s">
        <v>15</v>
      </c>
      <c r="C11" t="s">
        <v>63</v>
      </c>
      <c r="D11" t="s">
        <v>65</v>
      </c>
      <c r="E11" t="s">
        <v>64</v>
      </c>
      <c r="F11">
        <v>45712</v>
      </c>
      <c r="G11">
        <v>-0.85560700000000001</v>
      </c>
      <c r="H11" t="s">
        <v>64</v>
      </c>
      <c r="I11">
        <v>-1.785563</v>
      </c>
      <c r="K11" t="s">
        <v>74</v>
      </c>
      <c r="L11" t="s">
        <v>75</v>
      </c>
    </row>
    <row r="12" spans="1:14" x14ac:dyDescent="0.2">
      <c r="A12" s="1">
        <f t="shared" si="0"/>
        <v>11</v>
      </c>
      <c r="B12" s="2" t="s">
        <v>16</v>
      </c>
      <c r="C12" t="s">
        <v>62</v>
      </c>
      <c r="D12" t="s">
        <v>62</v>
      </c>
      <c r="E12" t="s">
        <v>64</v>
      </c>
      <c r="F12" t="s">
        <v>64</v>
      </c>
      <c r="G12" t="s">
        <v>64</v>
      </c>
      <c r="H12" t="s">
        <v>64</v>
      </c>
      <c r="I12" t="s">
        <v>64</v>
      </c>
      <c r="K12">
        <f>K6+K9</f>
        <v>0.44642857142857145</v>
      </c>
      <c r="L12">
        <f>L6+L9</f>
        <v>0.76785714285714279</v>
      </c>
    </row>
    <row r="13" spans="1:14" x14ac:dyDescent="0.2">
      <c r="A13" s="1">
        <f t="shared" si="0"/>
        <v>12</v>
      </c>
      <c r="B13" s="2" t="s">
        <v>17</v>
      </c>
      <c r="C13" t="s">
        <v>65</v>
      </c>
      <c r="D13" t="s">
        <v>65</v>
      </c>
      <c r="E13">
        <v>183</v>
      </c>
      <c r="F13" t="s">
        <v>64</v>
      </c>
      <c r="G13">
        <v>-0.849831</v>
      </c>
      <c r="H13" t="s">
        <v>64</v>
      </c>
      <c r="I13" t="s">
        <v>64</v>
      </c>
    </row>
    <row r="14" spans="1:14" x14ac:dyDescent="0.2">
      <c r="A14" s="1">
        <f t="shared" si="0"/>
        <v>13</v>
      </c>
      <c r="B14" s="2" t="s">
        <v>18</v>
      </c>
      <c r="C14" t="s">
        <v>62</v>
      </c>
      <c r="D14" t="s">
        <v>65</v>
      </c>
      <c r="E14" t="s">
        <v>64</v>
      </c>
      <c r="F14">
        <v>7327</v>
      </c>
      <c r="G14" t="s">
        <v>64</v>
      </c>
      <c r="H14">
        <v>-1.1675580000000001</v>
      </c>
      <c r="I14" t="s">
        <v>64</v>
      </c>
    </row>
    <row r="15" spans="1:14" x14ac:dyDescent="0.2">
      <c r="A15" s="1">
        <f t="shared" si="0"/>
        <v>14</v>
      </c>
      <c r="B15" s="2" t="s">
        <v>19</v>
      </c>
      <c r="C15" t="s">
        <v>62</v>
      </c>
      <c r="D15" t="s">
        <v>62</v>
      </c>
      <c r="E15" t="s">
        <v>64</v>
      </c>
      <c r="F15" t="s">
        <v>64</v>
      </c>
      <c r="G15" t="s">
        <v>64</v>
      </c>
      <c r="H15" t="s">
        <v>64</v>
      </c>
      <c r="I15" t="s">
        <v>64</v>
      </c>
    </row>
    <row r="16" spans="1:14" x14ac:dyDescent="0.2">
      <c r="A16" s="1">
        <f t="shared" si="0"/>
        <v>15</v>
      </c>
      <c r="B16" s="2" t="s">
        <v>20</v>
      </c>
      <c r="C16" t="s">
        <v>62</v>
      </c>
      <c r="D16" t="s">
        <v>62</v>
      </c>
      <c r="E16" t="s">
        <v>64</v>
      </c>
      <c r="F16" t="s">
        <v>64</v>
      </c>
      <c r="G16" t="s">
        <v>64</v>
      </c>
      <c r="H16" t="s">
        <v>64</v>
      </c>
      <c r="I16" t="s">
        <v>64</v>
      </c>
    </row>
    <row r="17" spans="1:9" x14ac:dyDescent="0.2">
      <c r="A17" s="1">
        <f t="shared" si="0"/>
        <v>16</v>
      </c>
      <c r="B17" s="2" t="s">
        <v>76</v>
      </c>
      <c r="C17" t="s">
        <v>65</v>
      </c>
      <c r="D17" t="s">
        <v>65</v>
      </c>
      <c r="E17">
        <v>501</v>
      </c>
      <c r="F17">
        <v>968</v>
      </c>
      <c r="G17">
        <v>-1.0521389999999999</v>
      </c>
      <c r="H17" t="s">
        <v>64</v>
      </c>
      <c r="I17" t="s">
        <v>64</v>
      </c>
    </row>
    <row r="18" spans="1:9" x14ac:dyDescent="0.2">
      <c r="A18" s="1">
        <f t="shared" si="0"/>
        <v>17</v>
      </c>
      <c r="B18" s="2" t="s">
        <v>21</v>
      </c>
      <c r="C18" t="s">
        <v>65</v>
      </c>
      <c r="D18" t="s">
        <v>65</v>
      </c>
      <c r="E18">
        <v>1145</v>
      </c>
      <c r="F18">
        <v>29645</v>
      </c>
      <c r="G18">
        <v>-0.75736499999999995</v>
      </c>
      <c r="H18" t="s">
        <v>64</v>
      </c>
      <c r="I18">
        <v>-0.450206</v>
      </c>
    </row>
    <row r="19" spans="1:9" x14ac:dyDescent="0.2">
      <c r="A19" s="1">
        <f t="shared" si="0"/>
        <v>18</v>
      </c>
      <c r="B19" s="2" t="s">
        <v>22</v>
      </c>
      <c r="C19" t="s">
        <v>65</v>
      </c>
      <c r="D19" t="s">
        <v>65</v>
      </c>
      <c r="E19">
        <v>4708</v>
      </c>
      <c r="F19">
        <v>84693</v>
      </c>
      <c r="G19" t="s">
        <v>64</v>
      </c>
      <c r="H19">
        <v>-0.96884499999999996</v>
      </c>
      <c r="I19">
        <v>-1.001911</v>
      </c>
    </row>
    <row r="20" spans="1:9" x14ac:dyDescent="0.2">
      <c r="A20" s="1">
        <f t="shared" si="0"/>
        <v>19</v>
      </c>
      <c r="B20" s="2" t="s">
        <v>23</v>
      </c>
      <c r="C20" t="s">
        <v>62</v>
      </c>
      <c r="D20" t="s">
        <v>62</v>
      </c>
      <c r="E20" t="s">
        <v>64</v>
      </c>
      <c r="F20" t="s">
        <v>64</v>
      </c>
      <c r="G20" t="s">
        <v>64</v>
      </c>
      <c r="H20" t="s">
        <v>64</v>
      </c>
      <c r="I20" t="s">
        <v>64</v>
      </c>
    </row>
    <row r="21" spans="1:9" x14ac:dyDescent="0.2">
      <c r="A21" s="1">
        <f t="shared" si="0"/>
        <v>20</v>
      </c>
      <c r="B21" s="2" t="s">
        <v>24</v>
      </c>
      <c r="C21" t="s">
        <v>62</v>
      </c>
      <c r="D21" t="s">
        <v>62</v>
      </c>
      <c r="E21" t="s">
        <v>64</v>
      </c>
      <c r="F21" t="s">
        <v>64</v>
      </c>
      <c r="G21" t="s">
        <v>64</v>
      </c>
      <c r="H21" t="s">
        <v>64</v>
      </c>
      <c r="I21" t="s">
        <v>64</v>
      </c>
    </row>
    <row r="22" spans="1:9" x14ac:dyDescent="0.2">
      <c r="A22" s="1">
        <f t="shared" si="0"/>
        <v>21</v>
      </c>
      <c r="B22" s="2" t="s">
        <v>25</v>
      </c>
      <c r="C22" t="s">
        <v>62</v>
      </c>
      <c r="D22" t="s">
        <v>65</v>
      </c>
      <c r="E22" t="s">
        <v>64</v>
      </c>
      <c r="F22">
        <v>327</v>
      </c>
      <c r="G22" t="s">
        <v>64</v>
      </c>
      <c r="H22">
        <v>-0.973248</v>
      </c>
      <c r="I22" t="s">
        <v>64</v>
      </c>
    </row>
    <row r="23" spans="1:9" x14ac:dyDescent="0.2">
      <c r="A23" s="1">
        <f t="shared" si="0"/>
        <v>22</v>
      </c>
      <c r="B23" s="2" t="s">
        <v>26</v>
      </c>
      <c r="C23" t="s">
        <v>63</v>
      </c>
      <c r="D23" t="s">
        <v>65</v>
      </c>
      <c r="E23">
        <v>732</v>
      </c>
      <c r="F23">
        <v>6548</v>
      </c>
      <c r="G23">
        <v>-0.69798199999999999</v>
      </c>
      <c r="H23" t="s">
        <v>64</v>
      </c>
      <c r="I23">
        <v>-0.65720699999999999</v>
      </c>
    </row>
    <row r="24" spans="1:9" x14ac:dyDescent="0.2">
      <c r="A24" s="1">
        <f t="shared" si="0"/>
        <v>23</v>
      </c>
      <c r="B24" s="2" t="s">
        <v>27</v>
      </c>
      <c r="C24" t="s">
        <v>62</v>
      </c>
      <c r="D24" t="s">
        <v>62</v>
      </c>
      <c r="E24" t="s">
        <v>64</v>
      </c>
      <c r="F24" t="s">
        <v>64</v>
      </c>
      <c r="G24" t="s">
        <v>64</v>
      </c>
      <c r="H24" t="s">
        <v>64</v>
      </c>
      <c r="I24" t="s">
        <v>64</v>
      </c>
    </row>
    <row r="25" spans="1:9" x14ac:dyDescent="0.2">
      <c r="A25" s="1">
        <f t="shared" si="0"/>
        <v>24</v>
      </c>
      <c r="B25" s="2" t="s">
        <v>28</v>
      </c>
      <c r="C25" t="s">
        <v>65</v>
      </c>
      <c r="D25" t="s">
        <v>63</v>
      </c>
      <c r="E25">
        <v>265</v>
      </c>
      <c r="F25">
        <v>632</v>
      </c>
      <c r="G25" t="s">
        <v>64</v>
      </c>
      <c r="H25">
        <v>-1.2801419999999999</v>
      </c>
      <c r="I25" t="s">
        <v>64</v>
      </c>
    </row>
    <row r="26" spans="1:9" x14ac:dyDescent="0.2">
      <c r="A26" s="1">
        <f t="shared" si="0"/>
        <v>25</v>
      </c>
      <c r="B26" s="2" t="s">
        <v>29</v>
      </c>
      <c r="C26" t="s">
        <v>63</v>
      </c>
      <c r="D26" t="s">
        <v>65</v>
      </c>
      <c r="E26">
        <v>207</v>
      </c>
      <c r="F26">
        <v>595</v>
      </c>
      <c r="G26" t="s">
        <v>64</v>
      </c>
      <c r="H26">
        <v>-1.2584439999999999</v>
      </c>
      <c r="I26" t="s">
        <v>64</v>
      </c>
    </row>
    <row r="27" spans="1:9" x14ac:dyDescent="0.2">
      <c r="A27" s="1">
        <f t="shared" si="0"/>
        <v>26</v>
      </c>
      <c r="B27" s="2" t="s">
        <v>30</v>
      </c>
      <c r="C27" t="s">
        <v>62</v>
      </c>
      <c r="D27" t="s">
        <v>62</v>
      </c>
      <c r="E27" t="s">
        <v>64</v>
      </c>
      <c r="F27" t="s">
        <v>64</v>
      </c>
      <c r="G27" t="s">
        <v>64</v>
      </c>
      <c r="H27" t="s">
        <v>64</v>
      </c>
      <c r="I27" t="s">
        <v>64</v>
      </c>
    </row>
    <row r="28" spans="1:9" x14ac:dyDescent="0.2">
      <c r="A28" s="1">
        <f t="shared" si="0"/>
        <v>27</v>
      </c>
      <c r="B28" s="2" t="s">
        <v>31</v>
      </c>
      <c r="C28" t="s">
        <v>63</v>
      </c>
      <c r="D28" t="s">
        <v>63</v>
      </c>
      <c r="E28">
        <v>5556</v>
      </c>
      <c r="F28">
        <v>29114</v>
      </c>
      <c r="G28" t="s">
        <v>64</v>
      </c>
      <c r="H28">
        <v>-1.1938327</v>
      </c>
      <c r="I28">
        <v>-0.72077800000000003</v>
      </c>
    </row>
    <row r="29" spans="1:9" x14ac:dyDescent="0.2">
      <c r="A29" s="1">
        <f t="shared" si="0"/>
        <v>28</v>
      </c>
      <c r="B29" s="2" t="s">
        <v>32</v>
      </c>
      <c r="C29" t="s">
        <v>62</v>
      </c>
      <c r="D29" t="s">
        <v>65</v>
      </c>
      <c r="E29" t="s">
        <v>64</v>
      </c>
      <c r="F29">
        <v>5925</v>
      </c>
      <c r="G29" t="s">
        <v>64</v>
      </c>
      <c r="H29">
        <v>-1.926469</v>
      </c>
      <c r="I29" t="s">
        <v>64</v>
      </c>
    </row>
    <row r="30" spans="1:9" x14ac:dyDescent="0.2">
      <c r="A30" s="1">
        <f t="shared" si="0"/>
        <v>29</v>
      </c>
      <c r="B30" s="2" t="s">
        <v>33</v>
      </c>
      <c r="C30" t="s">
        <v>62</v>
      </c>
      <c r="D30" t="s">
        <v>65</v>
      </c>
      <c r="E30" t="s">
        <v>64</v>
      </c>
      <c r="F30">
        <v>6859</v>
      </c>
      <c r="G30" t="s">
        <v>64</v>
      </c>
      <c r="H30">
        <v>-1.4848440000000001</v>
      </c>
      <c r="I30" t="s">
        <v>64</v>
      </c>
    </row>
    <row r="31" spans="1:9" x14ac:dyDescent="0.2">
      <c r="A31" s="1">
        <f t="shared" si="0"/>
        <v>30</v>
      </c>
      <c r="B31" s="4" t="s">
        <v>34</v>
      </c>
      <c r="C31" t="s">
        <v>62</v>
      </c>
      <c r="D31" t="s">
        <v>62</v>
      </c>
      <c r="E31" t="s">
        <v>64</v>
      </c>
      <c r="F31" t="s">
        <v>64</v>
      </c>
      <c r="G31" t="s">
        <v>64</v>
      </c>
      <c r="H31" t="s">
        <v>64</v>
      </c>
      <c r="I31" t="s">
        <v>64</v>
      </c>
    </row>
    <row r="32" spans="1:9" x14ac:dyDescent="0.2">
      <c r="A32" s="1">
        <f t="shared" si="0"/>
        <v>31</v>
      </c>
      <c r="B32" s="2" t="s">
        <v>35</v>
      </c>
      <c r="C32" t="s">
        <v>62</v>
      </c>
      <c r="D32" t="s">
        <v>65</v>
      </c>
      <c r="E32" t="s">
        <v>64</v>
      </c>
      <c r="F32">
        <v>1606</v>
      </c>
      <c r="G32" t="s">
        <v>64</v>
      </c>
      <c r="H32">
        <v>-1.4516020000000001</v>
      </c>
      <c r="I32" t="s">
        <v>64</v>
      </c>
    </row>
    <row r="33" spans="1:9" x14ac:dyDescent="0.2">
      <c r="A33" s="1">
        <f t="shared" si="0"/>
        <v>32</v>
      </c>
      <c r="B33" s="2" t="s">
        <v>36</v>
      </c>
      <c r="C33" t="s">
        <v>65</v>
      </c>
      <c r="D33" t="s">
        <v>65</v>
      </c>
      <c r="E33">
        <v>99</v>
      </c>
      <c r="F33">
        <v>888</v>
      </c>
      <c r="G33">
        <v>-1.1167530000000001</v>
      </c>
      <c r="H33" t="s">
        <v>64</v>
      </c>
      <c r="I33" t="s">
        <v>64</v>
      </c>
    </row>
    <row r="34" spans="1:9" x14ac:dyDescent="0.2">
      <c r="A34" s="1">
        <f t="shared" si="0"/>
        <v>33</v>
      </c>
      <c r="B34" s="2" t="s">
        <v>37</v>
      </c>
      <c r="C34" t="s">
        <v>62</v>
      </c>
      <c r="D34" t="s">
        <v>65</v>
      </c>
      <c r="E34" t="s">
        <v>64</v>
      </c>
      <c r="F34">
        <v>200</v>
      </c>
      <c r="G34">
        <v>-1.4790460000000001</v>
      </c>
      <c r="H34" t="s">
        <v>64</v>
      </c>
      <c r="I34" t="s">
        <v>64</v>
      </c>
    </row>
    <row r="35" spans="1:9" x14ac:dyDescent="0.2">
      <c r="A35" s="1">
        <f t="shared" ref="A35:A58" si="1">A34+1</f>
        <v>34</v>
      </c>
      <c r="B35" s="2" t="s">
        <v>38</v>
      </c>
      <c r="C35" t="s">
        <v>62</v>
      </c>
      <c r="D35" t="s">
        <v>62</v>
      </c>
      <c r="E35" t="s">
        <v>64</v>
      </c>
      <c r="F35" t="s">
        <v>64</v>
      </c>
      <c r="G35" t="s">
        <v>64</v>
      </c>
      <c r="H35" t="s">
        <v>64</v>
      </c>
      <c r="I35" t="s">
        <v>64</v>
      </c>
    </row>
    <row r="36" spans="1:9" x14ac:dyDescent="0.2">
      <c r="A36" s="1">
        <f t="shared" si="1"/>
        <v>35</v>
      </c>
      <c r="B36" s="2" t="s">
        <v>39</v>
      </c>
      <c r="C36" t="s">
        <v>62</v>
      </c>
      <c r="D36" t="s">
        <v>62</v>
      </c>
      <c r="E36" t="s">
        <v>64</v>
      </c>
      <c r="F36" t="s">
        <v>64</v>
      </c>
      <c r="G36" t="s">
        <v>64</v>
      </c>
      <c r="H36" t="s">
        <v>64</v>
      </c>
      <c r="I36" t="s">
        <v>64</v>
      </c>
    </row>
    <row r="37" spans="1:9" x14ac:dyDescent="0.2">
      <c r="A37" s="1">
        <f t="shared" si="1"/>
        <v>36</v>
      </c>
      <c r="B37" s="2" t="s">
        <v>40</v>
      </c>
      <c r="C37" t="s">
        <v>62</v>
      </c>
      <c r="D37" t="s">
        <v>65</v>
      </c>
      <c r="E37" t="s">
        <v>64</v>
      </c>
      <c r="F37">
        <v>1198</v>
      </c>
      <c r="G37" t="s">
        <v>64</v>
      </c>
      <c r="H37">
        <v>-1.1917089999999999</v>
      </c>
      <c r="I37" t="s">
        <v>64</v>
      </c>
    </row>
    <row r="38" spans="1:9" x14ac:dyDescent="0.2">
      <c r="A38" s="1">
        <f t="shared" si="1"/>
        <v>37</v>
      </c>
      <c r="B38" s="2" t="s">
        <v>41</v>
      </c>
      <c r="C38" t="s">
        <v>65</v>
      </c>
      <c r="D38" t="s">
        <v>65</v>
      </c>
      <c r="E38">
        <v>305</v>
      </c>
      <c r="F38">
        <v>828</v>
      </c>
      <c r="G38" t="s">
        <v>64</v>
      </c>
      <c r="H38">
        <v>-0.80265799999999998</v>
      </c>
      <c r="I38" t="s">
        <v>64</v>
      </c>
    </row>
    <row r="39" spans="1:9" x14ac:dyDescent="0.2">
      <c r="A39" s="1">
        <f t="shared" si="1"/>
        <v>38</v>
      </c>
      <c r="B39" s="2" t="s">
        <v>42</v>
      </c>
      <c r="C39" t="s">
        <v>62</v>
      </c>
      <c r="D39" t="s">
        <v>62</v>
      </c>
      <c r="E39" t="s">
        <v>64</v>
      </c>
      <c r="F39" t="s">
        <v>64</v>
      </c>
      <c r="G39" t="s">
        <v>64</v>
      </c>
      <c r="H39" t="s">
        <v>64</v>
      </c>
      <c r="I39" t="s">
        <v>64</v>
      </c>
    </row>
    <row r="40" spans="1:9" x14ac:dyDescent="0.2">
      <c r="A40" s="1">
        <f t="shared" si="1"/>
        <v>39</v>
      </c>
      <c r="B40" s="2" t="s">
        <v>43</v>
      </c>
      <c r="C40" t="s">
        <v>62</v>
      </c>
      <c r="D40" t="s">
        <v>65</v>
      </c>
      <c r="E40" t="s">
        <v>64</v>
      </c>
      <c r="F40">
        <v>761</v>
      </c>
      <c r="G40" t="s">
        <v>64</v>
      </c>
      <c r="H40">
        <v>-0.76192499999999996</v>
      </c>
      <c r="I40" t="s">
        <v>64</v>
      </c>
    </row>
    <row r="41" spans="1:9" x14ac:dyDescent="0.2">
      <c r="A41" s="1">
        <f t="shared" si="1"/>
        <v>40</v>
      </c>
      <c r="B41" s="2" t="s">
        <v>44</v>
      </c>
      <c r="C41" t="s">
        <v>63</v>
      </c>
      <c r="D41" t="s">
        <v>65</v>
      </c>
      <c r="E41">
        <v>3968</v>
      </c>
      <c r="F41">
        <v>6092</v>
      </c>
      <c r="G41" t="s">
        <v>64</v>
      </c>
      <c r="H41">
        <v>-1.058422</v>
      </c>
      <c r="I41" t="s">
        <v>64</v>
      </c>
    </row>
    <row r="42" spans="1:9" x14ac:dyDescent="0.2">
      <c r="A42" s="1">
        <f t="shared" si="1"/>
        <v>41</v>
      </c>
      <c r="B42" s="2" t="s">
        <v>45</v>
      </c>
      <c r="C42" t="s">
        <v>65</v>
      </c>
      <c r="D42" t="s">
        <v>65</v>
      </c>
      <c r="E42">
        <v>204</v>
      </c>
      <c r="F42">
        <v>7081</v>
      </c>
      <c r="G42" t="s">
        <v>64</v>
      </c>
      <c r="H42">
        <v>-1.3720110000000001</v>
      </c>
      <c r="I42" t="s">
        <v>64</v>
      </c>
    </row>
    <row r="43" spans="1:9" x14ac:dyDescent="0.2">
      <c r="A43" s="1">
        <f t="shared" si="1"/>
        <v>42</v>
      </c>
      <c r="B43" s="2" t="s">
        <v>46</v>
      </c>
      <c r="C43" t="s">
        <v>62</v>
      </c>
      <c r="D43" t="s">
        <v>65</v>
      </c>
      <c r="E43" t="s">
        <v>64</v>
      </c>
      <c r="F43">
        <v>583</v>
      </c>
      <c r="G43" t="s">
        <v>64</v>
      </c>
      <c r="H43">
        <v>-0.829959</v>
      </c>
      <c r="I43">
        <v>-0.97463500000000003</v>
      </c>
    </row>
    <row r="44" spans="1:9" x14ac:dyDescent="0.2">
      <c r="A44" s="1">
        <f t="shared" si="1"/>
        <v>43</v>
      </c>
      <c r="B44" s="2" t="s">
        <v>47</v>
      </c>
      <c r="C44" t="s">
        <v>65</v>
      </c>
      <c r="D44" t="s">
        <v>65</v>
      </c>
      <c r="E44">
        <v>122</v>
      </c>
      <c r="F44">
        <v>1069</v>
      </c>
      <c r="G44">
        <v>-0.91818999999999995</v>
      </c>
      <c r="H44" t="s">
        <v>64</v>
      </c>
      <c r="I44" t="s">
        <v>64</v>
      </c>
    </row>
    <row r="45" spans="1:9" x14ac:dyDescent="0.2">
      <c r="A45" s="1">
        <f t="shared" si="1"/>
        <v>44</v>
      </c>
      <c r="B45" s="2" t="s">
        <v>48</v>
      </c>
      <c r="C45" t="s">
        <v>65</v>
      </c>
      <c r="D45" t="s">
        <v>65</v>
      </c>
      <c r="E45">
        <v>222</v>
      </c>
      <c r="F45">
        <v>1463</v>
      </c>
      <c r="G45" t="s">
        <v>64</v>
      </c>
      <c r="H45">
        <v>-1.1199380000000001</v>
      </c>
      <c r="I45" t="s">
        <v>64</v>
      </c>
    </row>
    <row r="46" spans="1:9" x14ac:dyDescent="0.2">
      <c r="A46" s="1">
        <f t="shared" si="1"/>
        <v>45</v>
      </c>
      <c r="B46" s="2" t="s">
        <v>49</v>
      </c>
      <c r="C46" t="s">
        <v>65</v>
      </c>
      <c r="D46" t="s">
        <v>65</v>
      </c>
      <c r="E46">
        <v>3759</v>
      </c>
      <c r="F46">
        <v>45930</v>
      </c>
      <c r="G46">
        <v>-0.25484299999999999</v>
      </c>
      <c r="H46" t="s">
        <v>64</v>
      </c>
      <c r="I46">
        <v>-0.32381599999999999</v>
      </c>
    </row>
    <row r="47" spans="1:9" x14ac:dyDescent="0.2">
      <c r="A47" s="1">
        <f t="shared" si="1"/>
        <v>46</v>
      </c>
      <c r="B47" s="2" t="s">
        <v>50</v>
      </c>
      <c r="C47" t="s">
        <v>65</v>
      </c>
      <c r="D47" t="s">
        <v>65</v>
      </c>
      <c r="E47">
        <v>421</v>
      </c>
      <c r="F47">
        <v>5403</v>
      </c>
      <c r="G47">
        <v>-0.45607900000000001</v>
      </c>
      <c r="H47" t="s">
        <v>64</v>
      </c>
      <c r="I47">
        <v>-0.44939499999999999</v>
      </c>
    </row>
    <row r="48" spans="1:9" x14ac:dyDescent="0.2">
      <c r="A48" s="1">
        <f t="shared" si="1"/>
        <v>47</v>
      </c>
      <c r="B48" s="2" t="s">
        <v>51</v>
      </c>
      <c r="C48" t="s">
        <v>62</v>
      </c>
      <c r="D48" t="s">
        <v>65</v>
      </c>
      <c r="E48" t="s">
        <v>64</v>
      </c>
      <c r="F48">
        <v>372</v>
      </c>
      <c r="G48" t="s">
        <v>64</v>
      </c>
      <c r="H48">
        <v>-0.86071799999999998</v>
      </c>
      <c r="I48" t="s">
        <v>64</v>
      </c>
    </row>
    <row r="49" spans="1:9" x14ac:dyDescent="0.2">
      <c r="A49" s="1">
        <f t="shared" si="1"/>
        <v>48</v>
      </c>
      <c r="B49" s="2" t="s">
        <v>52</v>
      </c>
      <c r="C49" t="s">
        <v>65</v>
      </c>
      <c r="D49" t="s">
        <v>65</v>
      </c>
      <c r="E49">
        <v>204</v>
      </c>
      <c r="F49">
        <v>1897</v>
      </c>
      <c r="G49" t="s">
        <v>64</v>
      </c>
      <c r="H49">
        <v>-1.3569119999999999</v>
      </c>
      <c r="I49" t="s">
        <v>64</v>
      </c>
    </row>
    <row r="50" spans="1:9" x14ac:dyDescent="0.2">
      <c r="A50" s="1">
        <f t="shared" si="1"/>
        <v>49</v>
      </c>
      <c r="B50" s="2" t="s">
        <v>53</v>
      </c>
      <c r="C50" t="s">
        <v>62</v>
      </c>
      <c r="D50" t="s">
        <v>65</v>
      </c>
      <c r="E50" t="s">
        <v>64</v>
      </c>
      <c r="F50">
        <v>163</v>
      </c>
      <c r="G50">
        <v>-0.89132100000000003</v>
      </c>
      <c r="H50" t="s">
        <v>64</v>
      </c>
      <c r="I50" t="s">
        <v>64</v>
      </c>
    </row>
    <row r="51" spans="1:9" x14ac:dyDescent="0.2">
      <c r="A51" s="1">
        <f t="shared" si="1"/>
        <v>50</v>
      </c>
      <c r="B51" s="2" t="s">
        <v>54</v>
      </c>
      <c r="C51" t="s">
        <v>63</v>
      </c>
      <c r="D51" t="s">
        <v>65</v>
      </c>
      <c r="E51">
        <v>435</v>
      </c>
      <c r="F51">
        <v>1334</v>
      </c>
      <c r="G51" t="s">
        <v>64</v>
      </c>
      <c r="H51">
        <v>-0.95684100000000005</v>
      </c>
      <c r="I51" t="s">
        <v>64</v>
      </c>
    </row>
    <row r="52" spans="1:9" x14ac:dyDescent="0.2">
      <c r="A52" s="1">
        <f t="shared" si="1"/>
        <v>51</v>
      </c>
      <c r="B52" s="2" t="s">
        <v>55</v>
      </c>
      <c r="C52" t="s">
        <v>62</v>
      </c>
      <c r="D52" t="s">
        <v>65</v>
      </c>
      <c r="E52" t="s">
        <v>64</v>
      </c>
      <c r="F52">
        <v>553</v>
      </c>
      <c r="G52" t="s">
        <v>64</v>
      </c>
      <c r="H52">
        <v>-0.99897999999999998</v>
      </c>
      <c r="I52" t="s">
        <v>64</v>
      </c>
    </row>
    <row r="53" spans="1:9" x14ac:dyDescent="0.2">
      <c r="A53" s="1">
        <f t="shared" si="1"/>
        <v>52</v>
      </c>
      <c r="B53" s="2" t="s">
        <v>56</v>
      </c>
      <c r="C53" t="s">
        <v>65</v>
      </c>
      <c r="D53" t="s">
        <v>65</v>
      </c>
      <c r="E53">
        <v>314</v>
      </c>
      <c r="F53">
        <v>1434</v>
      </c>
      <c r="G53" t="s">
        <v>64</v>
      </c>
      <c r="H53">
        <v>-1.0697939999999999</v>
      </c>
      <c r="I53" t="s">
        <v>64</v>
      </c>
    </row>
    <row r="54" spans="1:9" x14ac:dyDescent="0.2">
      <c r="A54" s="1">
        <f t="shared" si="1"/>
        <v>53</v>
      </c>
      <c r="B54" s="2" t="s">
        <v>57</v>
      </c>
      <c r="C54" t="s">
        <v>65</v>
      </c>
      <c r="D54" t="s">
        <v>65</v>
      </c>
      <c r="E54">
        <v>514</v>
      </c>
      <c r="F54">
        <v>1592</v>
      </c>
      <c r="G54">
        <v>-0.84476099999999998</v>
      </c>
      <c r="H54" t="s">
        <v>64</v>
      </c>
      <c r="I54">
        <v>-0.924427</v>
      </c>
    </row>
    <row r="55" spans="1:9" x14ac:dyDescent="0.2">
      <c r="A55" s="1">
        <f t="shared" si="1"/>
        <v>54</v>
      </c>
      <c r="B55" s="2" t="s">
        <v>58</v>
      </c>
      <c r="C55" t="s">
        <v>63</v>
      </c>
      <c r="D55" t="s">
        <v>65</v>
      </c>
      <c r="E55">
        <v>100</v>
      </c>
      <c r="F55">
        <v>145</v>
      </c>
      <c r="G55">
        <v>-4.8799998000000002</v>
      </c>
      <c r="H55" t="s">
        <v>64</v>
      </c>
      <c r="I55">
        <v>-3.882895</v>
      </c>
    </row>
    <row r="56" spans="1:9" x14ac:dyDescent="0.2">
      <c r="A56" s="1">
        <f t="shared" si="1"/>
        <v>55</v>
      </c>
      <c r="B56" s="2" t="s">
        <v>59</v>
      </c>
      <c r="C56" t="s">
        <v>65</v>
      </c>
      <c r="D56" t="s">
        <v>65</v>
      </c>
      <c r="E56">
        <v>198</v>
      </c>
      <c r="F56">
        <v>552</v>
      </c>
      <c r="G56">
        <v>-0.98645000000000005</v>
      </c>
      <c r="H56" t="s">
        <v>64</v>
      </c>
      <c r="I56" t="s">
        <v>64</v>
      </c>
    </row>
    <row r="57" spans="1:9" x14ac:dyDescent="0.2">
      <c r="A57" s="1">
        <f t="shared" si="1"/>
        <v>56</v>
      </c>
      <c r="B57" s="2" t="s">
        <v>60</v>
      </c>
      <c r="C57" t="s">
        <v>62</v>
      </c>
      <c r="D57" t="s">
        <v>65</v>
      </c>
      <c r="E57" t="s">
        <v>64</v>
      </c>
      <c r="F57">
        <v>277</v>
      </c>
      <c r="G57" t="s">
        <v>64</v>
      </c>
      <c r="H57">
        <v>-1.096754</v>
      </c>
      <c r="I57" t="s">
        <v>64</v>
      </c>
    </row>
    <row r="58" spans="1:9" x14ac:dyDescent="0.2">
      <c r="A58" s="1">
        <f t="shared" si="1"/>
        <v>57</v>
      </c>
      <c r="B58" s="2" t="s">
        <v>61</v>
      </c>
      <c r="C58" t="s">
        <v>65</v>
      </c>
      <c r="D58" t="s">
        <v>65</v>
      </c>
      <c r="E58">
        <v>201</v>
      </c>
      <c r="F58">
        <v>460</v>
      </c>
      <c r="G58" t="s">
        <v>64</v>
      </c>
      <c r="H58">
        <v>-1.066913</v>
      </c>
      <c r="I58" t="s">
        <v>64</v>
      </c>
    </row>
  </sheetData>
  <sortState xmlns:xlrd2="http://schemas.microsoft.com/office/spreadsheetml/2017/richdata2" ref="A2:I66">
    <sortCondition descending="1" ref="B2:B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123C-70EF-1A4D-9A32-CE8D14FE4A49}">
  <dimension ref="A1:Q65"/>
  <sheetViews>
    <sheetView tabSelected="1" workbookViewId="0">
      <selection activeCell="F14" sqref="F14"/>
    </sheetView>
  </sheetViews>
  <sheetFormatPr baseColWidth="10" defaultRowHeight="16" x14ac:dyDescent="0.2"/>
  <cols>
    <col min="2" max="2" width="12" bestFit="1" customWidth="1"/>
    <col min="3" max="4" width="12" customWidth="1"/>
    <col min="6" max="6" width="7.83203125" bestFit="1" customWidth="1"/>
    <col min="7" max="8" width="11.5" bestFit="1" customWidth="1"/>
    <col min="9" max="9" width="26.1640625" bestFit="1" customWidth="1"/>
    <col min="10" max="10" width="28.33203125" bestFit="1" customWidth="1"/>
    <col min="11" max="11" width="34.33203125" bestFit="1" customWidth="1"/>
    <col min="12" max="12" width="10.6640625" bestFit="1" customWidth="1"/>
    <col min="13" max="14" width="10.6640625" customWidth="1"/>
  </cols>
  <sheetData>
    <row r="1" spans="1:17" ht="17" customHeight="1" x14ac:dyDescent="0.2">
      <c r="A1" s="3" t="s">
        <v>0</v>
      </c>
      <c r="B1" s="3" t="s">
        <v>1</v>
      </c>
      <c r="C1" s="3" t="s">
        <v>91</v>
      </c>
      <c r="D1" s="3" t="s">
        <v>95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67</v>
      </c>
      <c r="J1" s="3" t="s">
        <v>94</v>
      </c>
      <c r="K1" s="3" t="s">
        <v>69</v>
      </c>
      <c r="L1" s="3" t="s">
        <v>92</v>
      </c>
      <c r="M1" s="3" t="s">
        <v>96</v>
      </c>
      <c r="N1" s="3" t="s">
        <v>97</v>
      </c>
    </row>
    <row r="2" spans="1:17" s="8" customFormat="1" x14ac:dyDescent="0.2">
      <c r="A2" s="6">
        <f>1</f>
        <v>1</v>
      </c>
      <c r="B2" s="7" t="s">
        <v>6</v>
      </c>
      <c r="E2" s="8" t="s">
        <v>65</v>
      </c>
      <c r="F2" s="8" t="s">
        <v>63</v>
      </c>
      <c r="G2" s="8">
        <v>141</v>
      </c>
      <c r="H2" s="8">
        <v>923</v>
      </c>
      <c r="I2" s="8">
        <v>-1.2603040000000001</v>
      </c>
      <c r="K2" s="8" t="s">
        <v>64</v>
      </c>
      <c r="L2" s="8">
        <v>2.2000000000000002</v>
      </c>
      <c r="M2" s="10">
        <v>5.2215939999999995E-7</v>
      </c>
      <c r="N2" s="8" t="s">
        <v>98</v>
      </c>
    </row>
    <row r="3" spans="1:17" s="8" customFormat="1" x14ac:dyDescent="0.2">
      <c r="A3" s="6">
        <f t="shared" ref="A3:A58" si="0">A2+1</f>
        <v>2</v>
      </c>
      <c r="B3" s="7" t="s">
        <v>7</v>
      </c>
      <c r="E3" s="8" t="s">
        <v>65</v>
      </c>
      <c r="F3" s="8" t="s">
        <v>65</v>
      </c>
      <c r="G3" s="8">
        <v>109</v>
      </c>
      <c r="H3" s="8">
        <v>2089</v>
      </c>
      <c r="I3" s="8">
        <v>-1.1340570000000001</v>
      </c>
      <c r="K3" s="8" t="s">
        <v>64</v>
      </c>
      <c r="L3" s="8">
        <v>1.62</v>
      </c>
      <c r="M3" s="8">
        <v>1.521E-3</v>
      </c>
      <c r="N3" s="8" t="s">
        <v>98</v>
      </c>
    </row>
    <row r="4" spans="1:17" s="8" customFormat="1" x14ac:dyDescent="0.2">
      <c r="A4" s="6">
        <f t="shared" si="0"/>
        <v>3</v>
      </c>
      <c r="B4" s="7" t="s">
        <v>10</v>
      </c>
      <c r="E4" s="8" t="s">
        <v>63</v>
      </c>
      <c r="F4" s="8" t="s">
        <v>65</v>
      </c>
      <c r="G4" s="8">
        <v>149</v>
      </c>
      <c r="H4" s="8">
        <v>2612</v>
      </c>
      <c r="I4" s="8">
        <v>-0.92204900000000001</v>
      </c>
      <c r="K4" s="8" t="s">
        <v>64</v>
      </c>
      <c r="L4" s="8">
        <v>1.91</v>
      </c>
      <c r="M4" s="8">
        <v>6.9999999999999999E-6</v>
      </c>
      <c r="N4" s="8" t="s">
        <v>98</v>
      </c>
    </row>
    <row r="5" spans="1:17" s="8" customFormat="1" x14ac:dyDescent="0.2">
      <c r="A5" s="6">
        <f t="shared" si="0"/>
        <v>4</v>
      </c>
      <c r="B5" s="7" t="s">
        <v>14</v>
      </c>
      <c r="E5" s="8" t="s">
        <v>63</v>
      </c>
      <c r="F5" s="8" t="s">
        <v>65</v>
      </c>
      <c r="G5" s="8">
        <v>158</v>
      </c>
      <c r="H5" s="8">
        <v>15800</v>
      </c>
      <c r="I5" s="8">
        <v>-1.193508</v>
      </c>
      <c r="K5" s="8" t="s">
        <v>64</v>
      </c>
      <c r="L5" s="8">
        <v>2.02</v>
      </c>
      <c r="M5" s="8">
        <v>6.0000000000000002E-6</v>
      </c>
      <c r="N5" s="10">
        <v>2.4865120000000002E-6</v>
      </c>
      <c r="P5" s="8" t="s">
        <v>70</v>
      </c>
      <c r="Q5" s="8" t="s">
        <v>71</v>
      </c>
    </row>
    <row r="6" spans="1:17" s="8" customFormat="1" x14ac:dyDescent="0.2">
      <c r="A6" s="6">
        <f t="shared" si="0"/>
        <v>5</v>
      </c>
      <c r="B6" s="7" t="s">
        <v>17</v>
      </c>
      <c r="E6" s="8" t="s">
        <v>65</v>
      </c>
      <c r="F6" s="8" t="s">
        <v>65</v>
      </c>
      <c r="G6" s="8">
        <v>183</v>
      </c>
      <c r="H6" s="8">
        <v>13200</v>
      </c>
      <c r="I6" s="8">
        <v>-0.849831</v>
      </c>
      <c r="K6" s="8" t="s">
        <v>64</v>
      </c>
      <c r="L6" s="8">
        <v>1.8</v>
      </c>
      <c r="M6" s="10">
        <v>6.6923049999999998E-6</v>
      </c>
      <c r="N6" s="10">
        <v>1.3898099999999999E-7</v>
      </c>
      <c r="P6" s="8">
        <f>COUNTIF(E2:E58,  "Y")/COUNTA(E2:E58)</f>
        <v>0.7192982456140351</v>
      </c>
      <c r="Q6" s="8">
        <f>COUNTIF(F2:F58, "Y")/COUNTA(F2:F58)</f>
        <v>0.91228070175438591</v>
      </c>
    </row>
    <row r="7" spans="1:17" s="8" customFormat="1" x14ac:dyDescent="0.2">
      <c r="A7" s="6">
        <f t="shared" si="0"/>
        <v>6</v>
      </c>
      <c r="B7" s="7" t="s">
        <v>18</v>
      </c>
      <c r="E7" s="8" t="s">
        <v>65</v>
      </c>
      <c r="F7" s="8" t="s">
        <v>65</v>
      </c>
      <c r="G7" s="8">
        <v>1738</v>
      </c>
      <c r="H7" s="8">
        <v>6053</v>
      </c>
      <c r="I7" s="8" t="s">
        <v>64</v>
      </c>
      <c r="K7" s="8">
        <v>-0.99071100000000001</v>
      </c>
      <c r="L7" s="8">
        <v>1.64</v>
      </c>
      <c r="M7" s="8">
        <v>1.5999999999999999E-5</v>
      </c>
      <c r="N7" s="8" t="s">
        <v>98</v>
      </c>
    </row>
    <row r="8" spans="1:17" x14ac:dyDescent="0.2">
      <c r="A8" s="1">
        <f t="shared" si="0"/>
        <v>7</v>
      </c>
      <c r="B8" s="2" t="s">
        <v>19</v>
      </c>
      <c r="C8">
        <v>180720598</v>
      </c>
      <c r="D8" s="5">
        <v>0.65400000000000003</v>
      </c>
      <c r="E8" t="s">
        <v>63</v>
      </c>
      <c r="F8" t="s">
        <v>65</v>
      </c>
      <c r="G8">
        <v>1042</v>
      </c>
      <c r="H8">
        <v>2089</v>
      </c>
      <c r="I8">
        <v>-1.1633610000000001</v>
      </c>
      <c r="J8">
        <v>-1.1845019999999999</v>
      </c>
      <c r="K8" t="s">
        <v>64</v>
      </c>
      <c r="L8">
        <v>1.78</v>
      </c>
      <c r="M8">
        <v>1.15E-4</v>
      </c>
      <c r="N8">
        <v>7.7999999999999999E-5</v>
      </c>
      <c r="P8" t="s">
        <v>72</v>
      </c>
      <c r="Q8" t="s">
        <v>73</v>
      </c>
    </row>
    <row r="9" spans="1:17" s="8" customFormat="1" x14ac:dyDescent="0.2">
      <c r="A9" s="6">
        <f t="shared" si="0"/>
        <v>8</v>
      </c>
      <c r="B9" s="7" t="s">
        <v>20</v>
      </c>
      <c r="C9" s="8">
        <v>180620660</v>
      </c>
      <c r="D9" s="9">
        <v>1.1174999999999999</v>
      </c>
      <c r="E9" s="8" t="s">
        <v>65</v>
      </c>
      <c r="F9" s="8" t="s">
        <v>65</v>
      </c>
      <c r="G9" s="8">
        <v>493</v>
      </c>
      <c r="H9" s="8">
        <v>7278</v>
      </c>
      <c r="I9" s="8">
        <v>-0.63845399999999997</v>
      </c>
      <c r="J9" s="8">
        <v>-0.71533199999999997</v>
      </c>
      <c r="K9" s="8" t="s">
        <v>64</v>
      </c>
      <c r="L9" s="8">
        <v>1.92</v>
      </c>
      <c r="M9" s="10">
        <v>2.241765E-6</v>
      </c>
      <c r="N9" s="10">
        <v>3.882094E-7</v>
      </c>
      <c r="P9" s="8">
        <f>COUNTIF(E2:E58,  "M")/COUNTA(E2:E58)</f>
        <v>0.24561403508771928</v>
      </c>
      <c r="Q9" s="8">
        <f>COUNTIF(F2:F58, "M")/COUNTA(F2:F58)</f>
        <v>3.5087719298245612E-2</v>
      </c>
    </row>
    <row r="10" spans="1:17" s="8" customFormat="1" x14ac:dyDescent="0.2">
      <c r="A10" s="6">
        <f t="shared" si="0"/>
        <v>9</v>
      </c>
      <c r="B10" s="7" t="s">
        <v>21</v>
      </c>
      <c r="C10" s="8">
        <v>171222684</v>
      </c>
      <c r="D10" s="9">
        <v>2.4089999999999998</v>
      </c>
      <c r="E10" s="8" t="s">
        <v>65</v>
      </c>
      <c r="F10" s="8" t="s">
        <v>65</v>
      </c>
      <c r="G10" s="8">
        <v>2312</v>
      </c>
      <c r="H10" s="8">
        <v>24000</v>
      </c>
      <c r="I10" s="8">
        <v>-1.453924</v>
      </c>
      <c r="J10" s="8">
        <v>-0.379467</v>
      </c>
      <c r="K10" s="8" t="s">
        <v>64</v>
      </c>
      <c r="L10" s="8">
        <v>2.2999999999999998</v>
      </c>
      <c r="M10" s="8" t="s">
        <v>98</v>
      </c>
      <c r="N10" s="10">
        <v>1.1744269999999999E-8</v>
      </c>
    </row>
    <row r="11" spans="1:17" s="8" customFormat="1" x14ac:dyDescent="0.2">
      <c r="A11" s="6">
        <f>A10+1</f>
        <v>10</v>
      </c>
      <c r="B11" s="7" t="s">
        <v>22</v>
      </c>
      <c r="C11" s="8">
        <v>170903534</v>
      </c>
      <c r="D11" s="9">
        <v>0.88600000000000001</v>
      </c>
      <c r="E11" s="8" t="s">
        <v>65</v>
      </c>
      <c r="F11" s="8" t="s">
        <v>65</v>
      </c>
      <c r="G11" s="8">
        <v>4708</v>
      </c>
      <c r="H11" s="8">
        <v>9572</v>
      </c>
      <c r="I11" s="8" t="s">
        <v>64</v>
      </c>
      <c r="J11" s="8">
        <v>-0.96884599999999998</v>
      </c>
      <c r="K11" s="8">
        <v>-0.96884599999999998</v>
      </c>
      <c r="L11" s="8">
        <v>2.12</v>
      </c>
      <c r="M11" s="10">
        <v>1.067879E-7</v>
      </c>
      <c r="N11" s="10">
        <v>8.63201E-8</v>
      </c>
    </row>
    <row r="12" spans="1:17" s="8" customFormat="1" x14ac:dyDescent="0.2">
      <c r="A12" s="6">
        <f>A11+1</f>
        <v>11</v>
      </c>
      <c r="B12" s="7" t="s">
        <v>23</v>
      </c>
      <c r="C12" s="8">
        <v>170705115</v>
      </c>
      <c r="D12" s="9">
        <v>2.0099999999999998</v>
      </c>
      <c r="E12" s="8" t="s">
        <v>65</v>
      </c>
      <c r="F12" s="8" t="s">
        <v>65</v>
      </c>
      <c r="G12" s="8">
        <v>695</v>
      </c>
      <c r="H12" s="8">
        <v>20600</v>
      </c>
      <c r="I12" s="8">
        <v>-1.0702400000000001</v>
      </c>
      <c r="J12" s="8">
        <v>-0.84514800000000001</v>
      </c>
      <c r="K12" s="8" t="s">
        <v>64</v>
      </c>
      <c r="L12" s="8">
        <v>1.86</v>
      </c>
      <c r="M12" s="10">
        <v>3.103086E-6</v>
      </c>
      <c r="N12" s="10">
        <v>3.3464220000000002E-7</v>
      </c>
      <c r="P12" s="8" t="s">
        <v>74</v>
      </c>
      <c r="Q12" s="8" t="s">
        <v>75</v>
      </c>
    </row>
    <row r="13" spans="1:17" s="8" customFormat="1" x14ac:dyDescent="0.2">
      <c r="A13" s="6">
        <f t="shared" si="0"/>
        <v>12</v>
      </c>
      <c r="B13" s="7" t="s">
        <v>24</v>
      </c>
      <c r="C13" s="8">
        <v>170607971</v>
      </c>
      <c r="D13" s="9">
        <v>0.55700000000000005</v>
      </c>
      <c r="E13" s="8" t="s">
        <v>65</v>
      </c>
      <c r="F13" s="8" t="s">
        <v>65</v>
      </c>
      <c r="G13" s="8">
        <v>780</v>
      </c>
      <c r="H13" s="8">
        <v>14000</v>
      </c>
      <c r="I13" s="8">
        <v>-0.83238999999999996</v>
      </c>
      <c r="J13" s="8">
        <v>-0.72019599999999995</v>
      </c>
      <c r="K13" s="8" t="s">
        <v>64</v>
      </c>
      <c r="L13" s="8">
        <v>2.06</v>
      </c>
      <c r="M13" s="10">
        <v>1.880469E-6</v>
      </c>
      <c r="N13" s="10">
        <v>6.8843979999999998E-8</v>
      </c>
      <c r="P13" s="8">
        <f>P6+P9</f>
        <v>0.96491228070175439</v>
      </c>
      <c r="Q13" s="8">
        <f>Q6+Q9</f>
        <v>0.94736842105263153</v>
      </c>
    </row>
    <row r="14" spans="1:17" s="8" customFormat="1" x14ac:dyDescent="0.2">
      <c r="A14" s="6">
        <f t="shared" si="0"/>
        <v>13</v>
      </c>
      <c r="B14" s="7" t="s">
        <v>25</v>
      </c>
      <c r="C14" s="8">
        <v>170113420</v>
      </c>
      <c r="D14" s="9">
        <v>1.968</v>
      </c>
      <c r="E14" s="8" t="s">
        <v>65</v>
      </c>
      <c r="F14" s="8" t="s">
        <v>65</v>
      </c>
      <c r="G14" s="8">
        <v>256</v>
      </c>
      <c r="H14" s="8">
        <v>4603</v>
      </c>
      <c r="I14" s="8">
        <v>-0.87192099999999995</v>
      </c>
      <c r="J14" s="8">
        <v>-1.034027</v>
      </c>
      <c r="K14" s="8" t="s">
        <v>64</v>
      </c>
      <c r="L14" s="8">
        <v>1.76</v>
      </c>
      <c r="M14" s="8">
        <v>3.0000000000000001E-6</v>
      </c>
      <c r="N14" s="10">
        <v>1.3543399999999999E-6</v>
      </c>
    </row>
    <row r="15" spans="1:17" s="8" customFormat="1" x14ac:dyDescent="0.2">
      <c r="A15" s="6">
        <f>A14+1</f>
        <v>14</v>
      </c>
      <c r="B15" s="7" t="s">
        <v>26</v>
      </c>
      <c r="C15" s="8">
        <v>161214722</v>
      </c>
      <c r="D15" s="9">
        <v>1.5</v>
      </c>
      <c r="E15" s="8" t="s">
        <v>63</v>
      </c>
      <c r="F15" s="8" t="s">
        <v>65</v>
      </c>
      <c r="G15" s="8">
        <v>984</v>
      </c>
      <c r="H15" s="8">
        <v>16000</v>
      </c>
      <c r="I15" s="8">
        <v>-0.69798199999999999</v>
      </c>
      <c r="J15" s="8">
        <v>-0.62178699999999998</v>
      </c>
      <c r="K15" s="8" t="s">
        <v>64</v>
      </c>
      <c r="L15" s="8">
        <v>2.0499999999999998</v>
      </c>
      <c r="M15" s="8" t="s">
        <v>98</v>
      </c>
      <c r="N15" s="10">
        <v>3.3150640000000001E-8</v>
      </c>
      <c r="P15" s="8" t="s">
        <v>77</v>
      </c>
    </row>
    <row r="16" spans="1:17" s="8" customFormat="1" x14ac:dyDescent="0.2">
      <c r="A16" s="6">
        <f>A15+1</f>
        <v>15</v>
      </c>
      <c r="B16" s="7" t="s">
        <v>27</v>
      </c>
      <c r="C16" s="8">
        <v>161117066</v>
      </c>
      <c r="D16" s="9">
        <v>1.5489999999999999</v>
      </c>
      <c r="E16" s="8" t="s">
        <v>63</v>
      </c>
      <c r="F16" s="8" t="s">
        <v>65</v>
      </c>
      <c r="G16" s="8">
        <v>568</v>
      </c>
      <c r="H16" s="8">
        <v>9120</v>
      </c>
      <c r="I16" s="8">
        <v>-1.067677</v>
      </c>
      <c r="J16" s="8">
        <v>-0.84530300000000003</v>
      </c>
      <c r="K16" s="8" t="s">
        <v>64</v>
      </c>
      <c r="L16" s="8">
        <v>1.98</v>
      </c>
      <c r="M16" s="10">
        <v>1.0677759999999999E-6</v>
      </c>
      <c r="N16" s="8" t="s">
        <v>98</v>
      </c>
      <c r="P16" s="8">
        <f>COUNTIF(E2:E58,"Y")+COUNTIF(E2:E58,  "M")</f>
        <v>55</v>
      </c>
    </row>
    <row r="17" spans="1:14" s="8" customFormat="1" x14ac:dyDescent="0.2">
      <c r="A17" s="6">
        <f t="shared" ref="A17:A20" si="1">A16+1</f>
        <v>16</v>
      </c>
      <c r="B17" s="7" t="s">
        <v>28</v>
      </c>
      <c r="C17" s="8">
        <v>161014522</v>
      </c>
      <c r="D17" s="9">
        <v>2.823</v>
      </c>
      <c r="E17" s="8" t="s">
        <v>65</v>
      </c>
      <c r="F17" s="8" t="s">
        <v>65</v>
      </c>
      <c r="G17" s="8">
        <v>127</v>
      </c>
      <c r="H17" s="8">
        <v>1968</v>
      </c>
      <c r="I17" s="8">
        <v>-1.2170829999999999</v>
      </c>
      <c r="J17" s="8">
        <v>-2.234245</v>
      </c>
      <c r="K17" s="8">
        <v>-2.234245</v>
      </c>
      <c r="L17" s="8">
        <v>1.82</v>
      </c>
      <c r="M17" s="8">
        <v>6.0000000000000002E-6</v>
      </c>
      <c r="N17" s="8" t="s">
        <v>98</v>
      </c>
    </row>
    <row r="18" spans="1:14" s="8" customFormat="1" x14ac:dyDescent="0.2">
      <c r="A18" s="6">
        <f t="shared" si="1"/>
        <v>17</v>
      </c>
      <c r="B18" s="7" t="s">
        <v>29</v>
      </c>
      <c r="C18" s="8">
        <v>161001045</v>
      </c>
      <c r="D18" s="9">
        <v>0.89100000000000001</v>
      </c>
      <c r="E18" s="8" t="s">
        <v>63</v>
      </c>
      <c r="F18" s="8" t="s">
        <v>65</v>
      </c>
      <c r="G18" s="8">
        <v>71</v>
      </c>
      <c r="H18" s="8">
        <v>2931</v>
      </c>
      <c r="I18" s="8">
        <v>-1.2584439999999999</v>
      </c>
      <c r="J18" s="8">
        <v>-1.3259669999999999</v>
      </c>
      <c r="K18" s="8" t="s">
        <v>64</v>
      </c>
      <c r="L18" s="8">
        <v>2.13</v>
      </c>
      <c r="M18" s="8">
        <v>6.9999999999999999E-6</v>
      </c>
      <c r="N18" s="8" t="s">
        <v>98</v>
      </c>
    </row>
    <row r="19" spans="1:14" s="8" customFormat="1" x14ac:dyDescent="0.2">
      <c r="A19" s="6">
        <f t="shared" si="1"/>
        <v>18</v>
      </c>
      <c r="B19" s="7" t="s">
        <v>30</v>
      </c>
      <c r="C19" s="8">
        <v>160804065</v>
      </c>
      <c r="D19" s="9">
        <v>0.73599999999999999</v>
      </c>
      <c r="E19" s="8" t="s">
        <v>65</v>
      </c>
      <c r="F19" s="8" t="s">
        <v>65</v>
      </c>
      <c r="G19" s="8">
        <v>1156</v>
      </c>
      <c r="H19" s="8">
        <v>10300</v>
      </c>
      <c r="I19" s="8">
        <v>-1.938626</v>
      </c>
      <c r="J19" s="8">
        <v>-0.83027099999999998</v>
      </c>
      <c r="K19" s="8" t="s">
        <v>64</v>
      </c>
      <c r="L19" s="8">
        <v>1.9</v>
      </c>
      <c r="M19" s="10">
        <v>1.7275410000000001E-7</v>
      </c>
      <c r="N19" s="10">
        <v>1.4254219999999999E-7</v>
      </c>
    </row>
    <row r="20" spans="1:14" s="8" customFormat="1" x14ac:dyDescent="0.2">
      <c r="A20" s="6">
        <f t="shared" si="1"/>
        <v>19</v>
      </c>
      <c r="B20" s="7" t="s">
        <v>31</v>
      </c>
      <c r="C20" s="8">
        <v>151111356</v>
      </c>
      <c r="D20" s="9">
        <v>3.5</v>
      </c>
      <c r="E20" s="8" t="s">
        <v>65</v>
      </c>
      <c r="F20" s="8" t="s">
        <v>65</v>
      </c>
      <c r="G20" s="8">
        <v>79</v>
      </c>
      <c r="H20" s="8">
        <v>169</v>
      </c>
      <c r="I20" s="8">
        <v>-1.50745</v>
      </c>
      <c r="J20" s="8">
        <v>-0.74699700000000002</v>
      </c>
      <c r="K20" s="8" t="s">
        <v>64</v>
      </c>
      <c r="L20" s="8">
        <v>2.1</v>
      </c>
      <c r="M20" s="10">
        <v>1.03531E-4</v>
      </c>
      <c r="N20" s="10">
        <v>3.6554499999999997E-5</v>
      </c>
    </row>
    <row r="21" spans="1:14" s="8" customFormat="1" x14ac:dyDescent="0.2">
      <c r="A21" s="6">
        <f t="shared" si="0"/>
        <v>20</v>
      </c>
      <c r="B21" s="7" t="s">
        <v>32</v>
      </c>
      <c r="C21" s="8">
        <v>151027166</v>
      </c>
      <c r="D21" s="9">
        <v>0.81</v>
      </c>
      <c r="E21" s="8" t="s">
        <v>65</v>
      </c>
      <c r="F21" s="8" t="s">
        <v>65</v>
      </c>
      <c r="G21" s="8">
        <v>564</v>
      </c>
      <c r="H21" s="8">
        <v>1968</v>
      </c>
      <c r="I21" s="8">
        <v>-0.83807900000000002</v>
      </c>
      <c r="J21" s="8">
        <v>-0.85354200000000002</v>
      </c>
      <c r="K21" s="8" t="s">
        <v>64</v>
      </c>
      <c r="L21" s="8">
        <v>1.97</v>
      </c>
      <c r="M21" s="8">
        <v>6.9999999999999999E-6</v>
      </c>
      <c r="N21" s="8" t="s">
        <v>98</v>
      </c>
    </row>
    <row r="22" spans="1:14" s="8" customFormat="1" x14ac:dyDescent="0.2">
      <c r="A22" s="6">
        <f t="shared" si="0"/>
        <v>21</v>
      </c>
      <c r="B22" s="7" t="s">
        <v>33</v>
      </c>
      <c r="C22" s="8">
        <v>150403913</v>
      </c>
      <c r="D22" s="9">
        <v>2.06</v>
      </c>
      <c r="E22" s="8" t="s">
        <v>65</v>
      </c>
      <c r="F22" s="8" t="s">
        <v>65</v>
      </c>
      <c r="G22" s="8">
        <v>81</v>
      </c>
      <c r="H22" s="8">
        <v>4385</v>
      </c>
      <c r="I22" s="8">
        <v>-1.113955</v>
      </c>
      <c r="J22" s="8">
        <v>-1.234013</v>
      </c>
      <c r="K22" s="8" t="s">
        <v>64</v>
      </c>
      <c r="L22" s="8">
        <v>1.71</v>
      </c>
      <c r="M22" s="8">
        <v>1.2E-4</v>
      </c>
      <c r="N22" s="8" t="s">
        <v>98</v>
      </c>
    </row>
    <row r="23" spans="1:14" s="8" customFormat="1" x14ac:dyDescent="0.2">
      <c r="A23" s="6">
        <f t="shared" si="0"/>
        <v>22</v>
      </c>
      <c r="B23" s="7" t="s">
        <v>34</v>
      </c>
      <c r="C23" s="8">
        <v>150101641</v>
      </c>
      <c r="D23" s="9">
        <v>0.1343</v>
      </c>
      <c r="E23" s="8" t="s">
        <v>62</v>
      </c>
      <c r="F23" s="8" t="s">
        <v>62</v>
      </c>
      <c r="G23" s="8">
        <v>142463</v>
      </c>
      <c r="H23" s="8" t="s">
        <v>64</v>
      </c>
      <c r="I23" s="8" t="s">
        <v>64</v>
      </c>
      <c r="J23" s="8">
        <v>-1.07</v>
      </c>
      <c r="K23" s="8">
        <v>0.343279</v>
      </c>
      <c r="L23" s="8">
        <v>2.2999999999999998</v>
      </c>
      <c r="M23" s="8" t="s">
        <v>98</v>
      </c>
      <c r="N23" s="10">
        <v>3.6242720000000002E-9</v>
      </c>
    </row>
    <row r="24" spans="1:14" s="8" customFormat="1" x14ac:dyDescent="0.2">
      <c r="A24" s="6">
        <f t="shared" si="0"/>
        <v>23</v>
      </c>
      <c r="B24" s="7" t="s">
        <v>35</v>
      </c>
      <c r="C24" s="8">
        <v>141220252</v>
      </c>
      <c r="D24" s="9">
        <v>1.32</v>
      </c>
      <c r="E24" s="8" t="s">
        <v>65</v>
      </c>
      <c r="F24" s="8" t="s">
        <v>65</v>
      </c>
      <c r="G24" s="8">
        <v>108</v>
      </c>
      <c r="H24" s="8">
        <v>207</v>
      </c>
      <c r="I24" s="8">
        <v>-1.451603</v>
      </c>
      <c r="J24" s="8">
        <v>-1.451603</v>
      </c>
      <c r="K24" s="8">
        <v>-1.451603</v>
      </c>
      <c r="L24" s="8">
        <v>1.77</v>
      </c>
      <c r="M24" s="8">
        <v>5.0000000000000004E-6</v>
      </c>
      <c r="N24" s="8" t="s">
        <v>98</v>
      </c>
    </row>
    <row r="25" spans="1:14" s="8" customFormat="1" x14ac:dyDescent="0.2">
      <c r="A25" s="6">
        <f t="shared" si="0"/>
        <v>24</v>
      </c>
      <c r="B25" s="7" t="s">
        <v>36</v>
      </c>
      <c r="C25" s="8">
        <v>141004973</v>
      </c>
      <c r="D25" s="9">
        <v>0.57299999999999995</v>
      </c>
      <c r="E25" s="8" t="s">
        <v>65</v>
      </c>
      <c r="F25" s="8" t="s">
        <v>65</v>
      </c>
      <c r="G25" s="8">
        <v>99</v>
      </c>
      <c r="H25" s="8">
        <v>4027</v>
      </c>
      <c r="I25" s="8">
        <v>-1.1167530000000001</v>
      </c>
      <c r="J25" s="8">
        <v>-1.186199</v>
      </c>
      <c r="K25" s="8" t="s">
        <v>64</v>
      </c>
      <c r="L25" s="8">
        <v>1.55</v>
      </c>
      <c r="M25" s="10">
        <v>2.2073680000000002E-6</v>
      </c>
      <c r="N25" s="8" t="s">
        <v>98</v>
      </c>
    </row>
    <row r="26" spans="1:14" s="8" customFormat="1" x14ac:dyDescent="0.2">
      <c r="A26" s="6">
        <f t="shared" si="0"/>
        <v>25</v>
      </c>
      <c r="B26" s="7" t="s">
        <v>37</v>
      </c>
      <c r="C26" s="8">
        <v>140703026</v>
      </c>
      <c r="D26" s="9">
        <v>3.14</v>
      </c>
      <c r="E26" s="8" t="s">
        <v>65</v>
      </c>
      <c r="F26" s="8" t="s">
        <v>65</v>
      </c>
      <c r="G26" s="8">
        <v>338</v>
      </c>
      <c r="H26" s="8">
        <v>7178</v>
      </c>
      <c r="I26" s="8">
        <v>-0.68572699999999998</v>
      </c>
      <c r="J26" s="8">
        <v>-1.4790460000000001</v>
      </c>
      <c r="K26" s="8" t="s">
        <v>64</v>
      </c>
      <c r="L26" s="8">
        <v>1.8</v>
      </c>
      <c r="M26" s="8" t="s">
        <v>98</v>
      </c>
      <c r="N26" s="8" t="s">
        <v>98</v>
      </c>
    </row>
    <row r="27" spans="1:14" s="8" customFormat="1" x14ac:dyDescent="0.2">
      <c r="A27" s="6">
        <f t="shared" si="0"/>
        <v>26</v>
      </c>
      <c r="B27" s="7" t="s">
        <v>38</v>
      </c>
      <c r="C27" s="8">
        <v>140512814</v>
      </c>
      <c r="D27" s="9">
        <v>0.72499999999999998</v>
      </c>
      <c r="E27" s="8" t="s">
        <v>65</v>
      </c>
      <c r="F27" s="8" t="s">
        <v>65</v>
      </c>
      <c r="G27" s="8">
        <v>267</v>
      </c>
      <c r="H27" s="8">
        <v>4395</v>
      </c>
      <c r="I27" s="8">
        <v>-0.81493099999999996</v>
      </c>
      <c r="J27" s="8">
        <v>-0.881718</v>
      </c>
      <c r="K27" s="8" t="s">
        <v>64</v>
      </c>
      <c r="L27" s="8">
        <v>1.82</v>
      </c>
      <c r="M27" s="8">
        <v>9.0000000000000002E-6</v>
      </c>
      <c r="N27" s="10">
        <v>5.6921790000000004E-6</v>
      </c>
    </row>
    <row r="28" spans="1:14" s="8" customFormat="1" x14ac:dyDescent="0.2">
      <c r="A28" s="6">
        <f t="shared" si="0"/>
        <v>27</v>
      </c>
      <c r="B28" s="7" t="s">
        <v>39</v>
      </c>
      <c r="C28" s="8">
        <v>140304557</v>
      </c>
      <c r="D28" s="9">
        <v>5.2830000000000004</v>
      </c>
      <c r="E28" s="8" t="s">
        <v>65</v>
      </c>
      <c r="F28" s="8" t="s">
        <v>65</v>
      </c>
      <c r="G28" s="8">
        <v>89</v>
      </c>
      <c r="H28" s="8">
        <v>1524</v>
      </c>
      <c r="I28" s="8">
        <v>-1.3237080000000001</v>
      </c>
      <c r="J28" s="8">
        <v>-0.90720699999999999</v>
      </c>
      <c r="K28" s="8" t="s">
        <v>64</v>
      </c>
      <c r="L28" s="8">
        <v>2.04</v>
      </c>
      <c r="M28" s="8">
        <v>5.0000000000000004E-6</v>
      </c>
      <c r="N28" s="10">
        <v>5.5487629999999997E-6</v>
      </c>
    </row>
    <row r="29" spans="1:14" s="8" customFormat="1" x14ac:dyDescent="0.2">
      <c r="A29" s="6">
        <f t="shared" si="0"/>
        <v>28</v>
      </c>
      <c r="B29" s="7" t="s">
        <v>40</v>
      </c>
      <c r="C29" s="8">
        <v>140206304</v>
      </c>
      <c r="D29" s="9">
        <v>2.73</v>
      </c>
      <c r="E29" s="8" t="s">
        <v>65</v>
      </c>
      <c r="F29" s="8" t="s">
        <v>65</v>
      </c>
      <c r="G29" s="8">
        <v>152</v>
      </c>
      <c r="H29" s="8">
        <v>7691</v>
      </c>
      <c r="I29" s="8">
        <v>-1.0655079999999999</v>
      </c>
      <c r="J29" s="8">
        <v>-0.98057000000000005</v>
      </c>
      <c r="K29" s="8" t="s">
        <v>64</v>
      </c>
      <c r="L29" s="8">
        <v>1.79</v>
      </c>
      <c r="M29" s="8">
        <v>1.4E-5</v>
      </c>
      <c r="N29" s="10">
        <v>8.4119359999999996E-7</v>
      </c>
    </row>
    <row r="30" spans="1:14" s="8" customFormat="1" x14ac:dyDescent="0.2">
      <c r="A30" s="6">
        <f t="shared" si="0"/>
        <v>29</v>
      </c>
      <c r="B30" s="7" t="s">
        <v>41</v>
      </c>
      <c r="C30" s="8">
        <v>131105087</v>
      </c>
      <c r="D30" s="9">
        <v>1.6859999999999999</v>
      </c>
      <c r="E30" s="8" t="s">
        <v>65</v>
      </c>
      <c r="F30" s="8" t="s">
        <v>65</v>
      </c>
      <c r="G30" s="8">
        <v>364</v>
      </c>
      <c r="H30" s="8">
        <v>10000</v>
      </c>
      <c r="I30" s="8" t="s">
        <v>64</v>
      </c>
      <c r="J30" s="8">
        <v>-0.84164700000000003</v>
      </c>
      <c r="K30" s="8">
        <v>-0.80265799999999998</v>
      </c>
      <c r="L30" s="8">
        <v>2</v>
      </c>
      <c r="M30" s="10">
        <v>1.2899830000000001E-6</v>
      </c>
      <c r="N30" s="8" t="s">
        <v>98</v>
      </c>
    </row>
    <row r="31" spans="1:14" s="8" customFormat="1" x14ac:dyDescent="0.2">
      <c r="A31" s="6">
        <f t="shared" si="0"/>
        <v>30</v>
      </c>
      <c r="B31" s="7" t="s">
        <v>42</v>
      </c>
      <c r="C31" s="8">
        <v>130528695</v>
      </c>
      <c r="D31" s="9">
        <v>1.25</v>
      </c>
      <c r="E31" s="8" t="s">
        <v>63</v>
      </c>
      <c r="F31" s="8" t="s">
        <v>65</v>
      </c>
      <c r="G31" s="8">
        <v>239</v>
      </c>
      <c r="H31" s="8">
        <v>1189</v>
      </c>
      <c r="I31" s="8">
        <v>-1.579664</v>
      </c>
      <c r="J31" s="8">
        <v>-1.579664</v>
      </c>
      <c r="K31" s="8" t="s">
        <v>64</v>
      </c>
      <c r="L31" s="8">
        <v>1.96</v>
      </c>
      <c r="M31" s="10">
        <v>1.072045E-6</v>
      </c>
      <c r="N31" s="8" t="s">
        <v>98</v>
      </c>
    </row>
    <row r="32" spans="1:14" s="8" customFormat="1" x14ac:dyDescent="0.2">
      <c r="A32" s="6">
        <f t="shared" si="0"/>
        <v>31</v>
      </c>
      <c r="B32" s="7" t="s">
        <v>43</v>
      </c>
      <c r="C32" s="8">
        <v>130420313</v>
      </c>
      <c r="D32" s="9">
        <v>1.2969999999999999</v>
      </c>
      <c r="E32" s="8" t="s">
        <v>63</v>
      </c>
      <c r="F32" s="8" t="s">
        <v>65</v>
      </c>
      <c r="G32" s="8">
        <v>761</v>
      </c>
      <c r="H32" s="8">
        <v>36100</v>
      </c>
      <c r="I32" s="8" t="s">
        <v>64</v>
      </c>
      <c r="J32" s="8">
        <v>-0.76192499999999996</v>
      </c>
      <c r="K32" s="8">
        <v>-0.76192499999999996</v>
      </c>
      <c r="L32" s="8">
        <v>2.1</v>
      </c>
      <c r="M32" s="10">
        <v>1.4680620000000001E-7</v>
      </c>
      <c r="N32" s="10">
        <v>1.6504430000000001E-8</v>
      </c>
    </row>
    <row r="33" spans="1:14" s="8" customFormat="1" x14ac:dyDescent="0.2">
      <c r="A33" s="6">
        <f t="shared" si="0"/>
        <v>32</v>
      </c>
      <c r="B33" s="7" t="s">
        <v>44</v>
      </c>
      <c r="C33" s="8">
        <v>121211574</v>
      </c>
      <c r="D33" s="9">
        <v>1.0229999999999999</v>
      </c>
      <c r="E33" s="8" t="s">
        <v>63</v>
      </c>
      <c r="F33" s="8" t="s">
        <v>65</v>
      </c>
      <c r="G33" s="8">
        <v>656</v>
      </c>
      <c r="H33" s="8">
        <v>29300</v>
      </c>
      <c r="I33" s="8">
        <v>-1.366859</v>
      </c>
      <c r="J33" s="8">
        <v>-1.0584210000000001</v>
      </c>
      <c r="K33" s="8">
        <v>-1.0584210000000001</v>
      </c>
      <c r="L33" s="8">
        <v>1.97</v>
      </c>
      <c r="M33" s="8" t="s">
        <v>98</v>
      </c>
      <c r="N33" s="10">
        <v>7.0218159999999999E-8</v>
      </c>
    </row>
    <row r="34" spans="1:14" s="8" customFormat="1" x14ac:dyDescent="0.2">
      <c r="A34" s="6">
        <f t="shared" si="0"/>
        <v>33</v>
      </c>
      <c r="B34" s="7" t="s">
        <v>45</v>
      </c>
      <c r="C34" s="8">
        <v>121128212</v>
      </c>
      <c r="D34" s="9">
        <v>2.2000000000000002</v>
      </c>
      <c r="E34" s="8" t="s">
        <v>65</v>
      </c>
      <c r="F34" s="8" t="s">
        <v>65</v>
      </c>
      <c r="G34" s="8">
        <v>94</v>
      </c>
      <c r="H34" s="8">
        <v>1493</v>
      </c>
      <c r="I34" s="8">
        <v>-1.3720110000000001</v>
      </c>
      <c r="J34" s="8">
        <v>-1.4879599999999999</v>
      </c>
      <c r="K34" s="8" t="s">
        <v>64</v>
      </c>
      <c r="L34" s="8">
        <v>2.0099999999999998</v>
      </c>
      <c r="M34" s="8">
        <v>3.4E-5</v>
      </c>
      <c r="N34" s="10">
        <v>8.7574520000000008E-6</v>
      </c>
    </row>
    <row r="35" spans="1:14" s="8" customFormat="1" x14ac:dyDescent="0.2">
      <c r="A35" s="6">
        <f t="shared" si="0"/>
        <v>34</v>
      </c>
      <c r="B35" s="7" t="s">
        <v>46</v>
      </c>
      <c r="C35" s="8">
        <v>120922939</v>
      </c>
      <c r="D35" s="9">
        <v>3.1</v>
      </c>
      <c r="E35" s="8" t="s">
        <v>65</v>
      </c>
      <c r="F35" s="8" t="s">
        <v>65</v>
      </c>
      <c r="G35" s="8">
        <v>776</v>
      </c>
      <c r="H35" s="8">
        <v>3155</v>
      </c>
      <c r="I35" s="8">
        <v>-1.5311380000000001</v>
      </c>
      <c r="J35" s="8">
        <v>-0.82297799999999999</v>
      </c>
      <c r="K35" s="8" t="s">
        <v>64</v>
      </c>
      <c r="L35" s="8">
        <v>1.94</v>
      </c>
      <c r="M35" s="10">
        <v>8.9167170000000002E-7</v>
      </c>
      <c r="N35" s="8" t="s">
        <v>98</v>
      </c>
    </row>
    <row r="36" spans="1:14" s="8" customFormat="1" x14ac:dyDescent="0.2">
      <c r="A36" s="6">
        <f t="shared" si="0"/>
        <v>35</v>
      </c>
      <c r="B36" s="7" t="s">
        <v>47</v>
      </c>
      <c r="C36" s="8">
        <v>120907017</v>
      </c>
      <c r="D36" s="9">
        <v>0.97</v>
      </c>
      <c r="E36" s="8" t="s">
        <v>65</v>
      </c>
      <c r="F36" s="8" t="s">
        <v>65</v>
      </c>
      <c r="G36" s="8">
        <v>122</v>
      </c>
      <c r="H36" s="8">
        <v>1489</v>
      </c>
      <c r="I36" s="8">
        <v>-0.91818999999999995</v>
      </c>
      <c r="J36" s="8">
        <v>-0.99396300000000004</v>
      </c>
      <c r="K36" s="8" t="s">
        <v>64</v>
      </c>
      <c r="L36" s="8">
        <v>1.69</v>
      </c>
      <c r="M36" s="10">
        <v>3.3245600000000001E-6</v>
      </c>
      <c r="N36" s="8" t="s">
        <v>98</v>
      </c>
    </row>
    <row r="37" spans="1:14" s="8" customFormat="1" x14ac:dyDescent="0.2">
      <c r="A37" s="6">
        <f t="shared" si="0"/>
        <v>36</v>
      </c>
      <c r="B37" s="7" t="s">
        <v>48</v>
      </c>
      <c r="C37" s="8">
        <v>120811649</v>
      </c>
      <c r="D37" s="9">
        <v>2.6709999999999998</v>
      </c>
      <c r="E37" s="8" t="s">
        <v>65</v>
      </c>
      <c r="F37" s="8" t="s">
        <v>65</v>
      </c>
      <c r="G37" s="8">
        <v>238</v>
      </c>
      <c r="H37" s="8">
        <v>2489</v>
      </c>
      <c r="I37" s="8">
        <v>-1.0850869999999999</v>
      </c>
      <c r="J37" s="8">
        <v>-1.2486660000000001</v>
      </c>
      <c r="K37" s="8" t="s">
        <v>64</v>
      </c>
      <c r="L37" s="8">
        <v>2.14</v>
      </c>
      <c r="M37" s="10">
        <v>2.4767899999999999E-6</v>
      </c>
      <c r="N37" s="8" t="s">
        <v>98</v>
      </c>
    </row>
    <row r="38" spans="1:14" s="8" customFormat="1" x14ac:dyDescent="0.2">
      <c r="A38" s="6">
        <f t="shared" si="0"/>
        <v>37</v>
      </c>
      <c r="B38" s="7" t="s">
        <v>49</v>
      </c>
      <c r="C38" s="8">
        <v>120326056</v>
      </c>
      <c r="D38" s="9">
        <v>1.798</v>
      </c>
      <c r="E38" s="8" t="s">
        <v>65</v>
      </c>
      <c r="F38" s="8" t="s">
        <v>65</v>
      </c>
      <c r="G38" s="8">
        <v>258</v>
      </c>
      <c r="H38" s="8">
        <v>70000</v>
      </c>
      <c r="I38" s="8">
        <v>-0.25484299999999999</v>
      </c>
      <c r="J38" s="8">
        <v>-0.32381599999999999</v>
      </c>
      <c r="K38" s="8" t="s">
        <v>64</v>
      </c>
      <c r="L38" s="8">
        <v>1.79</v>
      </c>
      <c r="M38" s="10">
        <v>6.7455010000000001E-8</v>
      </c>
      <c r="N38" s="10">
        <v>9.3958359999999996E-8</v>
      </c>
    </row>
    <row r="39" spans="1:14" s="8" customFormat="1" x14ac:dyDescent="0.2">
      <c r="A39" s="6">
        <f t="shared" si="0"/>
        <v>38</v>
      </c>
      <c r="B39" s="7" t="s">
        <v>50</v>
      </c>
      <c r="C39" s="8">
        <v>120118709</v>
      </c>
      <c r="D39" s="9">
        <v>2.9430000000000001</v>
      </c>
      <c r="E39" s="8" t="s">
        <v>65</v>
      </c>
      <c r="F39" s="8" t="s">
        <v>65</v>
      </c>
      <c r="G39" s="8">
        <v>336</v>
      </c>
      <c r="H39" s="8">
        <v>2173</v>
      </c>
      <c r="I39" s="8">
        <v>-0.45607900000000001</v>
      </c>
      <c r="J39" s="8">
        <v>-0.67297200000000001</v>
      </c>
      <c r="K39" s="8" t="s">
        <v>64</v>
      </c>
      <c r="L39" s="8">
        <v>2.0499999999999998</v>
      </c>
      <c r="M39" s="8" t="s">
        <v>98</v>
      </c>
      <c r="N39" s="8" t="s">
        <v>98</v>
      </c>
    </row>
    <row r="40" spans="1:14" s="8" customFormat="1" x14ac:dyDescent="0.2">
      <c r="A40" s="6">
        <f t="shared" si="0"/>
        <v>39</v>
      </c>
      <c r="B40" s="7" t="s">
        <v>51</v>
      </c>
      <c r="C40" s="8">
        <v>111228657</v>
      </c>
      <c r="D40" s="9">
        <v>0.71626999999999996</v>
      </c>
      <c r="E40" s="8" t="s">
        <v>65</v>
      </c>
      <c r="F40" s="8" t="s">
        <v>65</v>
      </c>
      <c r="G40" s="8">
        <v>413</v>
      </c>
      <c r="H40" s="8">
        <v>10200</v>
      </c>
      <c r="I40" s="8">
        <v>-0.50815900000000003</v>
      </c>
      <c r="J40" s="8">
        <v>-0.81235999999999997</v>
      </c>
      <c r="K40" s="8" t="s">
        <v>64</v>
      </c>
      <c r="L40" s="8">
        <v>1.96</v>
      </c>
      <c r="M40" s="10">
        <v>1.819343E-6</v>
      </c>
      <c r="N40" s="10">
        <v>1.967856E-7</v>
      </c>
    </row>
    <row r="41" spans="1:14" x14ac:dyDescent="0.2">
      <c r="A41" s="1">
        <f t="shared" si="0"/>
        <v>40</v>
      </c>
      <c r="B41" s="7" t="s">
        <v>52</v>
      </c>
      <c r="C41" s="8">
        <v>110213220</v>
      </c>
      <c r="D41" s="9">
        <v>1.4607000000000001</v>
      </c>
      <c r="E41" s="8" t="s">
        <v>65</v>
      </c>
      <c r="F41" s="8" t="s">
        <v>65</v>
      </c>
      <c r="G41" s="8">
        <v>147</v>
      </c>
      <c r="H41" s="8">
        <v>1256</v>
      </c>
      <c r="I41" s="8">
        <v>-1.3569119999999999</v>
      </c>
      <c r="J41" s="8">
        <v>-1.472119</v>
      </c>
      <c r="K41" s="8" t="s">
        <v>64</v>
      </c>
      <c r="L41" s="8">
        <v>1.9</v>
      </c>
      <c r="M41" s="8" t="s">
        <v>98</v>
      </c>
      <c r="N41" s="10">
        <v>2.5729440000000001E-5</v>
      </c>
    </row>
    <row r="42" spans="1:14" s="8" customFormat="1" x14ac:dyDescent="0.2">
      <c r="A42" s="6">
        <f t="shared" si="0"/>
        <v>41</v>
      </c>
      <c r="B42" s="7" t="s">
        <v>53</v>
      </c>
      <c r="C42" s="8">
        <v>110128073</v>
      </c>
      <c r="D42" s="9">
        <v>2.339</v>
      </c>
      <c r="E42" s="8" t="s">
        <v>63</v>
      </c>
      <c r="F42" s="8" t="s">
        <v>62</v>
      </c>
      <c r="G42" s="8">
        <v>637</v>
      </c>
      <c r="H42" s="8" t="s">
        <v>64</v>
      </c>
      <c r="I42" s="8">
        <v>-0.89132100000000003</v>
      </c>
      <c r="J42" s="8">
        <v>-0.71427200000000002</v>
      </c>
      <c r="K42" s="8" t="s">
        <v>64</v>
      </c>
      <c r="L42" s="8">
        <v>1.75</v>
      </c>
      <c r="M42" s="8" t="s">
        <v>98</v>
      </c>
      <c r="N42" s="8" t="s">
        <v>98</v>
      </c>
    </row>
    <row r="43" spans="1:14" s="8" customFormat="1" x14ac:dyDescent="0.2">
      <c r="A43" s="6">
        <f t="shared" si="0"/>
        <v>42</v>
      </c>
      <c r="B43" s="7" t="s">
        <v>54</v>
      </c>
      <c r="C43" s="8">
        <v>110106893</v>
      </c>
      <c r="D43" s="9">
        <v>0.61799999999999999</v>
      </c>
      <c r="E43" s="8" t="s">
        <v>63</v>
      </c>
      <c r="F43" s="8" t="s">
        <v>65</v>
      </c>
      <c r="G43" s="8">
        <v>435</v>
      </c>
      <c r="H43" s="8">
        <v>12000</v>
      </c>
      <c r="I43" s="8" t="s">
        <v>64</v>
      </c>
      <c r="J43" s="8">
        <v>-0.95684100000000005</v>
      </c>
      <c r="K43" s="8">
        <v>-0.95684100000000005</v>
      </c>
      <c r="L43" s="8">
        <v>1.86</v>
      </c>
      <c r="M43" s="10">
        <v>1.1594760000000001E-6</v>
      </c>
      <c r="N43" s="10">
        <v>2.3836630000000001E-7</v>
      </c>
    </row>
    <row r="44" spans="1:14" s="8" customFormat="1" x14ac:dyDescent="0.2">
      <c r="A44" s="6">
        <f t="shared" si="0"/>
        <v>43</v>
      </c>
      <c r="B44" s="7" t="s">
        <v>55</v>
      </c>
      <c r="C44" s="8">
        <v>101219686</v>
      </c>
      <c r="D44" s="9">
        <v>0.55184999999999995</v>
      </c>
      <c r="E44" s="8" t="s">
        <v>62</v>
      </c>
      <c r="F44" s="8" t="s">
        <v>62</v>
      </c>
      <c r="G44" s="8">
        <v>2710</v>
      </c>
      <c r="H44" s="8" t="s">
        <v>64</v>
      </c>
      <c r="I44" s="8">
        <v>-1.2881609999999999</v>
      </c>
      <c r="J44" s="8">
        <v>-0.48169899999999999</v>
      </c>
      <c r="K44" s="8" t="s">
        <v>64</v>
      </c>
      <c r="L44" s="8">
        <v>2.14</v>
      </c>
      <c r="M44" s="8" t="s">
        <v>98</v>
      </c>
      <c r="N44" s="8" t="s">
        <v>98</v>
      </c>
    </row>
    <row r="45" spans="1:14" s="8" customFormat="1" x14ac:dyDescent="0.2">
      <c r="A45" s="6">
        <f t="shared" si="0"/>
        <v>44</v>
      </c>
      <c r="B45" s="7" t="s">
        <v>56</v>
      </c>
      <c r="C45" s="8">
        <v>100906576</v>
      </c>
      <c r="D45" s="9">
        <v>1.7270000000000001</v>
      </c>
      <c r="E45" s="8" t="s">
        <v>65</v>
      </c>
      <c r="F45" s="8" t="s">
        <v>65</v>
      </c>
      <c r="G45" s="8">
        <v>309</v>
      </c>
      <c r="H45" s="8">
        <v>8630</v>
      </c>
      <c r="I45" s="8">
        <v>-0.97458100000000003</v>
      </c>
      <c r="J45" s="8">
        <v>-1.1528799999999999</v>
      </c>
      <c r="K45" s="8" t="s">
        <v>64</v>
      </c>
      <c r="L45" s="8">
        <v>1.92</v>
      </c>
      <c r="M45" s="10">
        <v>3.2987950000000002E-6</v>
      </c>
      <c r="N45" s="8" t="s">
        <v>98</v>
      </c>
    </row>
    <row r="46" spans="1:14" s="8" customFormat="1" x14ac:dyDescent="0.2">
      <c r="A46" s="6">
        <f t="shared" si="0"/>
        <v>45</v>
      </c>
      <c r="B46" s="7" t="s">
        <v>57</v>
      </c>
      <c r="C46" s="8">
        <v>100615083</v>
      </c>
      <c r="D46" s="9">
        <v>1.3979999999999999</v>
      </c>
      <c r="E46" s="8" t="s">
        <v>65</v>
      </c>
      <c r="F46" s="8" t="s">
        <v>65</v>
      </c>
      <c r="G46" s="8">
        <v>175</v>
      </c>
      <c r="H46" s="8">
        <v>15000</v>
      </c>
      <c r="I46" s="8">
        <v>-0.84476099999999998</v>
      </c>
      <c r="J46" s="8">
        <v>-0.92442800000000003</v>
      </c>
      <c r="K46" s="8" t="s">
        <v>64</v>
      </c>
      <c r="L46" s="8">
        <v>2.2400000000000002</v>
      </c>
      <c r="M46" s="10">
        <v>6.0432720000000003E-6</v>
      </c>
      <c r="N46" s="10">
        <v>2.3501950000000002E-8</v>
      </c>
    </row>
    <row r="47" spans="1:14" s="8" customFormat="1" x14ac:dyDescent="0.2">
      <c r="A47" s="6">
        <f t="shared" si="0"/>
        <v>46</v>
      </c>
      <c r="B47" s="7" t="s">
        <v>58</v>
      </c>
      <c r="C47" s="8">
        <v>100117879</v>
      </c>
      <c r="D47" s="9">
        <v>0.91500000000000004</v>
      </c>
      <c r="E47" s="8" t="s">
        <v>65</v>
      </c>
      <c r="F47" s="8" t="s">
        <v>63</v>
      </c>
      <c r="G47" s="8">
        <v>87</v>
      </c>
      <c r="H47" s="8">
        <v>229</v>
      </c>
      <c r="I47" s="8">
        <v>-4.88</v>
      </c>
      <c r="J47" s="8">
        <v>-1.446132</v>
      </c>
      <c r="K47" s="8" t="s">
        <v>64</v>
      </c>
      <c r="L47" s="8">
        <v>2.7</v>
      </c>
      <c r="M47" s="8">
        <v>7.4999999999999993E-5</v>
      </c>
      <c r="N47" s="8">
        <v>6.0000000000000002E-6</v>
      </c>
    </row>
    <row r="48" spans="1:14" s="8" customFormat="1" x14ac:dyDescent="0.2">
      <c r="A48" s="6">
        <f t="shared" si="0"/>
        <v>47</v>
      </c>
      <c r="B48" s="7" t="s">
        <v>59</v>
      </c>
      <c r="C48" s="8">
        <v>91208410</v>
      </c>
      <c r="D48" s="9">
        <v>1.0632999999999999</v>
      </c>
      <c r="E48" s="8" t="s">
        <v>65</v>
      </c>
      <c r="F48" s="8" t="s">
        <v>65</v>
      </c>
      <c r="G48" s="8">
        <v>140</v>
      </c>
      <c r="H48" s="8">
        <v>2270</v>
      </c>
      <c r="I48" s="8">
        <v>-0.98645000000000005</v>
      </c>
      <c r="J48" s="8">
        <v>-1.0803529999999999</v>
      </c>
      <c r="K48" s="8" t="s">
        <v>64</v>
      </c>
      <c r="L48" s="8">
        <v>1.85</v>
      </c>
      <c r="M48" s="10">
        <v>9.7972870000000005E-7</v>
      </c>
      <c r="N48" s="8" t="s">
        <v>98</v>
      </c>
    </row>
    <row r="49" spans="1:14" s="8" customFormat="1" x14ac:dyDescent="0.2">
      <c r="A49" s="6">
        <f t="shared" si="0"/>
        <v>48</v>
      </c>
      <c r="B49" s="7" t="s">
        <v>78</v>
      </c>
      <c r="C49" s="8">
        <v>90927422</v>
      </c>
      <c r="D49" s="9">
        <v>1.37</v>
      </c>
      <c r="E49" s="8" t="s">
        <v>63</v>
      </c>
      <c r="F49" s="8" t="s">
        <v>65</v>
      </c>
      <c r="G49" s="8">
        <v>2229</v>
      </c>
      <c r="H49" s="8">
        <v>9506</v>
      </c>
      <c r="I49" s="8" t="s">
        <v>64</v>
      </c>
      <c r="J49" s="8">
        <v>-0.850244</v>
      </c>
      <c r="K49" s="8">
        <v>-0.850244</v>
      </c>
      <c r="L49" s="8">
        <v>2.0499999999999998</v>
      </c>
      <c r="M49" s="10">
        <v>2.711979E-7</v>
      </c>
      <c r="N49" s="10">
        <v>4.0406019999999998E-8</v>
      </c>
    </row>
    <row r="50" spans="1:14" s="8" customFormat="1" x14ac:dyDescent="0.2">
      <c r="A50" s="6">
        <f t="shared" si="0"/>
        <v>49</v>
      </c>
      <c r="B50" s="7" t="s">
        <v>93</v>
      </c>
      <c r="C50" s="8">
        <v>90618353</v>
      </c>
      <c r="D50" s="9">
        <v>0.54</v>
      </c>
      <c r="E50" s="8" t="s">
        <v>65</v>
      </c>
      <c r="F50" s="8" t="s">
        <v>65</v>
      </c>
      <c r="G50" s="8">
        <v>392</v>
      </c>
      <c r="H50" s="8">
        <v>1607</v>
      </c>
      <c r="I50" s="8">
        <v>-1.015055</v>
      </c>
      <c r="J50" s="8">
        <v>-1.010704</v>
      </c>
      <c r="K50" s="8" t="s">
        <v>64</v>
      </c>
      <c r="L50" s="8">
        <v>1.83</v>
      </c>
      <c r="M50" s="8">
        <v>1.5999999999999999E-5</v>
      </c>
      <c r="N50" s="8">
        <v>6.0000000000000002E-6</v>
      </c>
    </row>
    <row r="51" spans="1:14" s="8" customFormat="1" x14ac:dyDescent="0.2">
      <c r="A51" s="6">
        <f t="shared" si="0"/>
        <v>50</v>
      </c>
      <c r="B51" s="7" t="s">
        <v>79</v>
      </c>
      <c r="C51" s="8">
        <v>90510016</v>
      </c>
      <c r="D51" s="9">
        <v>0.90300000000000002</v>
      </c>
      <c r="E51" s="8" t="s">
        <v>65</v>
      </c>
      <c r="F51" s="8" t="s">
        <v>65</v>
      </c>
      <c r="G51" s="8">
        <v>100</v>
      </c>
      <c r="H51" s="8">
        <v>1503</v>
      </c>
      <c r="I51" s="8">
        <v>-1.7280329999999999</v>
      </c>
      <c r="J51" s="8">
        <v>-1.9507289999999999</v>
      </c>
      <c r="K51" s="8" t="s">
        <v>64</v>
      </c>
      <c r="L51" s="8">
        <v>2</v>
      </c>
      <c r="M51" s="8">
        <v>1.5999999999999999E-5</v>
      </c>
      <c r="N51" s="10">
        <v>1.015215E-6</v>
      </c>
    </row>
    <row r="52" spans="1:14" s="8" customFormat="1" x14ac:dyDescent="0.2">
      <c r="A52" s="6">
        <f t="shared" si="0"/>
        <v>51</v>
      </c>
      <c r="B52" s="7" t="s">
        <v>80</v>
      </c>
      <c r="C52" s="8">
        <v>90424592</v>
      </c>
      <c r="D52" s="9">
        <v>0.54400000000000004</v>
      </c>
      <c r="E52" s="8" t="s">
        <v>63</v>
      </c>
      <c r="F52" s="8" t="s">
        <v>65</v>
      </c>
      <c r="G52" s="8">
        <v>254</v>
      </c>
      <c r="H52" s="8">
        <v>1770</v>
      </c>
      <c r="I52" s="8">
        <v>-1.0715749999999999</v>
      </c>
      <c r="J52" s="8">
        <v>-1.1040270000000001</v>
      </c>
      <c r="K52" s="8" t="s">
        <v>64</v>
      </c>
      <c r="L52" s="8">
        <v>1.871</v>
      </c>
      <c r="M52" s="8">
        <v>1.0000000000000001E-5</v>
      </c>
      <c r="N52" s="8">
        <v>1.1E-5</v>
      </c>
    </row>
    <row r="53" spans="1:14" s="8" customFormat="1" x14ac:dyDescent="0.2">
      <c r="A53" s="6">
        <f t="shared" si="0"/>
        <v>52</v>
      </c>
      <c r="B53" s="7" t="s">
        <v>81</v>
      </c>
      <c r="C53" s="8">
        <v>90423330</v>
      </c>
      <c r="D53" s="9">
        <v>8.26</v>
      </c>
      <c r="E53" s="8" t="s">
        <v>63</v>
      </c>
      <c r="F53" s="8" t="s">
        <v>65</v>
      </c>
      <c r="G53" s="8">
        <v>131</v>
      </c>
      <c r="H53" s="8">
        <v>5129</v>
      </c>
      <c r="I53" s="8">
        <v>-0.98542799999999997</v>
      </c>
      <c r="J53" s="8">
        <v>-1.3217810000000001</v>
      </c>
      <c r="K53" s="8" t="s">
        <v>64</v>
      </c>
      <c r="L53" s="8">
        <v>1.8</v>
      </c>
      <c r="M53" s="10">
        <v>7.6486320000000008E-6</v>
      </c>
      <c r="N53" s="10">
        <v>3.2983500000000002E-7</v>
      </c>
    </row>
    <row r="54" spans="1:14" s="8" customFormat="1" x14ac:dyDescent="0.2">
      <c r="A54" s="6">
        <f t="shared" si="0"/>
        <v>53</v>
      </c>
      <c r="B54" s="7" t="s">
        <v>82</v>
      </c>
      <c r="C54" s="8">
        <v>90113778</v>
      </c>
      <c r="D54" s="9">
        <v>1.7493000000000001</v>
      </c>
      <c r="E54" s="8" t="s">
        <v>65</v>
      </c>
      <c r="F54" s="8" t="s">
        <v>65</v>
      </c>
      <c r="G54" s="8">
        <v>110</v>
      </c>
      <c r="H54" s="8">
        <v>545</v>
      </c>
      <c r="I54" s="8">
        <v>-1.2338</v>
      </c>
      <c r="J54" s="8">
        <v>-1.397375</v>
      </c>
      <c r="K54" s="8" t="s">
        <v>64</v>
      </c>
      <c r="L54" s="8">
        <v>2.09</v>
      </c>
      <c r="M54" s="10">
        <v>4.1718550000000001E-6</v>
      </c>
      <c r="N54" s="10">
        <v>1.6219380000000001E-6</v>
      </c>
    </row>
    <row r="55" spans="1:14" s="8" customFormat="1" x14ac:dyDescent="0.2">
      <c r="A55" s="6">
        <f t="shared" si="0"/>
        <v>54</v>
      </c>
      <c r="B55" s="7" t="s">
        <v>84</v>
      </c>
      <c r="C55" s="8">
        <v>81222204</v>
      </c>
      <c r="D55" s="9">
        <v>2.77</v>
      </c>
      <c r="E55" s="8" t="s">
        <v>65</v>
      </c>
      <c r="F55" s="8" t="s">
        <v>65</v>
      </c>
      <c r="G55" s="8">
        <v>959</v>
      </c>
      <c r="H55" s="8">
        <v>2773</v>
      </c>
      <c r="I55" s="8">
        <v>-1.106619</v>
      </c>
      <c r="J55" s="8">
        <v>-1.193208</v>
      </c>
      <c r="K55" s="8" t="s">
        <v>64</v>
      </c>
      <c r="L55" s="8">
        <v>1.93</v>
      </c>
      <c r="M55" s="10">
        <v>1.6692949999999999E-6</v>
      </c>
      <c r="N55" s="8" t="s">
        <v>98</v>
      </c>
    </row>
    <row r="56" spans="1:14" s="8" customFormat="1" x14ac:dyDescent="0.2">
      <c r="A56" s="6">
        <f t="shared" si="0"/>
        <v>55</v>
      </c>
      <c r="B56" s="7" t="s">
        <v>83</v>
      </c>
      <c r="C56" s="8">
        <v>81221681</v>
      </c>
      <c r="D56" s="9">
        <v>2.2599999999999998</v>
      </c>
      <c r="E56" s="8" t="s">
        <v>65</v>
      </c>
      <c r="F56" s="8" t="s">
        <v>65</v>
      </c>
      <c r="G56" s="8">
        <v>225</v>
      </c>
      <c r="H56" s="8">
        <v>728</v>
      </c>
      <c r="I56" s="8">
        <v>-1.2481899999999999</v>
      </c>
      <c r="J56" s="8">
        <v>-1.5369740000000001</v>
      </c>
      <c r="K56" s="8" t="s">
        <v>64</v>
      </c>
      <c r="L56" s="8">
        <v>2.2090000000000001</v>
      </c>
      <c r="M56" s="8">
        <v>3.9999999999999998E-6</v>
      </c>
      <c r="N56" s="8">
        <v>5.0000000000000004E-6</v>
      </c>
    </row>
    <row r="57" spans="1:14" s="8" customFormat="1" x14ac:dyDescent="0.2">
      <c r="A57" s="6">
        <f t="shared" si="0"/>
        <v>56</v>
      </c>
      <c r="B57" s="7" t="s">
        <v>60</v>
      </c>
      <c r="C57" s="8">
        <v>80916406</v>
      </c>
      <c r="D57" s="9">
        <v>0.68869999999999998</v>
      </c>
      <c r="E57" s="8" t="s">
        <v>65</v>
      </c>
      <c r="F57" s="8" t="s">
        <v>65</v>
      </c>
      <c r="G57" s="8">
        <v>1600</v>
      </c>
      <c r="H57" s="8">
        <v>29000</v>
      </c>
      <c r="I57" s="8">
        <v>-1.112398</v>
      </c>
      <c r="J57" s="8">
        <v>-1.070921</v>
      </c>
      <c r="K57" s="8" t="s">
        <v>64</v>
      </c>
      <c r="L57" s="8">
        <v>1.96</v>
      </c>
      <c r="M57" s="10">
        <v>2.9457309999999999E-7</v>
      </c>
      <c r="N57" s="10">
        <v>2.169094E-9</v>
      </c>
    </row>
    <row r="58" spans="1:14" s="8" customFormat="1" x14ac:dyDescent="0.2">
      <c r="A58" s="6">
        <f t="shared" si="0"/>
        <v>57</v>
      </c>
      <c r="B58" s="7" t="s">
        <v>61</v>
      </c>
      <c r="C58" s="8">
        <v>80905705</v>
      </c>
      <c r="D58" s="9">
        <v>2.3738999999999999</v>
      </c>
      <c r="E58" s="8" t="s">
        <v>65</v>
      </c>
      <c r="F58" s="8" t="s">
        <v>65</v>
      </c>
      <c r="G58" s="8">
        <v>187</v>
      </c>
      <c r="H58" s="8">
        <v>16400</v>
      </c>
      <c r="I58" s="8">
        <v>-1.066913</v>
      </c>
      <c r="J58" s="8">
        <v>-1.183889</v>
      </c>
      <c r="K58" s="8" t="s">
        <v>64</v>
      </c>
      <c r="L58" s="8">
        <v>1.96</v>
      </c>
      <c r="M58" s="8">
        <v>1.1E-5</v>
      </c>
      <c r="N58" s="8" t="s">
        <v>98</v>
      </c>
    </row>
    <row r="60" spans="1:14" x14ac:dyDescent="0.2">
      <c r="F60" t="s">
        <v>88</v>
      </c>
      <c r="G60">
        <f>AVERAGE(G2:G22,G24:G43,G45:G58)</f>
        <v>542.20000000000005</v>
      </c>
      <c r="H60">
        <f>AVERAGE(H2:H22,H24:H43,H45:H58)</f>
        <v>8715.1111111111113</v>
      </c>
      <c r="I60">
        <f>AVERAGE(I2:I58)</f>
        <v>-1.1669958400000002</v>
      </c>
      <c r="J60">
        <f>AVERAGE(J2:J58)</f>
        <v>-1.0578222352941176</v>
      </c>
    </row>
    <row r="61" spans="1:14" x14ac:dyDescent="0.2">
      <c r="F61" t="s">
        <v>87</v>
      </c>
      <c r="G61">
        <f>MEDIAN(G2:G22,G24:G43,G45:G58)</f>
        <v>256</v>
      </c>
      <c r="H61">
        <f>MEDIAN(H2:H22,H24:H43,H45:H58)</f>
        <v>4390</v>
      </c>
      <c r="I61">
        <f>MEDIAN(I2:I58)</f>
        <v>-1.095853</v>
      </c>
      <c r="J61">
        <f>MEDIAN(J2:J58)</f>
        <v>-1.010704</v>
      </c>
    </row>
    <row r="62" spans="1:14" x14ac:dyDescent="0.2">
      <c r="F62" t="s">
        <v>89</v>
      </c>
      <c r="G62">
        <f>_xlfn.QUARTILE.EXC((G2:G22,G24:G43,G45:G58), 1)</f>
        <v>131</v>
      </c>
      <c r="H62">
        <f>_xlfn.QUARTILE.EXC((H2:H22,H24:H43,H45:H58), 1)</f>
        <v>1729.25</v>
      </c>
      <c r="I62">
        <f>_xlfn.QUARTILE.EXC((I2:I58), 1)</f>
        <v>-1.2970477499999999</v>
      </c>
      <c r="J62">
        <f>_xlfn.QUARTILE.EXC((J2:J58), 1)</f>
        <v>-1.2486660000000001</v>
      </c>
    </row>
    <row r="63" spans="1:14" x14ac:dyDescent="0.2">
      <c r="F63" t="s">
        <v>85</v>
      </c>
      <c r="G63">
        <f>_xlfn.QUARTILE.EXC((G2:G22,G24:G43,G45:G58), 3)</f>
        <v>656</v>
      </c>
      <c r="H63">
        <f>_xlfn.QUARTILE.EXC((H2:H22,H24:H43,H45:H58), 3)</f>
        <v>10725</v>
      </c>
      <c r="I63">
        <f>_xlfn.QUARTILE.EXC((I2:I58), 3)</f>
        <v>-0.88647100000000001</v>
      </c>
      <c r="J63">
        <f>_xlfn.QUARTILE.EXC((J2:J58), 3)</f>
        <v>-0.83027099999999998</v>
      </c>
    </row>
    <row r="64" spans="1:14" x14ac:dyDescent="0.2">
      <c r="F64" t="s">
        <v>90</v>
      </c>
      <c r="G64">
        <f>MIN(G2:G22,G24:G43,G45:G58)</f>
        <v>71</v>
      </c>
      <c r="H64">
        <f>MIN(H2:H22,H24:H43,H45:H58)</f>
        <v>169</v>
      </c>
      <c r="I64">
        <f>MIN(I2:I58)</f>
        <v>-4.88</v>
      </c>
      <c r="J64">
        <f>MIN(J2:J58)</f>
        <v>-2.234245</v>
      </c>
    </row>
    <row r="65" spans="6:10" x14ac:dyDescent="0.2">
      <c r="F65" t="s">
        <v>86</v>
      </c>
      <c r="G65">
        <f>MAX(G2:G22,G24:G43,G45:G58)</f>
        <v>4708</v>
      </c>
      <c r="H65">
        <f>MAX(H2:H22,H24:H43,H45:H58)</f>
        <v>70000</v>
      </c>
      <c r="I65">
        <f>MAX(I2:I58)</f>
        <v>-0.25484299999999999</v>
      </c>
      <c r="J65">
        <f>MAX(J2:J58)</f>
        <v>-0.32381599999999999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H A A B Q S w M E F A A A C A g A P H P J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A 8 c 8 l W Z M 3 X O J I E A A D n C Q A A E w A A A E Z v c m 1 1 b G F z L 1 N l Y 3 R p b 2 4 x L m 3 t V N u u o k g U f T 9 J / w O x X z S c i N w x k 3 k Q 8 Q o q A o r S 6 X R A C g G 5 W R Q K T M 6 / j 5 d z u u 1 J n 8 5 k 0 j N P 8 0 R 2 r b 2 o v X Z W r R z s U J A m m H 7 / k r 9 9 e P r w l P s 2 B C 5 m 2 E 4 E s N + x C K A n D N P T A u 6 u 5 e 2 4 P Y R p r K X n v D n N 0 6 Q t p b s i B g l q i k F i w 6 o t g V 0 a Z x D k + d v J t d 8 A J W o 2 N F e b h s X s L P U 2 y 2 O p V 0 p o M I v t g d N J i T 5 1 H I P R x K T L l R N C N l C X Q E N V I I b G z G Z 8 g t A 4 n K C J 3 S T t 9 0 r I r u U l g z t r O R I i l g r X K 0 s 6 L m z S j P N w E E T W K Q M i n B n m L s S V e J j 3 3 N C 1 E m c Z k D Q a S R x X G Y w / W w h W S b l 7 d z 8 f U s k s 6 W X j L V f L e h 9 a Y 3 d t s v T U M 2 F v W p 4 X 8 T w K b U L U i 2 A Z H z m P P I z G f E C F p K K 6 M 5 c W n d 5 6 B D p 8 U I E t O 5 Y 6 A q U F B d h s q p V 5 j o 4 0 v 6 r w v E w t s r a S i b z y F L O y b N L y F x R O H z J B k C i U R w m + q d j D f H i s + 3 N i u q M 2 B i / G p W G u + 3 C l c T V + 3 k c r q r Y 6 E y E 7 x / Q o 3 J 8 J b Z 1 F q z K e U a p G + q V D + w F y e v J y B W q 7 C h x 2 k x o e t 1 3 s S L 8 a O J K d O d M z Q c 2 j r k P l Z g S 9 + G T 7 u T H 1 2 A q W U o C G M 5 + L x M I w l 6 p b k J 0 A 5 k i Z L 5 3 l K h j z j l Z l 2 8 i a Q L Q n b W o s F o M u k + g d F p K d x H K 3 7 F L g 4 y w C N b M g q f k x n 2 W j W J + o Z s e E L K G F b i g W t b 4 j a 6 T B r j F i D X y 7 I y i / a 0 y m B U q H 1 K b M o 6 r r p R 2 H I B r P 2 N 0 v g 2 S X u k G y b 4 t 2 D j i m 9 Y z 1 X w 0 V X O 0 G v M h G o H U 5 v p g T + 4 I u t m w 2 U Z U B L C m i 6 O Z b d D F b C 4 s B s r F P O o C B H Q U 1 c N t X D 1 6 6 E S z A 5 x Y W J N i N h W 6 U T / 0 0 K u K E v O B f 0 O f W 8 8 X 1 H x t 6 F g U I 2 9 0 Q z K k w F 0 R B H C A A G 1 / f w q 3 l z m 3 e n 8 k z 1 n j 9 1 0 X R D b 4 Q 7 n 3 X A c R K e v t L s 4 E 1 L j L + e O t v X x l f C + q x o B 8 L 5 r F g H w u u 8 f I 6 e t + 3 k / 3 l I b 8 O f 1 X 6 b W g D 2 k n u p T C + 8 4 w L m D d / J v c y 5 P d T T h L E M e 0 r 8 e V R w H X m + 1 I v S r 9 D 6 H c R 5 l 2 E f f 8 i 7 n v o T b U G 4 v T 0 V X X + T f E d u L O v U n + 0 n r 8 K e W / 5 L 6 2 n I P n h d Y 8 J + r F x z 9 A m 1 W r 8 + i A 1 r L n i 5 F q v P 9 B P g + T g m l 6 d q e k p w s l u W B 6 3 e 8 G T p 0 q a 9 j d d V 7 T 4 v T b 2 v J P r S F 1 P E v D Y n Y t E f 1 i N C q o I t t 6 y W G 8 7 l Z 3 6 W W B D G 1 V 1 p f P R e I k G x 4 l v n M r J K A d M t M o z B U 3 i A M e 3 8 T r Q S W I X Q t M T I M L d U l 5 0 W D / v 1 c f q M F F l 1 A k 1 J a 5 O d r h R 6 G 1 2 c P Y a X 0 + 5 b q S a n i o f T 3 n Y w 5 W 1 X F n r U J d V a R D 0 + Q G 7 X p c j 2 x v r m z y v c y 2 R G I 3 f 7 9 R w s q + k u F r V K 8 S 6 V V d h 1 M R x a W U 8 n V e 6 a I v W G c l k X 0 x I l 8 s m w N u v X L a r O L U w 3 f K O v o i m Y w f 4 j A A 0 A X c W F B h Z S z g U y 5 q G x g K e e W V 2 K i k y 5 + B B K D i H 6 N N C F 5 J q b P o V f X A c T T 7 v + W T N i 9 T M F P p J s E C W q M q q M n U 6 0 t j b C L 3 / w + o f h t V / l E + v K 4 4 d A P / l g H q 8 6 Z f H 0 N / e 8 U 8 y 6 U 9 Q S w M E F A A A C A g A P H P J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8 c 8 l W s 5 Z b i q Q A A A D 2 A A A A E g A A A A A A A A A A A A A A p A E A A A A A Q 2 9 u Z m l n L 1 B h Y 2 t h Z 2 U u e G 1 s U E s B A h Q D F A A A C A g A P H P J V m T N 1 z i S B A A A 5 w k A A B M A A A A A A A A A A A A A A K Q B 1 A A A A E Z v c m 1 1 b G F z L 1 N l Y 3 R p b 2 4 x L m 1 Q S w E C F A M U A A A I C A A 8 c 8 l W D 8 r p q 6 Q A A A D p A A A A E w A A A A A A A A A A A A A A p A G X B Q A A W 0 N v b n R l b n R f V H l w Z X N d L n h t b F B L B Q Y A A A A A A w A D A M I A A A B s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E Q A A A A A A A M Y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Z U M T Y 6 N D Y 6 M D U u M j E 4 M D g 4 M F o i I C 8 + P E V u d H J 5 I F R 5 c G U 9 I k Z p b G x D b 2 x 1 b W 5 U e X B l c y I g V m F s d W U 9 I n N B d 0 1 E I i A v P j x F b n R y e S B U e X B l P S J G a W x s Q 2 9 s d W 1 u T m F t Z X M i I F Z h b H V l P S J z W y Z x d W 9 0 O 0 N v b H V t b j E u M S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v Q X V 0 b 1 J l b W 9 2 Z W R D b 2 x 1 b W 5 z M S 5 7 Q 2 9 s d W 1 u M S 4 x L D B 9 J n F 1 b 3 Q 7 L C Z x d W 9 0 O 1 N l Y 3 R p b 2 4 x L 1 R h Y m x l L 0 F 1 d G 9 S Z W 1 v d m V k Q 2 9 s d W 1 u c z E u e 0 N v b H V t b j E u N S w x f S Z x d W 9 0 O y w m c X V v d D t T Z W N 0 a W 9 u M S 9 U Y W J s Z S 9 B d X R v U m V t b 3 Z l Z E N v b H V t b n M x L n t D b 2 x 1 b W 4 x L j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v Q X V 0 b 1 J l b W 9 2 Z W R D b 2 x 1 b W 5 z M S 5 7 Q 2 9 s d W 1 u M S 4 x L D B 9 J n F 1 b 3 Q 7 L C Z x d W 9 0 O 1 N l Y 3 R p b 2 4 x L 1 R h Y m x l L 0 F 1 d G 9 S Z W 1 v d m V k Q 2 9 s d W 1 u c z E u e 0 N v b H V t b j E u N S w x f S Z x d W 9 0 O y w m c X V v d D t T Z W N 0 a W 9 u M S 9 U Y W J s Z S 9 B d X R v U m V t b 3 Z l Z E N v b H V t b n M x L n t D b 2 x 1 b W 4 x L j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T g 6 M j U 6 N T Y u M D Q z M D c z M F o i I C 8 + P E V u d H J 5 I F R 5 c G U 9 I k Z p b G x D b 2 x 1 b W 5 U e X B l c y I g V m F s d W U 9 I n N C U T 0 9 I i A v P j x F b n R y e S B U e X B l P S J G a W x s Q 2 9 s d W 1 u T m F t Z X M i I F Z h b H V l P S J z W y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C g y K S 9 B d X R v U m V t b 3 Z l Z E N v b H V t b n M x L n t D b 2 x 1 b W 4 x L j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g K D I p L 0 F 1 d G 9 S Z W 1 v d m V k Q 2 9 s d W 1 u c z E u e 0 N v b H V t b j E u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1 J l b W 9 2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c N x r D t S s P Y k w D Q Y J K o Z I h v c N A Q E B B Q A E g g I A c b 4 V F 3 + o b w W 2 z 8 K l K J j 0 2 J v h 9 g n c w d e j s K 1 Z S 0 n z 1 p t h L t q N I o x H M d N E k x D N G 4 O 9 M e c 3 4 H V l X G G t q 7 u q m g j m C u o u r g O X 8 s q o c T i 0 a D i c + v t K i G P l R 3 k x E / W X 5 4 y T J 8 P w L + b B x e R z C Z b K L m 2 t F l j I 9 M 1 B d C i 5 Y v P 1 1 f / 0 Z p C y N K i I a 5 f q p a c w P P a S q E x 5 W X / Z r p b m g n O B K 2 S O Z F T n V U g h G y / 1 x W k V d j G f 9 a i U z 1 O I s R H i P E f T 4 7 3 l k J l z z t a f i d a B j I Y m T B l c I d 5 R w a U d F 2 k 0 v J 4 W 4 V j m b 9 x 6 V R 6 U a 1 6 V 1 e f p g L H i w W k F 0 z h H s 2 D + 3 H F H u y T U H z K h q 4 I i M B s 4 2 Y H I 6 L R p T i 9 V v 7 M H h u 4 A r 0 c K t k N x / z E S u P F 8 j E u Q J v O P O k x r Q q R t 2 Y W S o V 4 S G D 6 I P u q p T I u i J 7 S L a I K m G Y P M c p V h 7 L y R D T W i e n 9 t 9 Q l J u r t 2 p z X y + 8 t J Z E D e n P N E f Z C U q e g w s r B K k w J N X m F 3 J M / 7 n I l b 3 d 5 y 4 r v h D w F Q 3 2 A R s C W c d w H Q 6 w R L N n H / 6 x X g y a J M l J f + 5 9 j Y T L 1 9 / 8 A a A W + q u Y 8 B L O f P A k p b N F Q C I r n 0 s E I 8 f l X O b L l O g N X X Y 6 l p o k O 4 R o u f b y o p O 6 N U z h f m a E H p k N F K j w F b + B X h 5 M R J s S q p N 2 V N R U 8 i a L 3 k X Q 2 P u 7 C L v C n J m + G I g K t 3 Y 3 0 c b l s 4 K u 7 9 I s 3 Y R Y E w f A Y J K o Z I h v c N A Q c B M B 0 G C W C G S A F l A w Q B K g Q Q U e y 0 6 I + I R t P o 5 g i J V t 4 P l o B Q a v z S 1 W T P y Q x 9 N e m R 3 Q 7 u O f 0 I J S q l + v 1 0 r 1 Z S B + V T U Z C j T 5 b I d a B P D 2 8 T X X 4 Q 3 8 v b 3 A D 8 g l 8 E 9 U W 8 U z 3 7 q 4 o b z f + B J Z r i T n p J + n A 8 Z w 3 U R m Y = < / D a t a M a s h u p > 
</file>

<file path=customXml/itemProps1.xml><?xml version="1.0" encoding="utf-8"?>
<ds:datastoreItem xmlns:ds="http://schemas.openxmlformats.org/officeDocument/2006/customXml" ds:itemID="{E4E07BDE-95CA-2C44-8CBB-F21B34976C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of Sample 6</vt:lpstr>
      <vt:lpstr>Sample 6 w stage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2023-05-26T16:40:28Z</dcterms:created>
  <dcterms:modified xsi:type="dcterms:W3CDTF">2023-06-23T02:39:52Z</dcterms:modified>
</cp:coreProperties>
</file>