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xr:revisionPtr revIDLastSave="0" documentId="13_ncr:1_{AB208F00-9BC7-4BB9-82D1-1E7EF2A61ACF}" xr6:coauthVersionLast="47" xr6:coauthVersionMax="47" xr10:uidLastSave="{00000000-0000-0000-0000-000000000000}"/>
  <bookViews>
    <workbookView xWindow="28680" yWindow="-120" windowWidth="29040" windowHeight="15720" xr2:uid="{627E4E01-AAD8-4DAA-ADF6-88C31CD09B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5" i="1" l="1"/>
  <c r="B13" i="1"/>
  <c r="B24" i="1"/>
  <c r="B12" i="1"/>
  <c r="B22" i="1"/>
  <c r="B3" i="1"/>
  <c r="B6" i="1"/>
  <c r="B7" i="1" s="1"/>
  <c r="B26" i="1" l="1"/>
  <c r="B18" i="1"/>
  <c r="B21" i="1" s="1"/>
  <c r="B23" i="1" s="1"/>
  <c r="B9" i="1"/>
  <c r="B10" i="1" s="1"/>
  <c r="B16" i="1" l="1"/>
</calcChain>
</file>

<file path=xl/sharedStrings.xml><?xml version="1.0" encoding="utf-8"?>
<sst xmlns="http://schemas.openxmlformats.org/spreadsheetml/2006/main" count="50" uniqueCount="40">
  <si>
    <t>Vin</t>
  </si>
  <si>
    <t>Vout</t>
  </si>
  <si>
    <t>Iout</t>
  </si>
  <si>
    <t>V</t>
  </si>
  <si>
    <t>A</t>
  </si>
  <si>
    <t>Fs</t>
  </si>
  <si>
    <t>kHz</t>
  </si>
  <si>
    <t>L</t>
  </si>
  <si>
    <t>uH</t>
  </si>
  <si>
    <t>deltaI</t>
  </si>
  <si>
    <t>deltaIL</t>
  </si>
  <si>
    <t>%</t>
  </si>
  <si>
    <t>Lest</t>
  </si>
  <si>
    <t>Ipk</t>
  </si>
  <si>
    <t>Coutmin</t>
  </si>
  <si>
    <t>Vrip</t>
  </si>
  <si>
    <t>Voutesr</t>
  </si>
  <si>
    <t>ESR</t>
  </si>
  <si>
    <t>mohm</t>
  </si>
  <si>
    <t>D</t>
  </si>
  <si>
    <t>F</t>
  </si>
  <si>
    <t>H</t>
  </si>
  <si>
    <t>Mc</t>
  </si>
  <si>
    <t>Rcs</t>
  </si>
  <si>
    <t>ohm</t>
  </si>
  <si>
    <t>Sn</t>
  </si>
  <si>
    <t>mV/us</t>
  </si>
  <si>
    <t>Se</t>
  </si>
  <si>
    <t>SRC</t>
  </si>
  <si>
    <t>Rcsf</t>
  </si>
  <si>
    <t>kohm</t>
  </si>
  <si>
    <t>fesrz</t>
  </si>
  <si>
    <t>Cout</t>
  </si>
  <si>
    <t>uF</t>
  </si>
  <si>
    <t>0.004 || 0.02</t>
  </si>
  <si>
    <t>wesrz</t>
  </si>
  <si>
    <t>rad/s</t>
  </si>
  <si>
    <t>khz</t>
  </si>
  <si>
    <t>CFB</t>
  </si>
  <si>
    <t>Coutmin2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</si>
</sst>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1" xfId="2"/>
    <xf numFmtId="11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3733-E5A2-4FFB-9A40-3E726AD35795}">
  <dimension ref="A1:D26"/>
  <sheetViews>
    <sheetView tabSelected="1" workbookViewId="0">
      <selection activeCell="C18" sqref="C18"/>
    </sheetView>
  </sheetViews>
  <sheetFormatPr defaultRowHeight="15" x14ac:dyDescent="0.25"/>
  <cols>
    <col min="2" max="2" width="18.85546875" customWidth="1"/>
    <col min="8" max="8" width="12" bestFit="1" customWidth="1"/>
  </cols>
  <sheetData>
    <row r="1" spans="1:4" x14ac:dyDescent="0.25">
      <c r="A1" t="s">
        <v>0</v>
      </c>
      <c r="B1" s="1">
        <v>5</v>
      </c>
      <c r="C1" t="s">
        <v>3</v>
      </c>
    </row>
    <row r="2" spans="1:4" x14ac:dyDescent="0.25">
      <c r="A2" t="s">
        <v>1</v>
      </c>
      <c r="B2" s="1">
        <v>42</v>
      </c>
      <c r="C2" t="s">
        <v>3</v>
      </c>
    </row>
    <row r="3" spans="1:4" x14ac:dyDescent="0.25">
      <c r="A3" t="s">
        <v>19</v>
      </c>
      <c r="B3" s="2">
        <f>1-((B1*0.9)/B2)</f>
        <v>0.8928571428571429</v>
      </c>
      <c r="C3" t="s">
        <v>11</v>
      </c>
    </row>
    <row r="4" spans="1:4" x14ac:dyDescent="0.25">
      <c r="A4" t="s">
        <v>2</v>
      </c>
      <c r="B4" s="1">
        <v>0.1</v>
      </c>
      <c r="C4" t="s">
        <v>4</v>
      </c>
    </row>
    <row r="5" spans="1:4" x14ac:dyDescent="0.25">
      <c r="A5" t="s">
        <v>5</v>
      </c>
      <c r="B5" s="1">
        <v>750</v>
      </c>
      <c r="C5" t="s">
        <v>6</v>
      </c>
    </row>
    <row r="6" spans="1:4" x14ac:dyDescent="0.25">
      <c r="A6" t="s">
        <v>9</v>
      </c>
      <c r="B6" s="2">
        <f>0.3*B4*(B2/B1)</f>
        <v>0.252</v>
      </c>
      <c r="C6" t="s">
        <v>4</v>
      </c>
    </row>
    <row r="7" spans="1:4" x14ac:dyDescent="0.25">
      <c r="A7" t="s">
        <v>12</v>
      </c>
      <c r="B7" s="3">
        <f>(B1*(B2-B1))/(B6*(B5*10^3)*B2)</f>
        <v>2.3305618543713781E-5</v>
      </c>
      <c r="C7" t="s">
        <v>21</v>
      </c>
    </row>
    <row r="8" spans="1:4" x14ac:dyDescent="0.25">
      <c r="A8" t="s">
        <v>7</v>
      </c>
      <c r="B8" s="1">
        <v>33</v>
      </c>
      <c r="C8" t="s">
        <v>8</v>
      </c>
    </row>
    <row r="9" spans="1:4" x14ac:dyDescent="0.25">
      <c r="A9" t="s">
        <v>10</v>
      </c>
      <c r="B9" s="2">
        <f>(B1*B3)/((B5*10^3)*(B8*10^-6))</f>
        <v>0.18037518037518041</v>
      </c>
      <c r="C9" t="s">
        <v>4</v>
      </c>
    </row>
    <row r="10" spans="1:4" x14ac:dyDescent="0.25">
      <c r="A10" t="s">
        <v>13</v>
      </c>
      <c r="B10" s="2">
        <f>(B9/2)+(B4/(1-B3))</f>
        <v>1.0235209235209239</v>
      </c>
      <c r="C10" t="s">
        <v>4</v>
      </c>
    </row>
    <row r="11" spans="1:4" x14ac:dyDescent="0.25">
      <c r="A11" t="s">
        <v>15</v>
      </c>
      <c r="B11" s="1">
        <v>0.1</v>
      </c>
      <c r="C11" t="s">
        <v>3</v>
      </c>
    </row>
    <row r="12" spans="1:4" x14ac:dyDescent="0.25">
      <c r="A12" t="s">
        <v>14</v>
      </c>
      <c r="B12" s="2">
        <f>(B4*B3)/((B5*10^3)*B11)</f>
        <v>1.1904761904761906E-6</v>
      </c>
      <c r="C12" t="s">
        <v>20</v>
      </c>
    </row>
    <row r="13" spans="1:4" x14ac:dyDescent="0.25">
      <c r="A13" t="s">
        <v>39</v>
      </c>
      <c r="B13" s="2">
        <f>(B4*(B2/(B2+B1)))/(B11*B2*B5)</f>
        <v>2.8368794326241135E-5</v>
      </c>
      <c r="C13" t="s">
        <v>20</v>
      </c>
    </row>
    <row r="14" spans="1:4" x14ac:dyDescent="0.25">
      <c r="A14" t="s">
        <v>32</v>
      </c>
      <c r="B14" s="1">
        <v>101.5</v>
      </c>
      <c r="C14" t="s">
        <v>33</v>
      </c>
    </row>
    <row r="15" spans="1:4" x14ac:dyDescent="0.25">
      <c r="A15" t="s">
        <v>17</v>
      </c>
      <c r="B15" s="1">
        <v>3.3</v>
      </c>
      <c r="C15" t="s">
        <v>18</v>
      </c>
      <c r="D15" t="s">
        <v>34</v>
      </c>
    </row>
    <row r="16" spans="1:4" x14ac:dyDescent="0.25">
      <c r="A16" t="s">
        <v>16</v>
      </c>
      <c r="B16" s="2">
        <f>(B15*10^-3)*((B4/(1-B3))+(B9/2))</f>
        <v>3.377619047619049E-3</v>
      </c>
      <c r="C16" t="s">
        <v>3</v>
      </c>
    </row>
    <row r="18" spans="1:3" x14ac:dyDescent="0.25">
      <c r="A18" t="s">
        <v>22</v>
      </c>
      <c r="B18" s="2">
        <f>((1/PI())+0.5)/(1-B3)</f>
        <v>7.6375589377153839</v>
      </c>
    </row>
    <row r="19" spans="1:3" x14ac:dyDescent="0.25">
      <c r="A19" t="s">
        <v>23</v>
      </c>
      <c r="B19" s="1">
        <v>0.2</v>
      </c>
      <c r="C19" t="s">
        <v>24</v>
      </c>
    </row>
    <row r="20" spans="1:3" x14ac:dyDescent="0.25">
      <c r="A20" t="s">
        <v>25</v>
      </c>
      <c r="B20" s="2">
        <f>(B1*B19)/(B8*10^-3)</f>
        <v>30.303030303030301</v>
      </c>
      <c r="C20" t="s">
        <v>26</v>
      </c>
    </row>
    <row r="21" spans="1:3" x14ac:dyDescent="0.25">
      <c r="A21" t="s">
        <v>27</v>
      </c>
      <c r="B21" s="2">
        <f>(B18-1)*B20</f>
        <v>201.1381496277389</v>
      </c>
      <c r="C21" t="s">
        <v>26</v>
      </c>
    </row>
    <row r="22" spans="1:3" x14ac:dyDescent="0.25">
      <c r="A22" t="s">
        <v>28</v>
      </c>
      <c r="B22" s="2">
        <f>2.4*B5</f>
        <v>1800</v>
      </c>
      <c r="C22" t="s">
        <v>26</v>
      </c>
    </row>
    <row r="23" spans="1:3" x14ac:dyDescent="0.25">
      <c r="A23" t="s">
        <v>29</v>
      </c>
      <c r="B23" s="2">
        <f>24.9/((B22/B21)-1)</f>
        <v>3.1324406949634906</v>
      </c>
      <c r="C23" t="s">
        <v>30</v>
      </c>
    </row>
    <row r="24" spans="1:3" x14ac:dyDescent="0.25">
      <c r="A24" t="s">
        <v>35</v>
      </c>
      <c r="B24" s="2">
        <f>1/((B15*10^-3)*(B14*10^-6))</f>
        <v>2985520.2268995373</v>
      </c>
      <c r="C24" t="s">
        <v>36</v>
      </c>
    </row>
    <row r="25" spans="1:3" x14ac:dyDescent="0.25">
      <c r="A25" t="s">
        <v>31</v>
      </c>
      <c r="B25" s="2">
        <f>(B24/(2*PI()))/1000</f>
        <v>475.16030181189831</v>
      </c>
      <c r="C25" t="s">
        <v>37</v>
      </c>
    </row>
    <row r="26" spans="1:3" x14ac:dyDescent="0.25">
      <c r="A26" t="s">
        <v>38</v>
      </c>
      <c r="B26" s="2">
        <f>1/((2*PI())*10*B25)</f>
        <v>3.3495000000000004E-5</v>
      </c>
      <c r="C2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2025-09-01T23:05:23Z</dcterms:created>
  <dcterms:modified xsi:type="dcterms:W3CDTF">2025-09-05T15:18:28Z</dcterms:modified>
</cp:coreProperties>
</file>