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111569C1-7624-42DF-BE9B-8D6A60A21CA0}" xr6:coauthVersionLast="43" xr6:coauthVersionMax="43" xr10:uidLastSave="{00000000-0000-0000-0000-000000000000}"/>
  <bookViews>
    <workbookView xWindow="-120" yWindow="-120" windowWidth="20730" windowHeight="11160" xr2:uid="{FF796AEC-455E-4DF3-917A-2D50B8A52781}"/>
  </bookViews>
  <sheets>
    <sheet name="DB" sheetId="1" r:id="rId1"/>
    <sheet name="Index" sheetId="10" r:id="rId2"/>
    <sheet name="Status" sheetId="8" r:id="rId3"/>
    <sheet name="Invoice" sheetId="11" r:id="rId4"/>
    <sheet name="Clients" sheetId="3" r:id="rId5"/>
    <sheet name="Notes" sheetId="6" r:id="rId6"/>
    <sheet name="Items" sheetId="5" r:id="rId7"/>
    <sheet name="Dropdowns" sheetId="4" r:id="rId8"/>
    <sheet name="Form" sheetId="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2" i="5" l="1"/>
  <c r="C83" i="6"/>
  <c r="K83" i="6"/>
  <c r="I34" i="1"/>
  <c r="K1" i="1" s="1"/>
  <c r="K34" i="1"/>
  <c r="M34" i="1"/>
  <c r="I33" i="1" l="1"/>
  <c r="K33" i="1"/>
  <c r="M33" i="1"/>
  <c r="C41" i="5"/>
  <c r="C82" i="6"/>
  <c r="K82" i="6"/>
  <c r="C81" i="6"/>
  <c r="K81" i="6"/>
  <c r="I29" i="1"/>
  <c r="K29" i="1"/>
  <c r="M29" i="1"/>
  <c r="C80" i="6"/>
  <c r="K80" i="6"/>
  <c r="C40" i="5"/>
  <c r="I32" i="1"/>
  <c r="K32" i="1"/>
  <c r="M32" i="1"/>
  <c r="C79" i="6"/>
  <c r="K79" i="6"/>
  <c r="C39" i="5"/>
  <c r="I31" i="1"/>
  <c r="K31" i="1"/>
  <c r="M31" i="1"/>
  <c r="C78" i="6"/>
  <c r="K78" i="6"/>
  <c r="C77" i="6"/>
  <c r="K77" i="6"/>
  <c r="C38" i="5"/>
  <c r="C37" i="5"/>
  <c r="C36" i="5"/>
  <c r="C41" i="6"/>
  <c r="K41" i="6"/>
  <c r="C40" i="6"/>
  <c r="K40" i="6"/>
  <c r="I30" i="1"/>
  <c r="K30" i="1"/>
  <c r="M30" i="1"/>
  <c r="I28" i="1"/>
  <c r="K28" i="1"/>
  <c r="M28" i="1"/>
  <c r="C7" i="6"/>
  <c r="K7" i="6"/>
  <c r="C6" i="6"/>
  <c r="K6" i="6"/>
  <c r="C48" i="6"/>
  <c r="K48" i="6"/>
  <c r="G16" i="11" l="1"/>
  <c r="I27" i="1"/>
  <c r="K27" i="1"/>
  <c r="M27" i="1"/>
  <c r="I26" i="1"/>
  <c r="K26" i="1"/>
  <c r="M26" i="1"/>
  <c r="I25" i="1"/>
  <c r="K25" i="1"/>
  <c r="M25" i="1"/>
  <c r="I24" i="1"/>
  <c r="K24" i="1"/>
  <c r="M24" i="1"/>
  <c r="I23" i="1"/>
  <c r="K23" i="1"/>
  <c r="M23" i="1"/>
  <c r="C29" i="6" l="1"/>
  <c r="K29" i="6"/>
  <c r="C52" i="6"/>
  <c r="K52" i="6"/>
  <c r="C61" i="6"/>
  <c r="K61" i="6"/>
  <c r="C32" i="6"/>
  <c r="K32" i="6"/>
  <c r="C31" i="6"/>
  <c r="K31" i="6"/>
  <c r="C9" i="6"/>
  <c r="K9" i="6"/>
  <c r="K3" i="6"/>
  <c r="K4" i="6"/>
  <c r="K5" i="6"/>
  <c r="K8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30" i="6"/>
  <c r="K33" i="6"/>
  <c r="K34" i="6"/>
  <c r="K35" i="6"/>
  <c r="K36" i="6"/>
  <c r="K37" i="6"/>
  <c r="K38" i="6"/>
  <c r="K39" i="6"/>
  <c r="K42" i="6"/>
  <c r="K43" i="6"/>
  <c r="K44" i="6"/>
  <c r="K45" i="6"/>
  <c r="K46" i="6"/>
  <c r="K47" i="6"/>
  <c r="K49" i="6"/>
  <c r="K50" i="6"/>
  <c r="K51" i="6"/>
  <c r="K53" i="6"/>
  <c r="K54" i="6"/>
  <c r="K55" i="6"/>
  <c r="K56" i="6"/>
  <c r="K57" i="6"/>
  <c r="K58" i="6"/>
  <c r="K59" i="6"/>
  <c r="K60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M4" i="1"/>
  <c r="M6" i="1"/>
  <c r="M9" i="1"/>
  <c r="M3" i="1"/>
  <c r="M5" i="1"/>
  <c r="M7" i="1"/>
  <c r="M8" i="1"/>
  <c r="M10" i="1"/>
  <c r="M13" i="1"/>
  <c r="M14" i="1"/>
  <c r="M15" i="1"/>
  <c r="M16" i="1"/>
  <c r="M18" i="1"/>
  <c r="M19" i="1"/>
  <c r="M20" i="1"/>
  <c r="M22" i="1"/>
  <c r="M11" i="1"/>
  <c r="M12" i="1"/>
  <c r="M17" i="1"/>
  <c r="M21" i="1"/>
  <c r="C67" i="6"/>
  <c r="C47" i="6"/>
  <c r="C46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C76" i="6"/>
  <c r="C75" i="6"/>
  <c r="C14" i="6"/>
  <c r="C27" i="6"/>
  <c r="C3" i="2"/>
  <c r="B16" i="8" l="1"/>
  <c r="D16" i="8" s="1"/>
  <c r="B20" i="8"/>
  <c r="D20" i="8" s="1"/>
  <c r="C16" i="8"/>
  <c r="C20" i="8"/>
  <c r="B15" i="8"/>
  <c r="D15" i="8" s="1"/>
  <c r="B17" i="8"/>
  <c r="D17" i="8" s="1"/>
  <c r="B21" i="8"/>
  <c r="D21" i="8" s="1"/>
  <c r="C17" i="8"/>
  <c r="C21" i="8"/>
  <c r="C15" i="8"/>
  <c r="B18" i="8"/>
  <c r="D18" i="8" s="1"/>
  <c r="B22" i="8"/>
  <c r="D22" i="8" s="1"/>
  <c r="C18" i="8"/>
  <c r="C22" i="8"/>
  <c r="B19" i="8"/>
  <c r="D19" i="8" s="1"/>
  <c r="B23" i="8"/>
  <c r="D23" i="8" s="1"/>
  <c r="C19" i="8"/>
  <c r="C23" i="8"/>
  <c r="D14" i="11"/>
  <c r="D13" i="11"/>
  <c r="D12" i="11"/>
  <c r="D5" i="11"/>
  <c r="D9" i="11"/>
  <c r="D11" i="11"/>
  <c r="D6" i="11"/>
  <c r="D10" i="11"/>
  <c r="D8" i="11"/>
  <c r="D7" i="11"/>
  <c r="B14" i="8"/>
  <c r="D14" i="8" s="1"/>
  <c r="B9" i="8"/>
  <c r="D9" i="8" s="1"/>
  <c r="C4" i="8"/>
  <c r="C11" i="8"/>
  <c r="C13" i="8"/>
  <c r="B8" i="8"/>
  <c r="D8" i="8" s="1"/>
  <c r="B4" i="8"/>
  <c r="D4" i="8" s="1"/>
  <c r="C7" i="8"/>
  <c r="C3" i="8"/>
  <c r="B11" i="8"/>
  <c r="D11" i="8" s="1"/>
  <c r="B13" i="8"/>
  <c r="D13" i="8" s="1"/>
  <c r="C8" i="8"/>
  <c r="B7" i="8"/>
  <c r="D7" i="8" s="1"/>
  <c r="B3" i="8"/>
  <c r="D3" i="8" s="1"/>
  <c r="C6" i="8"/>
  <c r="C10" i="8"/>
  <c r="C12" i="8"/>
  <c r="C14" i="8"/>
  <c r="B5" i="8"/>
  <c r="D5" i="8" s="1"/>
  <c r="B6" i="8"/>
  <c r="D6" i="8" s="1"/>
  <c r="C9" i="8"/>
  <c r="C5" i="8"/>
  <c r="B10" i="8"/>
  <c r="D10" i="8" s="1"/>
  <c r="B12" i="8"/>
  <c r="D12" i="8" s="1"/>
  <c r="C35" i="5"/>
  <c r="C34" i="5"/>
  <c r="C62" i="6"/>
  <c r="I22" i="1"/>
  <c r="C10" i="6"/>
  <c r="I21" i="1"/>
  <c r="C33" i="5"/>
  <c r="B21" i="2" s="1"/>
  <c r="C32" i="5"/>
  <c r="C28" i="6"/>
  <c r="I20" i="1"/>
  <c r="B20" i="2"/>
  <c r="B22" i="2"/>
  <c r="B18" i="2"/>
  <c r="B19" i="2"/>
  <c r="B16" i="2"/>
  <c r="C51" i="6"/>
  <c r="C50" i="6"/>
  <c r="C31" i="5"/>
  <c r="C49" i="6"/>
  <c r="C60" i="6"/>
  <c r="C59" i="6"/>
  <c r="C30" i="5"/>
  <c r="C58" i="6"/>
  <c r="I19" i="1"/>
  <c r="I18" i="1"/>
  <c r="C34" i="6"/>
  <c r="C29" i="5"/>
  <c r="C28" i="5"/>
  <c r="C27" i="5"/>
  <c r="C26" i="5"/>
  <c r="C25" i="5"/>
  <c r="C24" i="5"/>
  <c r="C23" i="5"/>
  <c r="C33" i="6"/>
  <c r="I17" i="1"/>
  <c r="C30" i="6"/>
  <c r="C22" i="5"/>
  <c r="I16" i="1"/>
  <c r="C5" i="6"/>
  <c r="C4" i="6"/>
  <c r="C21" i="5"/>
  <c r="C20" i="5"/>
  <c r="C19" i="5"/>
  <c r="C18" i="5"/>
  <c r="C17" i="5"/>
  <c r="C16" i="5"/>
  <c r="C3" i="6"/>
  <c r="I15" i="1"/>
  <c r="C15" i="5"/>
  <c r="C8" i="6"/>
  <c r="I14" i="1"/>
  <c r="C69" i="6"/>
  <c r="C14" i="5"/>
  <c r="C68" i="6"/>
  <c r="I13" i="1"/>
  <c r="C71" i="6"/>
  <c r="C13" i="5"/>
  <c r="C70" i="6"/>
  <c r="I12" i="1"/>
  <c r="E13" i="11" l="1"/>
  <c r="F13" i="11"/>
  <c r="E14" i="11"/>
  <c r="F14" i="11"/>
  <c r="E12" i="11"/>
  <c r="F12" i="11"/>
  <c r="F6" i="11"/>
  <c r="E6" i="11"/>
  <c r="F7" i="11"/>
  <c r="E7" i="11"/>
  <c r="F11" i="11"/>
  <c r="E11" i="11"/>
  <c r="F8" i="11"/>
  <c r="E8" i="11"/>
  <c r="E9" i="11"/>
  <c r="F9" i="11"/>
  <c r="F10" i="11"/>
  <c r="E10" i="11"/>
  <c r="E5" i="11"/>
  <c r="F5" i="11"/>
  <c r="B17" i="2"/>
  <c r="C12" i="5" l="1"/>
  <c r="C12" i="6"/>
  <c r="C11" i="5"/>
  <c r="C11" i="6"/>
  <c r="I11" i="1"/>
  <c r="C66" i="6"/>
  <c r="C65" i="6"/>
  <c r="C64" i="6"/>
  <c r="C63" i="6"/>
  <c r="C10" i="5"/>
  <c r="I10" i="1"/>
  <c r="C39" i="6"/>
  <c r="C38" i="6"/>
  <c r="C37" i="6"/>
  <c r="C9" i="5"/>
  <c r="I9" i="1"/>
  <c r="C45" i="6"/>
  <c r="C44" i="6"/>
  <c r="C43" i="6"/>
  <c r="C42" i="6"/>
  <c r="I8" i="1"/>
  <c r="C8" i="5"/>
  <c r="C36" i="6"/>
  <c r="C35" i="6"/>
  <c r="C7" i="5"/>
  <c r="I7" i="1"/>
  <c r="C74" i="6"/>
  <c r="C73" i="6"/>
  <c r="C56" i="6"/>
  <c r="C55" i="6"/>
  <c r="C72" i="6"/>
  <c r="C6" i="5"/>
  <c r="I6" i="1"/>
  <c r="C57" i="6"/>
  <c r="C54" i="6"/>
  <c r="C53" i="6"/>
  <c r="C5" i="5"/>
  <c r="I5" i="1"/>
  <c r="I3" i="1" l="1"/>
  <c r="I4" i="1"/>
  <c r="C13" i="6"/>
  <c r="C26" i="6"/>
  <c r="C25" i="6"/>
  <c r="C24" i="6"/>
  <c r="C23" i="6"/>
  <c r="C22" i="6"/>
  <c r="C21" i="6"/>
  <c r="C20" i="6"/>
  <c r="C19" i="6"/>
  <c r="B25" i="2"/>
  <c r="C18" i="6"/>
  <c r="C17" i="6"/>
  <c r="C16" i="6"/>
  <c r="C15" i="6"/>
  <c r="C4" i="5"/>
  <c r="C3" i="5"/>
  <c r="C2" i="5"/>
  <c r="C4" i="2"/>
  <c r="D27" i="2" l="1"/>
  <c r="D25" i="2"/>
  <c r="C25" i="2"/>
  <c r="E25" i="2"/>
  <c r="F25" i="2"/>
  <c r="C26" i="2"/>
  <c r="D36" i="2"/>
  <c r="D37" i="2"/>
  <c r="E26" i="2"/>
  <c r="D33" i="2"/>
  <c r="D29" i="2"/>
  <c r="D30" i="2"/>
  <c r="D26" i="2"/>
  <c r="F26" i="2"/>
  <c r="D32" i="2"/>
  <c r="D28" i="2"/>
  <c r="B26" i="2"/>
  <c r="D31" i="2"/>
  <c r="D38" i="2"/>
  <c r="C10" i="2"/>
  <c r="D34" i="2"/>
  <c r="D35" i="2"/>
  <c r="C11" i="2"/>
  <c r="C12" i="2"/>
  <c r="C13" i="2"/>
  <c r="F30" i="2"/>
  <c r="B38" i="2"/>
  <c r="C35" i="2"/>
  <c r="E36" i="2"/>
  <c r="F37" i="2"/>
  <c r="B34" i="2"/>
  <c r="C31" i="2"/>
  <c r="E32" i="2"/>
  <c r="F33" i="2"/>
  <c r="B30" i="2"/>
  <c r="C27" i="2"/>
  <c r="E28" i="2"/>
  <c r="F29" i="2"/>
  <c r="B37" i="2"/>
  <c r="B33" i="2"/>
  <c r="B29" i="2"/>
  <c r="C38" i="2"/>
  <c r="C34" i="2"/>
  <c r="C30" i="2"/>
  <c r="E35" i="2"/>
  <c r="E31" i="2"/>
  <c r="E27" i="2"/>
  <c r="F36" i="2"/>
  <c r="F32" i="2"/>
  <c r="F28" i="2"/>
  <c r="B36" i="2"/>
  <c r="B32" i="2"/>
  <c r="B28" i="2"/>
  <c r="C37" i="2"/>
  <c r="C33" i="2"/>
  <c r="C29" i="2"/>
  <c r="E38" i="2"/>
  <c r="E34" i="2"/>
  <c r="E30" i="2"/>
  <c r="F35" i="2"/>
  <c r="F31" i="2"/>
  <c r="F27" i="2"/>
  <c r="B35" i="2"/>
  <c r="B31" i="2"/>
  <c r="B27" i="2"/>
  <c r="C36" i="2"/>
  <c r="C32" i="2"/>
  <c r="C28" i="2"/>
  <c r="E37" i="2"/>
  <c r="E33" i="2"/>
  <c r="E29" i="2"/>
  <c r="F38" i="2"/>
  <c r="F34" i="2"/>
  <c r="C5" i="2" l="1"/>
  <c r="C6" i="2"/>
  <c r="C7" i="2"/>
  <c r="C8" i="2"/>
  <c r="C9" i="2"/>
</calcChain>
</file>

<file path=xl/sharedStrings.xml><?xml version="1.0" encoding="utf-8"?>
<sst xmlns="http://schemas.openxmlformats.org/spreadsheetml/2006/main" count="902" uniqueCount="421">
  <si>
    <t>ID</t>
  </si>
  <si>
    <t>Upliftment ID:</t>
  </si>
  <si>
    <t>ClientID</t>
  </si>
  <si>
    <t>Title</t>
  </si>
  <si>
    <t>Mr</t>
  </si>
  <si>
    <t>Ms</t>
  </si>
  <si>
    <t>Mrs</t>
  </si>
  <si>
    <t>Dr</t>
  </si>
  <si>
    <t>Firstname</t>
  </si>
  <si>
    <t>LastName</t>
  </si>
  <si>
    <t>MiddleName</t>
  </si>
  <si>
    <t>StreetNumber</t>
  </si>
  <si>
    <t>StreetName</t>
  </si>
  <si>
    <t>Estate</t>
  </si>
  <si>
    <t>Suburb</t>
  </si>
  <si>
    <t>City</t>
  </si>
  <si>
    <t>Durban</t>
  </si>
  <si>
    <t>Client Information</t>
  </si>
  <si>
    <t>Street Number:</t>
  </si>
  <si>
    <t>Street Name:</t>
  </si>
  <si>
    <t>Estate:</t>
  </si>
  <si>
    <t>Suburb:</t>
  </si>
  <si>
    <t>Mahomed</t>
  </si>
  <si>
    <t>Fahim</t>
  </si>
  <si>
    <t>Suleman</t>
  </si>
  <si>
    <t>FlatNumber</t>
  </si>
  <si>
    <t>Peter Mokabo Ridge</t>
  </si>
  <si>
    <t>Musgrave</t>
  </si>
  <si>
    <t>Flat Number:</t>
  </si>
  <si>
    <t>To Call</t>
  </si>
  <si>
    <t>To Collect</t>
  </si>
  <si>
    <t>Collected</t>
  </si>
  <si>
    <t>Job Status</t>
  </si>
  <si>
    <t>ItemNumber</t>
  </si>
  <si>
    <t>ItemID</t>
  </si>
  <si>
    <t>Upliftment</t>
  </si>
  <si>
    <t>Quantity</t>
  </si>
  <si>
    <t>Description</t>
  </si>
  <si>
    <t>Sleeper Couch</t>
  </si>
  <si>
    <t>Doll house</t>
  </si>
  <si>
    <t>Items</t>
  </si>
  <si>
    <t>Name:</t>
  </si>
  <si>
    <t>City:</t>
  </si>
  <si>
    <t>Notes</t>
  </si>
  <si>
    <t>NoteNumber</t>
  </si>
  <si>
    <t>NoteID</t>
  </si>
  <si>
    <t>DayDate</t>
  </si>
  <si>
    <t>DaysInMonth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</si>
  <si>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</si>
  <si>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</si>
  <si>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</si>
  <si>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</si>
  <si>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</si>
  <si>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</si>
  <si>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</si>
  <si>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</si>
  <si>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</si>
  <si>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</si>
  <si>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</si>
  <si>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</si>
  <si>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</si>
  <si>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</si>
  <si>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Action</t>
  </si>
  <si>
    <t>Actions</t>
  </si>
  <si>
    <t>Called Client</t>
  </si>
  <si>
    <t>Sms'd Client</t>
  </si>
  <si>
    <t>Emailed Client</t>
  </si>
  <si>
    <t>WhatsApped Client</t>
  </si>
  <si>
    <t>Outcome</t>
  </si>
  <si>
    <t>Outcomes</t>
  </si>
  <si>
    <t>No Answer</t>
  </si>
  <si>
    <t>Spoke To Client</t>
  </si>
  <si>
    <t>Note</t>
  </si>
  <si>
    <t>Left voicemail</t>
  </si>
  <si>
    <t>Date</t>
  </si>
  <si>
    <t>Client is away asked I call back next Tuesday</t>
  </si>
  <si>
    <t>Client busy said he will call me back</t>
  </si>
  <si>
    <t>Contact 1:</t>
  </si>
  <si>
    <t>Email:</t>
  </si>
  <si>
    <t>Contact 2:</t>
  </si>
  <si>
    <t>Contact 3:</t>
  </si>
  <si>
    <t>Contact1</t>
  </si>
  <si>
    <t>Contact2</t>
  </si>
  <si>
    <t>Contact3</t>
  </si>
  <si>
    <t>Email</t>
  </si>
  <si>
    <t>0836870225</t>
  </si>
  <si>
    <t>031823316</t>
  </si>
  <si>
    <t>0832180893</t>
  </si>
  <si>
    <t>fahimsuleman0@gmail.com</t>
  </si>
  <si>
    <t>ContactMethod</t>
  </si>
  <si>
    <t>ContactDevice</t>
  </si>
  <si>
    <t>Will try other contact numbers.</t>
  </si>
  <si>
    <t>Number not in service</t>
  </si>
  <si>
    <t>Will call back later</t>
  </si>
  <si>
    <t>Client Called Me</t>
  </si>
  <si>
    <t>Client told me his wife threw items away while he was away because they stank and the neighbous were complaining.</t>
  </si>
  <si>
    <t>Han</t>
  </si>
  <si>
    <t>Sen</t>
  </si>
  <si>
    <t>Huang</t>
  </si>
  <si>
    <t>60 A</t>
  </si>
  <si>
    <t>Jan Hoffmeyer Road</t>
  </si>
  <si>
    <t>Westville</t>
  </si>
  <si>
    <t>0827261316</t>
  </si>
  <si>
    <t>0828765988</t>
  </si>
  <si>
    <t>0312662921</t>
  </si>
  <si>
    <t>hudhuang@gmail.com</t>
  </si>
  <si>
    <t>Pending</t>
  </si>
  <si>
    <t>Large Shaggy Rug</t>
  </si>
  <si>
    <t>Client asked if I can collect on Wednesday after 10am</t>
  </si>
  <si>
    <t>Day</t>
  </si>
  <si>
    <t>DaysInWeek</t>
  </si>
  <si>
    <t>Monday</t>
  </si>
  <si>
    <t>Tuesday</t>
  </si>
  <si>
    <t>Wednesday</t>
  </si>
  <si>
    <t>Thursday</t>
  </si>
  <si>
    <t>Friday</t>
  </si>
  <si>
    <t>Saturday</t>
  </si>
  <si>
    <t>Sunday</t>
  </si>
  <si>
    <t>Code</t>
  </si>
  <si>
    <t>10:00</t>
  </si>
  <si>
    <t>CollectTime</t>
  </si>
  <si>
    <t>8:00</t>
  </si>
  <si>
    <t>8:30</t>
  </si>
  <si>
    <t>9:00</t>
  </si>
  <si>
    <t>9:30</t>
  </si>
  <si>
    <t>10:30</t>
  </si>
  <si>
    <t>12:00</t>
  </si>
  <si>
    <t>Ashraf</t>
  </si>
  <si>
    <t>Wohabally</t>
  </si>
  <si>
    <t>Amman Circle</t>
  </si>
  <si>
    <t>Verulam</t>
  </si>
  <si>
    <t>0839444193</t>
  </si>
  <si>
    <t>allyselectronics@telkomsa.net</t>
  </si>
  <si>
    <t>Samsung S7 Edge</t>
  </si>
  <si>
    <t>Voicemail lite service , can't leave voicemail</t>
  </si>
  <si>
    <t>Lethukuthula</t>
  </si>
  <si>
    <t>Shezi</t>
  </si>
  <si>
    <t>Mokhomazi Street</t>
  </si>
  <si>
    <t>Richards Bay</t>
  </si>
  <si>
    <t>0798976555</t>
  </si>
  <si>
    <t>lethukuthulas@bell.co.za</t>
  </si>
  <si>
    <t>LG Toploader</t>
  </si>
  <si>
    <t>Client Sms'd me</t>
  </si>
  <si>
    <t>Client emailed me</t>
  </si>
  <si>
    <t>Client WhatsApped me</t>
  </si>
  <si>
    <t>Client said "Phone is with the repair guys</t>
  </si>
  <si>
    <t>Returned to Mom</t>
  </si>
  <si>
    <t>Awaitng furthur instruction</t>
  </si>
  <si>
    <t>Number does not exist</t>
  </si>
  <si>
    <t>Will try other number</t>
  </si>
  <si>
    <t>0738562774</t>
  </si>
  <si>
    <t>Cant leave voicemail</t>
  </si>
  <si>
    <t>Shabnum</t>
  </si>
  <si>
    <t>Sugreen</t>
  </si>
  <si>
    <t>Martha Road</t>
  </si>
  <si>
    <t>PMB</t>
  </si>
  <si>
    <t>0641598125</t>
  </si>
  <si>
    <t>0333450461</t>
  </si>
  <si>
    <t>Miele Washing Machine</t>
  </si>
  <si>
    <t>Item is getting repaired, not replaced</t>
  </si>
  <si>
    <t>128GB iPad</t>
  </si>
  <si>
    <t>Gillian</t>
  </si>
  <si>
    <t>Claire</t>
  </si>
  <si>
    <t>Brockaert</t>
  </si>
  <si>
    <t>Laugthon Street</t>
  </si>
  <si>
    <t>DBN North</t>
  </si>
  <si>
    <t>0832292497</t>
  </si>
  <si>
    <t>0836502215</t>
  </si>
  <si>
    <t>Client cut call</t>
  </si>
  <si>
    <t>Network busy</t>
  </si>
  <si>
    <t>Janet</t>
  </si>
  <si>
    <t>Tyler</t>
  </si>
  <si>
    <t>8 Jamthina</t>
  </si>
  <si>
    <t>North Beach Road</t>
  </si>
  <si>
    <t>Umlodi</t>
  </si>
  <si>
    <t>0823744657</t>
  </si>
  <si>
    <t>55" Samsung TV</t>
  </si>
  <si>
    <t>0827741510</t>
  </si>
  <si>
    <t>Melcom</t>
  </si>
  <si>
    <t>She said I can collect th device tomorrow</t>
  </si>
  <si>
    <t>Client gave me number of husband Melcom, see contact 2 to arrange collection with.</t>
  </si>
  <si>
    <t>Spoke to other</t>
  </si>
  <si>
    <t>Malcom asked me to call when I am there in the morning</t>
  </si>
  <si>
    <t>Vidhyawathy</t>
  </si>
  <si>
    <t>Rambaran</t>
  </si>
  <si>
    <t>Montgomery Drive</t>
  </si>
  <si>
    <t>Mount Edgecome Country Estate</t>
  </si>
  <si>
    <t>Mount Edgecombe</t>
  </si>
  <si>
    <t>0832994902</t>
  </si>
  <si>
    <t>0315024940</t>
  </si>
  <si>
    <t>0315026900</t>
  </si>
  <si>
    <t>Apple iPad</t>
  </si>
  <si>
    <t>Client asked me to call contact 1 to speak to Shash her son</t>
  </si>
  <si>
    <t>Lalchan</t>
  </si>
  <si>
    <t>Pithumdar</t>
  </si>
  <si>
    <t>Mandeni</t>
  </si>
  <si>
    <t>0840466730</t>
  </si>
  <si>
    <t>Client in Joburg must call back after Mon 10th</t>
  </si>
  <si>
    <t>Braai Stand</t>
  </si>
  <si>
    <t>JVC 32" TV</t>
  </si>
  <si>
    <t>Impunzi</t>
  </si>
  <si>
    <t>Can collect tomorro at 10:30</t>
  </si>
  <si>
    <t>Velephi</t>
  </si>
  <si>
    <t>Manzini</t>
  </si>
  <si>
    <t>Chaka Road</t>
  </si>
  <si>
    <t>Caversham Glen</t>
  </si>
  <si>
    <t>Pinetown</t>
  </si>
  <si>
    <t>0833942174</t>
  </si>
  <si>
    <t>0314603466</t>
  </si>
  <si>
    <t>velephi.manzini@engenoil</t>
  </si>
  <si>
    <t>LG TV</t>
  </si>
  <si>
    <t>0721228404</t>
  </si>
  <si>
    <t>She asked that I call her hushand Jackie to resolve this, added to contact3</t>
  </si>
  <si>
    <t>Spoke to Jackie, arranged collection fo later today</t>
  </si>
  <si>
    <t>Step1:</t>
  </si>
  <si>
    <t>Start new upliftment</t>
  </si>
  <si>
    <t>index</t>
  </si>
  <si>
    <t>Step2:</t>
  </si>
  <si>
    <t>Check for client, if doesn’t exist add new client, take note of ClientID</t>
  </si>
  <si>
    <t>Index</t>
  </si>
  <si>
    <t>Hugh</t>
  </si>
  <si>
    <t>Foster</t>
  </si>
  <si>
    <t>Portion 50</t>
  </si>
  <si>
    <t>Summerveld</t>
  </si>
  <si>
    <t>0832678888</t>
  </si>
  <si>
    <t>Macbook Pro</t>
  </si>
  <si>
    <t>Item is with his son, client asked me to whatsapp him my details so he can get back to me</t>
  </si>
  <si>
    <t>WhatsApped client as requested.</t>
  </si>
  <si>
    <t>Edwin</t>
  </si>
  <si>
    <t>Naidoo</t>
  </si>
  <si>
    <t>Jasmine Drive</t>
  </si>
  <si>
    <t>Ballito</t>
  </si>
  <si>
    <t>0847775768</t>
  </si>
  <si>
    <t>Sony TV</t>
  </si>
  <si>
    <t>Hamergasen</t>
  </si>
  <si>
    <t>Moodley</t>
  </si>
  <si>
    <t>Spurwing Drive</t>
  </si>
  <si>
    <t>0824660451</t>
  </si>
  <si>
    <t>0315725968</t>
  </si>
  <si>
    <t>Alarm</t>
  </si>
  <si>
    <t>Aircon</t>
  </si>
  <si>
    <t>DSTV Explora</t>
  </si>
  <si>
    <t>NEC TV</t>
  </si>
  <si>
    <t xml:space="preserve">Mr </t>
  </si>
  <si>
    <t>Premananda</t>
  </si>
  <si>
    <t>Tweed Road</t>
  </si>
  <si>
    <t>Berea</t>
  </si>
  <si>
    <t>0727040065</t>
  </si>
  <si>
    <t>0317057301</t>
  </si>
  <si>
    <t>Govindsamychetty</t>
  </si>
  <si>
    <t>Samsung TV</t>
  </si>
  <si>
    <t>He said he still needs time, will whatsApp me his email addy so that I can email him and he'll will contact me when the item is readhy</t>
  </si>
  <si>
    <t>Bruce</t>
  </si>
  <si>
    <t>Larsen</t>
  </si>
  <si>
    <t>Marine Drive</t>
  </si>
  <si>
    <t>Bluff</t>
  </si>
  <si>
    <t>0834501515</t>
  </si>
  <si>
    <t>0317927300</t>
  </si>
  <si>
    <t>0716848201</t>
  </si>
  <si>
    <t>kirz.larsen7511@gmail.com</t>
  </si>
  <si>
    <t>Kirwin</t>
  </si>
  <si>
    <t>Side Table</t>
  </si>
  <si>
    <t>Coffee Table</t>
  </si>
  <si>
    <t>Plasma Stand 5 Shelves</t>
  </si>
  <si>
    <t>2 Tier Bookshelves</t>
  </si>
  <si>
    <t>Loose Shaggy Carpet</t>
  </si>
  <si>
    <t>Plasma Stand</t>
  </si>
  <si>
    <t>Clients wife said I can collect Items on Monday</t>
  </si>
  <si>
    <t>Princess</t>
  </si>
  <si>
    <t>McBrown</t>
  </si>
  <si>
    <t>Baden Powell Drive</t>
  </si>
  <si>
    <t>Queensburgh</t>
  </si>
  <si>
    <t>0848285430</t>
  </si>
  <si>
    <t>0317081715</t>
  </si>
  <si>
    <t>Panasonic TV</t>
  </si>
  <si>
    <t>This seems to be the wrong number, receptionist didn’t know who Mrs Mcbrown was</t>
  </si>
  <si>
    <t>Jeffrey</t>
  </si>
  <si>
    <t>Norman</t>
  </si>
  <si>
    <t>Jackson</t>
  </si>
  <si>
    <t>Farmon Road</t>
  </si>
  <si>
    <t>0714514463</t>
  </si>
  <si>
    <t>0313378910</t>
  </si>
  <si>
    <t>jacksonjeffrey3@gmail.com</t>
  </si>
  <si>
    <t>Lenovo Laptop</t>
  </si>
  <si>
    <t>Client doesn’t not work there anymore</t>
  </si>
  <si>
    <t>Sandira</t>
  </si>
  <si>
    <t>Singh</t>
  </si>
  <si>
    <t>Manbod Gardens</t>
  </si>
  <si>
    <t>0833204475</t>
  </si>
  <si>
    <t>Blue Couch</t>
  </si>
  <si>
    <t>Wicker Couch</t>
  </si>
  <si>
    <t>Hendrik</t>
  </si>
  <si>
    <t>Van Niekerk</t>
  </si>
  <si>
    <t>Colwin Road</t>
  </si>
  <si>
    <t>0638088957</t>
  </si>
  <si>
    <t>031681622</t>
  </si>
  <si>
    <t>Can collect Moinday, no time set yet</t>
  </si>
  <si>
    <t>Dhanraj</t>
  </si>
  <si>
    <t>Gopi</t>
  </si>
  <si>
    <t>Davaram Street</t>
  </si>
  <si>
    <t>0845590999</t>
  </si>
  <si>
    <t>0314093336</t>
  </si>
  <si>
    <t>0314509240</t>
  </si>
  <si>
    <t>NextActionDate</t>
  </si>
  <si>
    <t>Sansui TV</t>
  </si>
  <si>
    <t>Decoder</t>
  </si>
  <si>
    <t>InputOrder</t>
  </si>
  <si>
    <t>Returned to mom, await further instruction.</t>
  </si>
  <si>
    <t>Collected item from client.</t>
  </si>
  <si>
    <t>Said I can collect tomorrow.</t>
  </si>
  <si>
    <t>ClientName</t>
  </si>
  <si>
    <t>Not the client but client should be available now</t>
  </si>
  <si>
    <t>Will call client again tomorrow.</t>
  </si>
  <si>
    <t>Order</t>
  </si>
  <si>
    <t>Code2</t>
  </si>
  <si>
    <t>Client said I can collect Tuiesday sometime, but asked that I call on Monday to confirm.</t>
  </si>
  <si>
    <t xml:space="preserve">Client smsd me his email as discussed. </t>
  </si>
  <si>
    <t>Emailed the client so that he has my email address as discussed. I informed client I will give him a follow up call in a week.</t>
  </si>
  <si>
    <t>Client smsd me saying she passed my details on toher husband and will call he will contact me. Will call back Monday if I don’t hear from them.</t>
  </si>
  <si>
    <t>Client asked for a week to transfer data, I agreed and will call client on the 19th</t>
  </si>
  <si>
    <t>Mom called client saying we cant accept R500 rand for each couch and the rate is 40%, clent asked me to call them, will call tomorrow.</t>
  </si>
  <si>
    <t>Client works away in weeks and is only avalable Friday afternoons or Saturday. I said I will call client next week to make arrangements for next week Friday collection.</t>
  </si>
  <si>
    <t>CollectionAddress</t>
  </si>
  <si>
    <t>Saunders</t>
  </si>
  <si>
    <t>Oak Avenue</t>
  </si>
  <si>
    <t>Kingsburgh</t>
  </si>
  <si>
    <t>0844290548</t>
  </si>
  <si>
    <t>30 Chaka Rd, Pinetown</t>
  </si>
  <si>
    <t>Distance</t>
  </si>
  <si>
    <t>14 N Beach Rd, Umdloti</t>
  </si>
  <si>
    <t>2007 Zambezi St</t>
  </si>
  <si>
    <t>60 Jan Hofmeyr Rd, Westville</t>
  </si>
  <si>
    <t>11 Impunzi Rd, Mandini</t>
  </si>
  <si>
    <t>10 Oak Ave, Kingsburgh</t>
  </si>
  <si>
    <t>Barbara</t>
  </si>
  <si>
    <t>Canterbury Drive</t>
  </si>
  <si>
    <t>Margate</t>
  </si>
  <si>
    <t>0769017397</t>
  </si>
  <si>
    <t>0396827636</t>
  </si>
  <si>
    <t>barbara.jackson@seef.com</t>
  </si>
  <si>
    <t>LoadTypes</t>
  </si>
  <si>
    <t>Charge</t>
  </si>
  <si>
    <t>Invoiced</t>
  </si>
  <si>
    <t>Paid</t>
  </si>
  <si>
    <t>Naeem</t>
  </si>
  <si>
    <t>Ebrahim</t>
  </si>
  <si>
    <t>Saib</t>
  </si>
  <si>
    <t>Bailey Road</t>
  </si>
  <si>
    <t>Amanzimtoti</t>
  </si>
  <si>
    <t>0836669990</t>
  </si>
  <si>
    <t>0319496500</t>
  </si>
  <si>
    <t>0835786600</t>
  </si>
  <si>
    <t>naeem@dsouth.co.za</t>
  </si>
  <si>
    <t>2 Prospecton Rd, Prospecton</t>
  </si>
  <si>
    <t>Sagren</t>
  </si>
  <si>
    <t>Gounden</t>
  </si>
  <si>
    <t>Winchester Drive</t>
  </si>
  <si>
    <t>Reservoir Hills</t>
  </si>
  <si>
    <t>0837775788</t>
  </si>
  <si>
    <t>0312626526</t>
  </si>
  <si>
    <t>0312626586</t>
  </si>
  <si>
    <t>8 Winchester Dr, Reservoir Hills</t>
  </si>
  <si>
    <t>Chatsworth</t>
  </si>
  <si>
    <t>Reedmace Rd</t>
  </si>
  <si>
    <t>11?</t>
  </si>
  <si>
    <t>???</t>
  </si>
  <si>
    <t>Appliance Clinic</t>
  </si>
  <si>
    <t>Reedmace Rd, Bayview</t>
  </si>
  <si>
    <t>Paul Buys - 072 978 0145</t>
  </si>
  <si>
    <t>Total:</t>
  </si>
  <si>
    <t>Invoice:</t>
  </si>
  <si>
    <t>000020</t>
  </si>
  <si>
    <t>12 June 2019</t>
  </si>
  <si>
    <t>edwin.naidoo@cellc.co.za</t>
  </si>
  <si>
    <t>To late to call, send reminder sms</t>
  </si>
  <si>
    <t>Aneesa</t>
  </si>
  <si>
    <t>Beeky</t>
  </si>
  <si>
    <t>As-Salaam Road</t>
  </si>
  <si>
    <t>0782268786</t>
  </si>
  <si>
    <t>Samsung washing machine</t>
  </si>
  <si>
    <t>Bosch Dishwasher</t>
  </si>
  <si>
    <t>Michael</t>
  </si>
  <si>
    <t>Roberts</t>
  </si>
  <si>
    <t>Pinewood Gardens</t>
  </si>
  <si>
    <t>Umbilo</t>
  </si>
  <si>
    <t>0826066196</t>
  </si>
  <si>
    <t>0314651968</t>
  </si>
  <si>
    <t>Lounge Suite</t>
  </si>
  <si>
    <t>Client said he will call me when he is ready</t>
  </si>
  <si>
    <t>Clients new furniture will be arriving in two weeks, should call back 20 June</t>
  </si>
  <si>
    <t>Renita</t>
  </si>
  <si>
    <t>Nardin</t>
  </si>
  <si>
    <t>Third Avenue</t>
  </si>
  <si>
    <t>Malvern</t>
  </si>
  <si>
    <t>0724095794</t>
  </si>
  <si>
    <t>Wooden Plasma TV Stand</t>
  </si>
  <si>
    <t>Client is abroad asked that I call back on the 20th</t>
  </si>
  <si>
    <t xml:space="preserve">Shane </t>
  </si>
  <si>
    <t>Misdorp</t>
  </si>
  <si>
    <t>Gainsford Place</t>
  </si>
  <si>
    <t>0825549207</t>
  </si>
  <si>
    <t>0315722427</t>
  </si>
  <si>
    <t>0315724700</t>
  </si>
  <si>
    <t>elodiemisdorp2@gmail.com</t>
  </si>
  <si>
    <t>Boundary Gate Black</t>
  </si>
  <si>
    <t>Client asked me to call him in 10 days</t>
  </si>
  <si>
    <t>Marlene</t>
  </si>
  <si>
    <t>DeBruin</t>
  </si>
  <si>
    <t>henniesbutchery@gmail.com</t>
  </si>
  <si>
    <t>Client wantes to keep items, Mom emailed Discovery</t>
  </si>
  <si>
    <t>After receiving no response from Discovery, we decided to go collect, will call client Tuesday</t>
  </si>
  <si>
    <t>Bed and Base Set</t>
  </si>
  <si>
    <t>Kerry</t>
  </si>
  <si>
    <t>Wassink</t>
  </si>
  <si>
    <t>Carolina</t>
  </si>
  <si>
    <t>Augusta</t>
  </si>
  <si>
    <t>Hillcrest</t>
  </si>
  <si>
    <t>0716710612</t>
  </si>
  <si>
    <t>0317642781</t>
  </si>
  <si>
    <t>Item is at gate, can collect any time</t>
  </si>
  <si>
    <t>Macbook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</si>
</sst>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Font="1" applyBorder="1"/>
    <xf numFmtId="0" fontId="0" fillId="0" borderId="0" xfId="0" applyAlignment="1"/>
    <xf numFmtId="0" fontId="3" fillId="0" borderId="5" xfId="0" applyFont="1" applyFill="1" applyBorder="1"/>
    <xf numFmtId="0" fontId="3" fillId="0" borderId="7" xfId="0" applyFont="1" applyFill="1" applyBorder="1"/>
    <xf numFmtId="0" fontId="0" fillId="0" borderId="0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49" fontId="0" fillId="0" borderId="0" xfId="0" applyNumberFormat="1"/>
    <xf numFmtId="49" fontId="5" fillId="0" borderId="0" xfId="1" applyNumberFormat="1"/>
    <xf numFmtId="0" fontId="5" fillId="0" borderId="0" xfId="1"/>
    <xf numFmtId="0" fontId="0" fillId="0" borderId="0" xfId="0" applyNumberFormat="1"/>
    <xf numFmtId="0" fontId="0" fillId="0" borderId="0" xfId="0" applyFont="1" applyBorder="1"/>
    <xf numFmtId="0" fontId="0" fillId="0" borderId="0" xfId="0" applyBorder="1"/>
    <xf numFmtId="0" fontId="0" fillId="3" borderId="0" xfId="0" applyFont="1" applyFill="1" applyBorder="1"/>
    <xf numFmtId="0" fontId="1" fillId="0" borderId="0" xfId="0" applyFont="1"/>
    <xf numFmtId="0" fontId="0" fillId="2" borderId="4" xfId="0" applyFont="1" applyFill="1" applyBorder="1"/>
    <xf numFmtId="0" fontId="0" fillId="0" borderId="0" xfId="0" applyAlignment="1">
      <alignment horizontal="right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0" xfId="0" applyNumberForma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1" fillId="5" borderId="10" xfId="0" applyFont="1" applyFill="1" applyBorder="1" applyAlignment="1">
      <alignment horizontal="right"/>
    </xf>
    <xf numFmtId="0" fontId="1" fillId="5" borderId="11" xfId="0" applyFont="1" applyFill="1" applyBorder="1"/>
    <xf numFmtId="0" fontId="1" fillId="5" borderId="12" xfId="0" applyFont="1" applyFill="1" applyBorder="1"/>
    <xf numFmtId="49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2" borderId="2" xfId="1" applyFill="1" applyBorder="1" applyAlignment="1">
      <alignment horizontal="center"/>
    </xf>
    <xf numFmtId="0" fontId="5" fillId="2" borderId="3" xfId="1" applyFill="1" applyBorder="1" applyAlignment="1">
      <alignment horizontal="center"/>
    </xf>
    <xf numFmtId="0" fontId="5" fillId="2" borderId="4" xfId="1" applyFill="1" applyBorder="1" applyAlignment="1">
      <alignment horizontal="center"/>
    </xf>
    <xf numFmtId="0" fontId="0" fillId="3" borderId="0" xfId="0" applyFont="1" applyFill="1"/>
  </cellXfs>
  <cellStyles count="2">
    <cellStyle name="Hyperlink" xfId="1" builtinId="8"/>
    <cellStyle name="Normal" xfId="0" builtinId="0"/>
  </cellStyles>
  <dxfs count="16"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E910AF-E489-4FBB-B29E-66432B4F110B}" name="Table3" displayName="Table3" ref="A2:O34" totalsRowShown="0">
  <autoFilter ref="A2:O34" xr:uid="{6504A1B8-4125-4B6F-ABF8-A5A5B7CE0FEA}"/>
  <sortState ref="A3:O34">
    <sortCondition ref="J2:J34"/>
  </sortState>
  <tableColumns count="15">
    <tableColumn id="1" xr3:uid="{22CFFB3C-D35E-4312-89DD-54A9F03F20DD}" name="ID"/>
    <tableColumn id="2" xr3:uid="{5D1D5FDD-5414-479A-A10E-449A310609E7}" name="ClientID"/>
    <tableColumn id="3" xr3:uid="{F5C5BD82-AC22-478F-A952-214F9F3C234C}" name="Job Status"/>
    <tableColumn id="4" xr3:uid="{D6087B36-D649-4896-A533-2F49F40E68F9}" name="Date"/>
    <tableColumn id="7" xr3:uid="{4F00608F-A23E-4B7C-BEA3-4A2EE30C75E6}" name="Month"/>
    <tableColumn id="8" xr3:uid="{FE40C23B-8EE4-458B-B33D-9810F672D980}" name="Year"/>
    <tableColumn id="5" xr3:uid="{9ECFBE2B-6F0A-43E6-A025-A4F05AD467DF}" name="Day"/>
    <tableColumn id="6" xr3:uid="{FFB0C806-C1DA-4747-AB36-9083BA780F33}" name="CollectTime"/>
    <tableColumn id="9" xr3:uid="{B26A55C2-3256-4F25-862A-C735477951D6}" name="Code" dataDxfId="15">
      <calculatedColumnFormula>CONCATENATE(Table3[[#This Row],[Date]], "-", Table3[[#This Row],[Month]], "-", Table3[[#This Row],[Year]], "-", Table3[[#This Row],[CollectTime]],"-", C3)</calculatedColumnFormula>
    </tableColumn>
    <tableColumn id="10" xr3:uid="{2E8B1944-DA98-4196-B13C-8F5BFE237F9E}" name="InputOrder"/>
    <tableColumn id="11" xr3:uid="{A8DDB61B-0D4F-4704-9B9F-DA76BD5D21F1}" name="ClientName" dataDxfId="14">
      <calculatedColumnFormula>CONCATENATE(INDEX(Clients!C:C, MATCH(VALUE(LEFT(B:B, 10)),Clients!A:A,0)), , " ", INDEX(Clients!E:E, MATCH(VALUE(LEFT(B:B, 10)),Clients!A:A,0)))</calculatedColumnFormula>
    </tableColumn>
    <tableColumn id="12" xr3:uid="{39A0F27F-6739-489F-816E-4033E3D8B7F7}" name="Order"/>
    <tableColumn id="13" xr3:uid="{B4589451-EBB4-46BA-B6FE-8740C402FC3F}" name="Code2" dataDxfId="13">
      <calculatedColumnFormula>CONCATENATE(VALUE(LEFT(Table3[[#This Row],[Order]],5)), "-", LEFT(C:C, 50))</calculatedColumnFormula>
    </tableColumn>
    <tableColumn id="14" xr3:uid="{11025C13-9ACA-4CD6-81BC-B885F985078C}" name="CollectionAddress" dataDxfId="12"/>
    <tableColumn id="15" xr3:uid="{C86A7E72-72DE-44A7-8E0A-5654767A7FA7}" name="Distance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2C104C-EAF7-4963-8430-0920D1B025C3}" name="Table5" displayName="Table5" ref="A2:D23" totalsRowShown="0">
  <autoFilter ref="A2:D23" xr:uid="{F68AB14D-F7CE-49C9-A1F7-15E40CBD3874}"/>
  <sortState ref="A3:D14">
    <sortCondition ref="A2:A14"/>
  </sortState>
  <tableColumns count="4">
    <tableColumn id="1" xr3:uid="{7D25CD59-E570-46EA-9884-F5453CF01AFB}" name="ID"/>
    <tableColumn id="2" xr3:uid="{6FA51028-65EC-499D-94B5-F7C45846091F}" name="Upliftment" dataDxfId="10">
      <calculatedColumnFormula>IFERROR(INDEX(DB!A:A, MATCH(CONCATENATE(LEFT(Table5[[#This Row],[ID]],11), "-", $B$1), DB!M:M,0)), "")</calculatedColumnFormula>
    </tableColumn>
    <tableColumn id="3" xr3:uid="{EE894503-50C6-438A-92C0-BE7E889EEAA1}" name="NextActionDate" dataDxfId="9">
      <calculatedColumnFormula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calculatedColumnFormula>
    </tableColumn>
    <tableColumn id="4" xr3:uid="{F6C6E196-9E3E-44F5-B87A-60605F38E45F}" name="ClientName" dataDxfId="8">
      <calculatedColumnFormula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0A03E23-963E-416B-9CFE-AF9281F0D262}" name="Table6" displayName="Table6" ref="C4:G14" totalsRowShown="0" headerRowDxfId="7" dataDxfId="6">
  <autoFilter ref="C4:G14" xr:uid="{69CC1BF2-C4CA-49A5-B6B9-3BED79725288}"/>
  <tableColumns count="5">
    <tableColumn id="1" xr3:uid="{5A7C0096-6F92-403C-ADD9-6458ECFE537A}" name="ID" dataDxfId="5"/>
    <tableColumn id="2" xr3:uid="{3CE39B9C-7716-44D0-BBAE-022CF864DDFB}" name="Upliftment" dataDxfId="4">
      <calculatedColumnFormula>IFERROR(INDEX(DB!A:A, MATCH(CONCATENATE(VALUE(LEFT(Table6[[#This Row],[ID]], 11)), "-Collected"), DB!M:M,0)), "")</calculatedColumnFormula>
    </tableColumn>
    <tableColumn id="3" xr3:uid="{AB5AF355-1AF6-4D40-BD13-B8A3F903BC3B}" name="CollectionAddress" dataDxfId="3">
      <calculatedColumnFormula>IFERROR(INDEX(DB!N:N, MATCH(VALUE(LEFT($D:$D, 11)), DB!$A:$A,0)), "")</calculatedColumnFormula>
    </tableColumn>
    <tableColumn id="4" xr3:uid="{DDE692F2-9D45-406C-A5AE-B2620F85CAFB}" name="Distance" dataDxfId="2">
      <calculatedColumnFormula>IFERROR(INDEX(DB!O:O, MATCH(VALUE(LEFT($D:$D, 11)), DB!$A:$A,0)), "")</calculatedColumnFormula>
    </tableColumn>
    <tableColumn id="7" xr3:uid="{3868401C-EACD-48A3-9F1A-EA4E7CAA5416}" name="Charge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E7E839-F5FC-4132-A4B7-6A3C60773532}" name="Table4" displayName="Table4" ref="A2:O33" totalsRowShown="0">
  <autoFilter ref="A2:O33" xr:uid="{F99FB92C-AFFF-47B4-ADE2-EA9955106580}"/>
  <sortState ref="A3:O27">
    <sortCondition ref="A2:A27"/>
  </sortState>
  <tableColumns count="15">
    <tableColumn id="1" xr3:uid="{502BF9F6-91BE-46FB-A3C7-F2EFB369A7C2}" name="ClientID"/>
    <tableColumn id="2" xr3:uid="{919431C4-AFAF-47BD-A311-3B0AB8B24C5F}" name="Title"/>
    <tableColumn id="3" xr3:uid="{29752E8F-4037-4B4A-A0B3-A77C1B9613A8}" name="Firstname"/>
    <tableColumn id="4" xr3:uid="{B58907F4-128A-4C4E-B7BC-CEFD54B6F6AB}" name="MiddleName"/>
    <tableColumn id="5" xr3:uid="{9CF33791-3C66-4445-ABE2-DE7E7CA84DA2}" name="LastName"/>
    <tableColumn id="6" xr3:uid="{5DB0C45D-2085-4BB6-844F-A9C1337D49AA}" name="FlatNumber"/>
    <tableColumn id="7" xr3:uid="{FB4C85CA-E883-4E0D-A4BD-D57A6F661383}" name="StreetNumber"/>
    <tableColumn id="8" xr3:uid="{E3920DAE-5A1A-42CF-AD85-522935D08EDE}" name="StreetName"/>
    <tableColumn id="9" xr3:uid="{B556F8ED-D299-492A-ACFD-287895BD3ADF}" name="Estate"/>
    <tableColumn id="10" xr3:uid="{3A668B24-2B58-49CE-A2A2-C0077E8F674F}" name="Suburb"/>
    <tableColumn id="11" xr3:uid="{6EA25C24-67E1-4463-A213-20E428B5676D}" name="City"/>
    <tableColumn id="12" xr3:uid="{9B1D89BE-A24F-499C-891E-ECFB6A27DA10}" name="Contact1"/>
    <tableColumn id="13" xr3:uid="{C47AA252-60FB-408D-9E8A-0C26A608A939}" name="Contact2"/>
    <tableColumn id="14" xr3:uid="{BECE0E0B-208B-4CFA-8200-42722E450E67}" name="Contact3"/>
    <tableColumn id="15" xr3:uid="{C31E68FA-2977-4DE4-A566-16244EBF8336}" name="Emai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58709-D003-4974-90F8-B4B4D7DD5BF2}" name="Table13" displayName="Table13" ref="A2:K83" totalsRowShown="0">
  <autoFilter ref="A2:K83" xr:uid="{F1ED80BA-D81C-4231-BFFC-5E268EE3DDC5}"/>
  <sortState ref="A3:K76">
    <sortCondition ref="A2:A76"/>
  </sortState>
  <tableColumns count="11">
    <tableColumn id="1" xr3:uid="{8A831820-9298-40A8-8661-BCDE63CFFC8C}" name="Upliftment"/>
    <tableColumn id="2" xr3:uid="{079475C7-68D6-4DAD-BB89-F8AD3F44DA3C}" name="NoteNumber"/>
    <tableColumn id="3" xr3:uid="{AE4C504A-DD25-41A2-8566-678966C981A6}" name="NoteID">
      <calculatedColumnFormula>CONCATENATE(A3, "-", B3)</calculatedColumnFormula>
    </tableColumn>
    <tableColumn id="4" xr3:uid="{11C6B72E-2356-4729-A55C-91640EB24E2C}" name="DayDate"/>
    <tableColumn id="5" xr3:uid="{26BD32A7-DEE4-4447-A6E1-66D9C9F68FEE}" name="Month"/>
    <tableColumn id="6" xr3:uid="{83C36532-6337-45E4-BB83-6FB17749D42E}" name="Year"/>
    <tableColumn id="7" xr3:uid="{B18F68DF-5509-475D-AF07-9DBCE9A72782}" name="Action"/>
    <tableColumn id="10" xr3:uid="{BA6F7B3F-F51D-45AB-8B09-E82834D297EE}" name="ContactMethod"/>
    <tableColumn id="8" xr3:uid="{8578F8D4-F8CB-4035-AE9B-8B4FEA910E27}" name="Outcome"/>
    <tableColumn id="9" xr3:uid="{4C8302AA-1912-444D-AD39-C7A95291DF27}" name="Note"/>
    <tableColumn id="11" xr3:uid="{48431D43-4363-4CED-B8C3-541C5634A44A}" name="ClientName" dataDxfId="0">
      <calculatedColumnFormula>CONCATENATE(INDEX(Clients!C:C, MATCH(INDEX(DB!B:B, MATCH(VALUE(LEFT(Table13[[#This Row],[Upliftment]],11)), DB!A:A, 0)), Clients!A:A, 0)), " ", INDEX(Clients!E:E, MATCH(INDEX(DB!B:B, MATCH(VALUE(LEFT(Table13[[#This Row],[Upliftment]],11)), DB!A:A, 0)), Clients!A:A, 0)))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1C30F-C6FB-458F-A938-1B9BDB3D598A}" name="Table1" displayName="Table1" ref="A1:E42" totalsRowShown="0">
  <autoFilter ref="A1:E42" xr:uid="{B94861AF-964D-4C90-BB5E-BF19EDBE526B}"/>
  <tableColumns count="5">
    <tableColumn id="1" xr3:uid="{E9E815A6-DB4F-4EAF-8654-757EBCB657E1}" name="Upliftment"/>
    <tableColumn id="2" xr3:uid="{F78AED42-D212-48E8-BC54-FC2F1DEC865B}" name="ItemNumber"/>
    <tableColumn id="3" xr3:uid="{65AFE180-2E99-423D-B23B-E34708CBF096}" name="ItemID">
      <calculatedColumnFormula>CONCATENATE(A2, "-", B2)</calculatedColumnFormula>
    </tableColumn>
    <tableColumn id="4" xr3:uid="{947EB229-A202-48E7-BF7D-98B48EF83D4E}" name="Quantity"/>
    <tableColumn id="5" xr3:uid="{776F8655-09A6-468B-A9BD-A582FF22B617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barbara.jackson@seef.com" TargetMode="External"/><Relationship Id="rId13" Type="http://schemas.openxmlformats.org/officeDocument/2006/relationships/table" Target="../tables/table4.xml"/><Relationship Id="rId3" Type="http://schemas.openxmlformats.org/officeDocument/2006/relationships/hyperlink" Target="mailto:allyselectronics@telkomsa.net" TargetMode="External"/><Relationship Id="rId7" Type="http://schemas.openxmlformats.org/officeDocument/2006/relationships/hyperlink" Target="mailto:jacksonjeffrey3@gmail.com" TargetMode="External"/><Relationship Id="rId12" Type="http://schemas.openxmlformats.org/officeDocument/2006/relationships/hyperlink" Target="mailto:henniesbutchery@gmail.com" TargetMode="External"/><Relationship Id="rId2" Type="http://schemas.openxmlformats.org/officeDocument/2006/relationships/hyperlink" Target="mailto:hudhuang@gmail.com" TargetMode="External"/><Relationship Id="rId1" Type="http://schemas.openxmlformats.org/officeDocument/2006/relationships/hyperlink" Target="mailto:fahimsuleman0@gmail.com" TargetMode="External"/><Relationship Id="rId6" Type="http://schemas.openxmlformats.org/officeDocument/2006/relationships/hyperlink" Target="mailto:kirz.larsen7511@gmail.com" TargetMode="External"/><Relationship Id="rId11" Type="http://schemas.openxmlformats.org/officeDocument/2006/relationships/hyperlink" Target="mailto:elodiemisdorp2@gmail.com" TargetMode="External"/><Relationship Id="rId5" Type="http://schemas.openxmlformats.org/officeDocument/2006/relationships/hyperlink" Target="mailto:velephi.manzini@engenoil" TargetMode="External"/><Relationship Id="rId10" Type="http://schemas.openxmlformats.org/officeDocument/2006/relationships/hyperlink" Target="mailto:edwin.naidoo@cellc.co.za" TargetMode="External"/><Relationship Id="rId4" Type="http://schemas.openxmlformats.org/officeDocument/2006/relationships/hyperlink" Target="mailto:lethukuthulas@bell.co.za" TargetMode="External"/><Relationship Id="rId9" Type="http://schemas.openxmlformats.org/officeDocument/2006/relationships/hyperlink" Target="mailto:naeem@dsouth.co.z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CC8F-2B7E-48E7-BE3F-F03EA1E3269E}">
  <dimension ref="A1:O34"/>
  <sheetViews>
    <sheetView tabSelected="1" workbookViewId="0">
      <pane ySplit="1" topLeftCell="A2" activePane="bottomLeft" state="frozen"/>
      <selection pane="bottomLeft" activeCell="A34" sqref="A34"/>
    </sheetView>
  </sheetViews>
  <sheetFormatPr defaultRowHeight="15" x14ac:dyDescent="0.25"/>
  <cols>
    <col min="2" max="2" width="10.28515625" customWidth="1"/>
    <col min="3" max="3" width="16.7109375" bestFit="1" customWidth="1"/>
    <col min="4" max="4" width="7.42578125" bestFit="1" customWidth="1"/>
    <col min="5" max="5" width="9.28515625" bestFit="1" customWidth="1"/>
    <col min="6" max="6" width="7.28515625" bestFit="1" customWidth="1"/>
    <col min="7" max="7" width="11.42578125" bestFit="1" customWidth="1"/>
    <col min="8" max="8" width="19.28515625" bestFit="1" customWidth="1"/>
    <col min="9" max="9" width="26.7109375" bestFit="1" customWidth="1"/>
    <col min="10" max="10" width="13.140625" bestFit="1" customWidth="1"/>
    <col min="11" max="11" width="29.7109375" bestFit="1" customWidth="1"/>
    <col min="13" max="13" width="12.140625" bestFit="1" customWidth="1"/>
    <col min="14" max="14" width="27.140625" bestFit="1" customWidth="1"/>
  </cols>
  <sheetData>
    <row r="1" spans="1:15" x14ac:dyDescent="0.25">
      <c r="A1" s="11" t="s">
        <v>216</v>
      </c>
      <c r="D1" s="33" t="s">
        <v>303</v>
      </c>
      <c r="E1" s="33"/>
      <c r="F1" s="33"/>
      <c r="J1" t="s">
        <v>306</v>
      </c>
      <c r="K1">
        <f>COUNTA(I:I) - 1</f>
        <v>32</v>
      </c>
    </row>
    <row r="2" spans="1:15" x14ac:dyDescent="0.25">
      <c r="A2" t="s">
        <v>0</v>
      </c>
      <c r="B2" t="s">
        <v>2</v>
      </c>
      <c r="C2" t="s">
        <v>32</v>
      </c>
      <c r="D2" t="s">
        <v>74</v>
      </c>
      <c r="E2" t="s">
        <v>48</v>
      </c>
      <c r="F2" t="s">
        <v>61</v>
      </c>
      <c r="G2" t="s">
        <v>109</v>
      </c>
      <c r="H2" t="s">
        <v>120</v>
      </c>
      <c r="I2" t="s">
        <v>118</v>
      </c>
      <c r="J2" t="s">
        <v>306</v>
      </c>
      <c r="K2" t="s">
        <v>310</v>
      </c>
      <c r="L2" t="s">
        <v>313</v>
      </c>
      <c r="M2" t="s">
        <v>314</v>
      </c>
      <c r="N2" t="s">
        <v>322</v>
      </c>
      <c r="O2" t="s">
        <v>328</v>
      </c>
    </row>
    <row r="3" spans="1:15" x14ac:dyDescent="0.25">
      <c r="A3">
        <v>1904677</v>
      </c>
      <c r="B3">
        <v>1</v>
      </c>
      <c r="C3" t="s">
        <v>146</v>
      </c>
      <c r="D3">
        <v>14</v>
      </c>
      <c r="E3" t="s">
        <v>54</v>
      </c>
      <c r="F3">
        <v>2019</v>
      </c>
      <c r="G3" t="s">
        <v>111</v>
      </c>
      <c r="H3" s="9" t="s">
        <v>119</v>
      </c>
      <c r="I3" t="str">
        <f>CONCATENATE(Table3[[#This Row],[Date]], "-", Table3[[#This Row],[Month]], "-", Table3[[#This Row],[Year]], "-", Table3[[#This Row],[CollectTime]],"-", C3)</f>
        <v>14-Jun-2019-10:00-Returned to Mom</v>
      </c>
      <c r="J3">
        <v>1</v>
      </c>
      <c r="K3" t="str">
        <f>CONCATENATE(INDEX(Clients!C:C, MATCH(VALUE(LEFT(B:B, 10)),Clients!A:A,0)), , " ", INDEX(Clients!E:E, MATCH(VALUE(LEFT(B:B, 10)),Clients!A:A,0)))</f>
        <v>Mahomed Suleman</v>
      </c>
      <c r="L3">
        <v>1</v>
      </c>
      <c r="M3" t="str">
        <f>CONCATENATE(VALUE(LEFT(Table3[[#This Row],[Order]],5)), "-", LEFT(C:C, 50))</f>
        <v>1-Returned to Mom</v>
      </c>
      <c r="N3" s="12"/>
      <c r="O3" s="12"/>
    </row>
    <row r="4" spans="1:15" x14ac:dyDescent="0.25">
      <c r="A4">
        <v>1904034</v>
      </c>
      <c r="B4">
        <v>2</v>
      </c>
      <c r="C4" t="s">
        <v>31</v>
      </c>
      <c r="D4">
        <v>12</v>
      </c>
      <c r="E4" t="s">
        <v>54</v>
      </c>
      <c r="F4">
        <v>2019</v>
      </c>
      <c r="G4" t="s">
        <v>113</v>
      </c>
      <c r="H4" s="9" t="s">
        <v>119</v>
      </c>
      <c r="I4" t="str">
        <f>CONCATENATE(Table3[[#This Row],[Date]], "-", Table3[[#This Row],[Month]], "-", Table3[[#This Row],[Year]], "-", Table3[[#This Row],[CollectTime]],"-", C4)</f>
        <v>12-Jun-2019-10:00-Collected</v>
      </c>
      <c r="J4">
        <v>2</v>
      </c>
      <c r="K4" t="str">
        <f>CONCATENATE(INDEX(Clients!C:C, MATCH(VALUE(LEFT(B:B, 10)),Clients!A:A,0)), , " ", INDEX(Clients!E:E, MATCH(VALUE(LEFT(B:B, 10)),Clients!A:A,0)))</f>
        <v>Han Huang</v>
      </c>
      <c r="L4">
        <v>1</v>
      </c>
      <c r="M4" t="str">
        <f>CONCATENATE(VALUE(LEFT(Table3[[#This Row],[Order]],5)), "-", LEFT(C:C, 50))</f>
        <v>1-Collected</v>
      </c>
      <c r="N4" s="12" t="s">
        <v>331</v>
      </c>
      <c r="O4" s="12">
        <v>51</v>
      </c>
    </row>
    <row r="5" spans="1:15" x14ac:dyDescent="0.25">
      <c r="A5">
        <v>1928287</v>
      </c>
      <c r="B5">
        <v>3</v>
      </c>
      <c r="C5" t="s">
        <v>146</v>
      </c>
      <c r="D5">
        <v>14</v>
      </c>
      <c r="E5" t="s">
        <v>54</v>
      </c>
      <c r="F5">
        <v>2019</v>
      </c>
      <c r="G5" t="s">
        <v>112</v>
      </c>
      <c r="H5" s="9" t="s">
        <v>124</v>
      </c>
      <c r="I5" t="str">
        <f>CONCATENATE(Table3[[#This Row],[Date]], "-", Table3[[#This Row],[Month]], "-", Table3[[#This Row],[Year]], "-", Table3[[#This Row],[CollectTime]],"-", C5)</f>
        <v>14-Jun-2019-9:30-Returned to Mom</v>
      </c>
      <c r="J5">
        <v>3</v>
      </c>
      <c r="K5" t="str">
        <f>CONCATENATE(INDEX(Clients!C:C, MATCH(VALUE(LEFT(B:B, 10)),Clients!A:A,0)), , " ", INDEX(Clients!E:E, MATCH(VALUE(LEFT(B:B, 10)),Clients!A:A,0)))</f>
        <v>Ashraf Wohabally</v>
      </c>
      <c r="L5">
        <v>2</v>
      </c>
      <c r="M5" t="str">
        <f>CONCATENATE(VALUE(LEFT(Table3[[#This Row],[Order]],5)), "-", LEFT(C:C, 50))</f>
        <v>2-Returned to Mom</v>
      </c>
      <c r="N5" s="12"/>
      <c r="O5" s="12"/>
    </row>
    <row r="6" spans="1:15" x14ac:dyDescent="0.25">
      <c r="A6">
        <v>1931663</v>
      </c>
      <c r="B6">
        <v>4</v>
      </c>
      <c r="C6" t="s">
        <v>342</v>
      </c>
      <c r="D6">
        <v>12</v>
      </c>
      <c r="E6" t="s">
        <v>54</v>
      </c>
      <c r="F6">
        <v>2019</v>
      </c>
      <c r="G6" t="s">
        <v>112</v>
      </c>
      <c r="H6" s="9" t="s">
        <v>124</v>
      </c>
      <c r="I6" s="12" t="str">
        <f>CONCATENATE(Table3[[#This Row],[Date]], "-", Table3[[#This Row],[Month]], "-", Table3[[#This Row],[Year]], "-", Table3[[#This Row],[CollectTime]],"-", C6)</f>
        <v>12-Jun-2019-9:30-Invoiced</v>
      </c>
      <c r="J6">
        <v>4</v>
      </c>
      <c r="K6" t="str">
        <f>CONCATENATE(INDEX(Clients!C:C, MATCH(VALUE(LEFT(B:B, 10)),Clients!A:A,0)), , " ", INDEX(Clients!E:E, MATCH(VALUE(LEFT(B:B, 10)),Clients!A:A,0)))</f>
        <v>Lethukuthula Shezi</v>
      </c>
      <c r="L6">
        <v>2</v>
      </c>
      <c r="M6" t="str">
        <f>CONCATENATE(VALUE(LEFT(Table3[[#This Row],[Order]],5)), "-", LEFT(C:C, 50))</f>
        <v>2-Invoiced</v>
      </c>
      <c r="N6" s="12" t="s">
        <v>330</v>
      </c>
      <c r="O6" s="12">
        <v>350</v>
      </c>
    </row>
    <row r="7" spans="1:15" x14ac:dyDescent="0.25">
      <c r="A7">
        <v>1914597</v>
      </c>
      <c r="B7">
        <v>5</v>
      </c>
      <c r="C7" t="s">
        <v>146</v>
      </c>
      <c r="D7">
        <v>14</v>
      </c>
      <c r="E7" t="s">
        <v>54</v>
      </c>
      <c r="F7">
        <v>2019</v>
      </c>
      <c r="G7" t="s">
        <v>112</v>
      </c>
      <c r="H7" s="9" t="s">
        <v>124</v>
      </c>
      <c r="I7" s="12" t="str">
        <f>CONCATENATE(Table3[[#This Row],[Date]], "-", Table3[[#This Row],[Month]], "-", Table3[[#This Row],[Year]], "-", Table3[[#This Row],[CollectTime]],"-", C7)</f>
        <v>14-Jun-2019-9:30-Returned to Mom</v>
      </c>
      <c r="J7">
        <v>5</v>
      </c>
      <c r="K7" t="str">
        <f>CONCATENATE(INDEX(Clients!C:C, MATCH(VALUE(LEFT(B:B, 10)),Clients!A:A,0)), , " ", INDEX(Clients!E:E, MATCH(VALUE(LEFT(B:B, 10)),Clients!A:A,0)))</f>
        <v>Shabnum Sugreen</v>
      </c>
      <c r="L7">
        <v>3</v>
      </c>
      <c r="M7" t="str">
        <f>CONCATENATE(VALUE(LEFT(Table3[[#This Row],[Order]],5)), "-", LEFT(C:C, 50))</f>
        <v>3-Returned to Mom</v>
      </c>
      <c r="N7" s="12"/>
      <c r="O7" s="12"/>
    </row>
    <row r="8" spans="1:15" x14ac:dyDescent="0.25">
      <c r="A8">
        <v>1920897</v>
      </c>
      <c r="B8">
        <v>6</v>
      </c>
      <c r="C8" t="s">
        <v>29</v>
      </c>
      <c r="D8">
        <v>17</v>
      </c>
      <c r="E8" t="s">
        <v>54</v>
      </c>
      <c r="F8">
        <v>2019</v>
      </c>
      <c r="G8" t="s">
        <v>112</v>
      </c>
      <c r="H8" s="9" t="s">
        <v>121</v>
      </c>
      <c r="I8" s="12" t="str">
        <f>CONCATENATE(Table3[[#This Row],[Date]], "-", Table3[[#This Row],[Month]], "-", Table3[[#This Row],[Year]], "-", Table3[[#This Row],[CollectTime]],"-", C8)</f>
        <v>17-Jun-2019-8:00-To Call</v>
      </c>
      <c r="J8">
        <v>6</v>
      </c>
      <c r="K8" t="str">
        <f>CONCATENATE(INDEX(Clients!C:C, MATCH(VALUE(LEFT(B:B, 10)),Clients!A:A,0)), , " ", INDEX(Clients!E:E, MATCH(VALUE(LEFT(B:B, 10)),Clients!A:A,0)))</f>
        <v>Gillian Brockaert</v>
      </c>
      <c r="L8">
        <v>1</v>
      </c>
      <c r="M8" t="str">
        <f>CONCATENATE(VALUE(LEFT(Table3[[#This Row],[Order]],5)), "-", LEFT(C:C, 50))</f>
        <v>1-To Call</v>
      </c>
      <c r="N8" s="12"/>
      <c r="O8" s="12"/>
    </row>
    <row r="9" spans="1:15" x14ac:dyDescent="0.25">
      <c r="A9">
        <v>1915524</v>
      </c>
      <c r="B9">
        <v>7</v>
      </c>
      <c r="C9" t="s">
        <v>342</v>
      </c>
      <c r="D9">
        <v>12</v>
      </c>
      <c r="E9" t="s">
        <v>54</v>
      </c>
      <c r="F9">
        <v>2019</v>
      </c>
      <c r="G9" t="s">
        <v>113</v>
      </c>
      <c r="H9" s="9" t="s">
        <v>124</v>
      </c>
      <c r="I9" s="12" t="str">
        <f>CONCATENATE(Table3[[#This Row],[Date]], "-", Table3[[#This Row],[Month]], "-", Table3[[#This Row],[Year]], "-", Table3[[#This Row],[CollectTime]],"-", C9)</f>
        <v>12-Jun-2019-9:30-Invoiced</v>
      </c>
      <c r="J9">
        <v>7</v>
      </c>
      <c r="K9" t="str">
        <f>CONCATENATE(INDEX(Clients!C:C, MATCH(VALUE(LEFT(B:B, 10)),Clients!A:A,0)), , " ", INDEX(Clients!E:E, MATCH(VALUE(LEFT(B:B, 10)),Clients!A:A,0)))</f>
        <v>Janet Tyler</v>
      </c>
      <c r="L9">
        <v>3</v>
      </c>
      <c r="M9" t="str">
        <f>CONCATENATE(VALUE(LEFT(Table3[[#This Row],[Order]],5)), "-", LEFT(C:C, 50))</f>
        <v>3-Invoiced</v>
      </c>
      <c r="N9" s="12" t="s">
        <v>329</v>
      </c>
      <c r="O9" s="12">
        <v>116</v>
      </c>
    </row>
    <row r="10" spans="1:15" x14ac:dyDescent="0.25">
      <c r="A10">
        <v>1929706</v>
      </c>
      <c r="B10">
        <v>8</v>
      </c>
      <c r="C10" t="s">
        <v>29</v>
      </c>
      <c r="D10">
        <v>17</v>
      </c>
      <c r="E10" t="s">
        <v>54</v>
      </c>
      <c r="F10">
        <v>2019</v>
      </c>
      <c r="G10" t="s">
        <v>112</v>
      </c>
      <c r="H10" s="9" t="s">
        <v>122</v>
      </c>
      <c r="I10" s="12" t="str">
        <f>CONCATENATE(Table3[[#This Row],[Date]], "-", Table3[[#This Row],[Month]], "-", Table3[[#This Row],[Year]], "-", Table3[[#This Row],[CollectTime]],"-", C10)</f>
        <v>17-Jun-2019-8:30-To Call</v>
      </c>
      <c r="J10">
        <v>8</v>
      </c>
      <c r="K10" t="str">
        <f>CONCATENATE(INDEX(Clients!C:C, MATCH(VALUE(LEFT(B:B, 10)),Clients!A:A,0)), , " ", INDEX(Clients!E:E, MATCH(VALUE(LEFT(B:B, 10)),Clients!A:A,0)))</f>
        <v>Vidhyawathy Rambaran</v>
      </c>
      <c r="L10">
        <v>2</v>
      </c>
      <c r="M10" t="str">
        <f>CONCATENATE(VALUE(LEFT(Table3[[#This Row],[Order]],5)), "-", LEFT(C:C, 50))</f>
        <v>2-To Call</v>
      </c>
      <c r="N10" s="12"/>
      <c r="O10" s="12"/>
    </row>
    <row r="11" spans="1:15" x14ac:dyDescent="0.25">
      <c r="A11">
        <v>1902755</v>
      </c>
      <c r="B11">
        <v>9</v>
      </c>
      <c r="C11" t="s">
        <v>342</v>
      </c>
      <c r="D11">
        <v>12</v>
      </c>
      <c r="E11" t="s">
        <v>54</v>
      </c>
      <c r="F11">
        <v>2019</v>
      </c>
      <c r="G11" t="s">
        <v>112</v>
      </c>
      <c r="H11" s="9" t="s">
        <v>125</v>
      </c>
      <c r="I11" s="12" t="str">
        <f>CONCATENATE(Table3[[#This Row],[Date]], "-", Table3[[#This Row],[Month]], "-", Table3[[#This Row],[Year]], "-", Table3[[#This Row],[CollectTime]],"-", C11)</f>
        <v>12-Jun-2019-10:30-Invoiced</v>
      </c>
      <c r="J11">
        <v>9</v>
      </c>
      <c r="K11" t="str">
        <f>CONCATENATE(INDEX(Clients!C:C, MATCH(VALUE(LEFT(B:B, 10)),Clients!A:A,0)), , " ", INDEX(Clients!E:E, MATCH(VALUE(LEFT(B:B, 10)),Clients!A:A,0)))</f>
        <v>Lalchan Pithumdar</v>
      </c>
      <c r="L11">
        <v>4</v>
      </c>
      <c r="M11" t="str">
        <f>CONCATENATE(VALUE(LEFT(Table3[[#This Row],[Order]],5)), "-", LEFT(C:C, 50))</f>
        <v>4-Invoiced</v>
      </c>
      <c r="N11" s="12" t="s">
        <v>332</v>
      </c>
      <c r="O11" s="12">
        <v>258</v>
      </c>
    </row>
    <row r="12" spans="1:15" x14ac:dyDescent="0.25">
      <c r="A12">
        <v>1930993</v>
      </c>
      <c r="B12">
        <v>10</v>
      </c>
      <c r="C12" t="s">
        <v>342</v>
      </c>
      <c r="D12">
        <v>12</v>
      </c>
      <c r="E12" t="s">
        <v>54</v>
      </c>
      <c r="F12">
        <v>2019</v>
      </c>
      <c r="G12" t="s">
        <v>112</v>
      </c>
      <c r="H12" s="9" t="s">
        <v>126</v>
      </c>
      <c r="I12" s="12" t="str">
        <f>CONCATENATE(Table3[[#This Row],[Date]], "-", Table3[[#This Row],[Month]], "-", Table3[[#This Row],[Year]], "-", Table3[[#This Row],[CollectTime]],"-", C12)</f>
        <v>12-Jun-2019-12:00-Invoiced</v>
      </c>
      <c r="J12">
        <v>10</v>
      </c>
      <c r="K12" t="str">
        <f>CONCATENATE(INDEX(Clients!C:C, MATCH(VALUE(LEFT(B:B, 10)),Clients!A:A,0)), , " ", INDEX(Clients!E:E, MATCH(VALUE(LEFT(B:B, 10)),Clients!A:A,0)))</f>
        <v>Velephi Manzini</v>
      </c>
      <c r="L12">
        <v>5</v>
      </c>
      <c r="M12" t="str">
        <f>CONCATENATE(VALUE(LEFT(Table3[[#This Row],[Order]],5)), "-", LEFT(C:C, 50))</f>
        <v>5-Invoiced</v>
      </c>
      <c r="N12" s="12" t="s">
        <v>327</v>
      </c>
      <c r="O12" s="12">
        <v>36</v>
      </c>
    </row>
    <row r="13" spans="1:15" x14ac:dyDescent="0.25">
      <c r="A13">
        <v>1930149</v>
      </c>
      <c r="B13">
        <v>11</v>
      </c>
      <c r="C13" t="s">
        <v>29</v>
      </c>
      <c r="D13">
        <v>17</v>
      </c>
      <c r="E13" t="s">
        <v>54</v>
      </c>
      <c r="F13">
        <v>2019</v>
      </c>
      <c r="G13" t="s">
        <v>112</v>
      </c>
      <c r="H13" s="9" t="s">
        <v>126</v>
      </c>
      <c r="I13" s="12" t="str">
        <f>CONCATENATE(Table3[[#This Row],[Date]], "-", Table3[[#This Row],[Month]], "-", Table3[[#This Row],[Year]], "-", Table3[[#This Row],[CollectTime]],"-", C13)</f>
        <v>17-Jun-2019-12:00-To Call</v>
      </c>
      <c r="J13">
        <v>11</v>
      </c>
      <c r="K13" t="str">
        <f>CONCATENATE(INDEX(Clients!C:C, MATCH(VALUE(LEFT(B:B, 10)),Clients!A:A,0)), , " ", INDEX(Clients!E:E, MATCH(VALUE(LEFT(B:B, 10)),Clients!A:A,0)))</f>
        <v>Hugh Foster</v>
      </c>
      <c r="L13">
        <v>3</v>
      </c>
      <c r="M13" t="str">
        <f>CONCATENATE(VALUE(LEFT(Table3[[#This Row],[Order]],5)), "-", LEFT(C:C, 50))</f>
        <v>3-To Call</v>
      </c>
      <c r="N13" s="12"/>
      <c r="O13" s="12"/>
    </row>
    <row r="14" spans="1:15" x14ac:dyDescent="0.25">
      <c r="A14">
        <v>1900754</v>
      </c>
      <c r="B14">
        <v>12</v>
      </c>
      <c r="C14" t="s">
        <v>29</v>
      </c>
      <c r="D14">
        <v>17</v>
      </c>
      <c r="E14" t="s">
        <v>54</v>
      </c>
      <c r="F14">
        <v>2019</v>
      </c>
      <c r="G14" t="s">
        <v>112</v>
      </c>
      <c r="H14" s="9" t="s">
        <v>126</v>
      </c>
      <c r="I14" s="12" t="str">
        <f>CONCATENATE(Table3[[#This Row],[Date]], "-", Table3[[#This Row],[Month]], "-", Table3[[#This Row],[Year]], "-", Table3[[#This Row],[CollectTime]],"-", C14)</f>
        <v>17-Jun-2019-12:00-To Call</v>
      </c>
      <c r="J14">
        <v>12</v>
      </c>
      <c r="K14" t="str">
        <f>CONCATENATE(INDEX(Clients!C:C, MATCH(VALUE(LEFT(B:B, 10)),Clients!A:A,0)), , " ", INDEX(Clients!E:E, MATCH(VALUE(LEFT(B:B, 10)),Clients!A:A,0)))</f>
        <v>Edwin Naidoo</v>
      </c>
      <c r="L14">
        <v>4</v>
      </c>
      <c r="M14" t="str">
        <f>CONCATENATE(VALUE(LEFT(Table3[[#This Row],[Order]],5)), "-", LEFT(C:C, 50))</f>
        <v>4-To Call</v>
      </c>
      <c r="N14" s="12"/>
      <c r="O14" s="12"/>
    </row>
    <row r="15" spans="1:15" x14ac:dyDescent="0.25">
      <c r="A15">
        <v>1851640</v>
      </c>
      <c r="B15">
        <v>13</v>
      </c>
      <c r="C15" t="s">
        <v>29</v>
      </c>
      <c r="D15">
        <v>17</v>
      </c>
      <c r="E15" t="s">
        <v>54</v>
      </c>
      <c r="F15">
        <v>2019</v>
      </c>
      <c r="G15" t="s">
        <v>112</v>
      </c>
      <c r="H15" s="9" t="s">
        <v>126</v>
      </c>
      <c r="I15" s="12" t="str">
        <f>CONCATENATE(Table3[[#This Row],[Date]], "-", Table3[[#This Row],[Month]], "-", Table3[[#This Row],[Year]], "-", Table3[[#This Row],[CollectTime]],"-", C15)</f>
        <v>17-Jun-2019-12:00-To Call</v>
      </c>
      <c r="J15">
        <v>13</v>
      </c>
      <c r="K15" t="str">
        <f>CONCATENATE(INDEX(Clients!C:C, MATCH(VALUE(LEFT(B:B, 10)),Clients!A:A,0)), , " ", INDEX(Clients!E:E, MATCH(VALUE(LEFT(B:B, 10)),Clients!A:A,0)))</f>
        <v>Hamergasen Moodley</v>
      </c>
      <c r="L15">
        <v>5</v>
      </c>
      <c r="M15" t="str">
        <f>CONCATENATE(VALUE(LEFT(Table3[[#This Row],[Order]],5)), "-", LEFT(C:C, 50))</f>
        <v>5-To Call</v>
      </c>
      <c r="N15" s="12"/>
      <c r="O15" s="12"/>
    </row>
    <row r="16" spans="1:15" x14ac:dyDescent="0.25">
      <c r="A16">
        <v>1911786</v>
      </c>
      <c r="B16">
        <v>14</v>
      </c>
      <c r="C16" t="s">
        <v>29</v>
      </c>
      <c r="D16">
        <v>19</v>
      </c>
      <c r="E16" t="s">
        <v>54</v>
      </c>
      <c r="F16">
        <v>2019</v>
      </c>
      <c r="G16" t="s">
        <v>112</v>
      </c>
      <c r="H16" s="9" t="s">
        <v>126</v>
      </c>
      <c r="I16" s="12" t="str">
        <f>CONCATENATE(Table3[[#This Row],[Date]], "-", Table3[[#This Row],[Month]], "-", Table3[[#This Row],[Year]], "-", Table3[[#This Row],[CollectTime]],"-", C16)</f>
        <v>19-Jun-2019-12:00-To Call</v>
      </c>
      <c r="J16">
        <v>14</v>
      </c>
      <c r="K16" t="str">
        <f>CONCATENATE(INDEX(Clients!C:C, MATCH(VALUE(LEFT(B:B, 10)),Clients!A:A,0)), , " ", INDEX(Clients!E:E, MATCH(VALUE(LEFT(B:B, 10)),Clients!A:A,0)))</f>
        <v>Premananda Govindsamychetty</v>
      </c>
      <c r="L16">
        <v>6</v>
      </c>
      <c r="M16" t="str">
        <f>CONCATENATE(VALUE(LEFT(Table3[[#This Row],[Order]],5)), "-", LEFT(C:C, 50))</f>
        <v>6-To Call</v>
      </c>
      <c r="N16" s="12"/>
      <c r="O16" s="12"/>
    </row>
    <row r="17" spans="1:15" x14ac:dyDescent="0.25">
      <c r="A17">
        <v>1912999</v>
      </c>
      <c r="B17">
        <v>15</v>
      </c>
      <c r="C17" t="s">
        <v>30</v>
      </c>
      <c r="D17">
        <v>17</v>
      </c>
      <c r="E17" t="s">
        <v>54</v>
      </c>
      <c r="F17">
        <v>2019</v>
      </c>
      <c r="G17" t="s">
        <v>111</v>
      </c>
      <c r="H17" s="9" t="s">
        <v>121</v>
      </c>
      <c r="I17" s="12" t="str">
        <f>CONCATENATE(Table3[[#This Row],[Date]], "-", Table3[[#This Row],[Month]], "-", Table3[[#This Row],[Year]], "-", Table3[[#This Row],[CollectTime]],"-", C17)</f>
        <v>17-Jun-2019-8:00-To Collect</v>
      </c>
      <c r="J17">
        <v>15</v>
      </c>
      <c r="K17" t="str">
        <f>CONCATENATE(INDEX(Clients!C:C, MATCH(VALUE(LEFT(B:B, 10)),Clients!A:A,0)), , " ", INDEX(Clients!E:E, MATCH(VALUE(LEFT(B:B, 10)),Clients!A:A,0)))</f>
        <v>Kirwin Larsen</v>
      </c>
      <c r="L17">
        <v>1</v>
      </c>
      <c r="M17" t="str">
        <f>CONCATENATE(VALUE(LEFT(Table3[[#This Row],[Order]],5)), "-", LEFT(C:C, 50))</f>
        <v>1-To Collect</v>
      </c>
      <c r="N17" s="12"/>
      <c r="O17" s="12"/>
    </row>
    <row r="18" spans="1:15" x14ac:dyDescent="0.25">
      <c r="A18">
        <v>1928626</v>
      </c>
      <c r="B18">
        <v>16</v>
      </c>
      <c r="C18" t="s">
        <v>29</v>
      </c>
      <c r="D18">
        <v>17</v>
      </c>
      <c r="E18" t="s">
        <v>54</v>
      </c>
      <c r="F18">
        <v>2019</v>
      </c>
      <c r="G18" t="s">
        <v>112</v>
      </c>
      <c r="H18" s="9" t="s">
        <v>126</v>
      </c>
      <c r="I18" s="12" t="str">
        <f>CONCATENATE(Table3[[#This Row],[Date]], "-", Table3[[#This Row],[Month]], "-", Table3[[#This Row],[Year]], "-", Table3[[#This Row],[CollectTime]],"-", C18)</f>
        <v>17-Jun-2019-12:00-To Call</v>
      </c>
      <c r="J18">
        <v>16</v>
      </c>
      <c r="K18" t="str">
        <f>CONCATENATE(INDEX(Clients!C:C, MATCH(VALUE(LEFT(B:B, 10)),Clients!A:A,0)), , " ", INDEX(Clients!E:E, MATCH(VALUE(LEFT(B:B, 10)),Clients!A:A,0)))</f>
        <v>Princess McBrown</v>
      </c>
      <c r="L18">
        <v>7</v>
      </c>
      <c r="M18" t="str">
        <f>CONCATENATE(VALUE(LEFT(Table3[[#This Row],[Order]],5)), "-", LEFT(C:C, 50))</f>
        <v>7-To Call</v>
      </c>
      <c r="N18" s="12"/>
      <c r="O18" s="12"/>
    </row>
    <row r="19" spans="1:15" x14ac:dyDescent="0.25">
      <c r="A19">
        <v>1926733</v>
      </c>
      <c r="B19">
        <v>17</v>
      </c>
      <c r="C19" t="s">
        <v>29</v>
      </c>
      <c r="D19">
        <v>19</v>
      </c>
      <c r="E19" t="s">
        <v>54</v>
      </c>
      <c r="F19">
        <v>2019</v>
      </c>
      <c r="G19" t="s">
        <v>112</v>
      </c>
      <c r="H19" s="9" t="s">
        <v>126</v>
      </c>
      <c r="I19" s="12" t="str">
        <f>CONCATENATE(Table3[[#This Row],[Date]], "-", Table3[[#This Row],[Month]], "-", Table3[[#This Row],[Year]], "-", Table3[[#This Row],[CollectTime]],"-", C19)</f>
        <v>19-Jun-2019-12:00-To Call</v>
      </c>
      <c r="J19">
        <v>17</v>
      </c>
      <c r="K19" t="str">
        <f>CONCATENATE(INDEX(Clients!C:C, MATCH(VALUE(LEFT(B:B, 10)),Clients!A:A,0)), , " ", INDEX(Clients!E:E, MATCH(VALUE(LEFT(B:B, 10)),Clients!A:A,0)))</f>
        <v>Jeffrey Jackson</v>
      </c>
      <c r="L19">
        <v>8</v>
      </c>
      <c r="M19" t="str">
        <f>CONCATENATE(VALUE(LEFT(Table3[[#This Row],[Order]],5)), "-", LEFT(C:C, 50))</f>
        <v>8-To Call</v>
      </c>
      <c r="N19" s="12"/>
      <c r="O19" s="12"/>
    </row>
    <row r="20" spans="1:15" x14ac:dyDescent="0.25">
      <c r="A20">
        <v>1906383</v>
      </c>
      <c r="B20">
        <v>18</v>
      </c>
      <c r="C20" t="s">
        <v>29</v>
      </c>
      <c r="D20">
        <v>13</v>
      </c>
      <c r="E20" t="s">
        <v>54</v>
      </c>
      <c r="F20">
        <v>2019</v>
      </c>
      <c r="G20" t="s">
        <v>112</v>
      </c>
      <c r="H20" s="9" t="s">
        <v>126</v>
      </c>
      <c r="I20" s="12" t="str">
        <f>CONCATENATE(Table3[[#This Row],[Date]], "-", Table3[[#This Row],[Month]], "-", Table3[[#This Row],[Year]], "-", Table3[[#This Row],[CollectTime]],"-", C20)</f>
        <v>13-Jun-2019-12:00-To Call</v>
      </c>
      <c r="J20">
        <v>18</v>
      </c>
      <c r="K20" t="str">
        <f>CONCATENATE(INDEX(Clients!C:C, MATCH(VALUE(LEFT(B:B, 10)),Clients!A:A,0)), , " ", INDEX(Clients!E:E, MATCH(VALUE(LEFT(B:B, 10)),Clients!A:A,0)))</f>
        <v>Sandira Singh</v>
      </c>
      <c r="L20">
        <v>9</v>
      </c>
      <c r="M20" t="str">
        <f>CONCATENATE(VALUE(LEFT(Table3[[#This Row],[Order]],5)), "-", LEFT(C:C, 50))</f>
        <v>9-To Call</v>
      </c>
      <c r="N20" s="12"/>
      <c r="O20" s="12"/>
    </row>
    <row r="21" spans="1:15" x14ac:dyDescent="0.25">
      <c r="A21">
        <v>1901776</v>
      </c>
      <c r="B21">
        <v>19</v>
      </c>
      <c r="C21" t="s">
        <v>30</v>
      </c>
      <c r="D21">
        <v>17</v>
      </c>
      <c r="E21" t="s">
        <v>54</v>
      </c>
      <c r="F21">
        <v>2019</v>
      </c>
      <c r="G21" t="s">
        <v>111</v>
      </c>
      <c r="H21" s="9" t="s">
        <v>123</v>
      </c>
      <c r="I21" s="12" t="str">
        <f>CONCATENATE(Table3[[#This Row],[Date]], "-", Table3[[#This Row],[Month]], "-", Table3[[#This Row],[Year]], "-", Table3[[#This Row],[CollectTime]],"-", C21)</f>
        <v>17-Jun-2019-9:00-To Collect</v>
      </c>
      <c r="J21">
        <v>19</v>
      </c>
      <c r="K21" t="str">
        <f>CONCATENATE(INDEX(Clients!C:C, MATCH(VALUE(LEFT(B:B, 10)),Clients!A:A,0)), , " ", INDEX(Clients!E:E, MATCH(VALUE(LEFT(B:B, 10)),Clients!A:A,0)))</f>
        <v>Hendrik Van Niekerk</v>
      </c>
      <c r="L21">
        <v>2</v>
      </c>
      <c r="M21" t="str">
        <f>CONCATENATE(VALUE(LEFT(Table3[[#This Row],[Order]],5)), "-", LEFT(C:C, 50))</f>
        <v>2-To Collect</v>
      </c>
      <c r="N21" s="12"/>
      <c r="O21" s="12"/>
    </row>
    <row r="22" spans="1:15" x14ac:dyDescent="0.25">
      <c r="A22">
        <v>1929280</v>
      </c>
      <c r="B22">
        <v>20</v>
      </c>
      <c r="C22" t="s">
        <v>29</v>
      </c>
      <c r="D22">
        <v>17</v>
      </c>
      <c r="E22" t="s">
        <v>54</v>
      </c>
      <c r="F22">
        <v>2019</v>
      </c>
      <c r="G22" t="s">
        <v>112</v>
      </c>
      <c r="H22" s="9" t="s">
        <v>126</v>
      </c>
      <c r="I22" s="12" t="str">
        <f>CONCATENATE(Table3[[#This Row],[Date]], "-", Table3[[#This Row],[Month]], "-", Table3[[#This Row],[Year]], "-", Table3[[#This Row],[CollectTime]],"-", C22)</f>
        <v>17-Jun-2019-12:00-To Call</v>
      </c>
      <c r="J22">
        <v>20</v>
      </c>
      <c r="K22" t="str">
        <f>CONCATENATE(INDEX(Clients!C:C, MATCH(VALUE(LEFT(B:B, 10)),Clients!A:A,0)), , " ", INDEX(Clients!E:E, MATCH(VALUE(LEFT(B:B, 10)),Clients!A:A,0)))</f>
        <v>Dhanraj Gopi</v>
      </c>
      <c r="L22">
        <v>10</v>
      </c>
      <c r="M22" t="str">
        <f>CONCATENATE(VALUE(LEFT(Table3[[#This Row],[Order]],5)), "-", LEFT(C:C, 50))</f>
        <v>10-To Call</v>
      </c>
      <c r="N22" s="12"/>
      <c r="O22" s="12"/>
    </row>
    <row r="23" spans="1:15" x14ac:dyDescent="0.25">
      <c r="A23">
        <v>1924025</v>
      </c>
      <c r="B23">
        <v>21</v>
      </c>
      <c r="C23" t="s">
        <v>342</v>
      </c>
      <c r="D23">
        <v>12</v>
      </c>
      <c r="E23" t="s">
        <v>54</v>
      </c>
      <c r="F23">
        <v>2019</v>
      </c>
      <c r="G23" t="s">
        <v>113</v>
      </c>
      <c r="I23" s="12" t="str">
        <f>CONCATENATE(Table3[[#This Row],[Date]], "-", Table3[[#This Row],[Month]], "-", Table3[[#This Row],[Year]], "-", Table3[[#This Row],[CollectTime]],"-", C23)</f>
        <v>12-Jun-2019--Invoiced</v>
      </c>
      <c r="J23">
        <v>21</v>
      </c>
      <c r="K23" s="12" t="str">
        <f>CONCATENATE(INDEX(Clients!C:C, MATCH(VALUE(LEFT(B:B, 10)),Clients!A:A,0)), , " ", INDEX(Clients!E:E, MATCH(VALUE(LEFT(B:B, 10)),Clients!A:A,0)))</f>
        <v>Hendrik Saunders</v>
      </c>
      <c r="L23">
        <v>6</v>
      </c>
      <c r="M23" s="12" t="str">
        <f>CONCATENATE(VALUE(LEFT(Table3[[#This Row],[Order]],5)), "-", LEFT(C:C, 50))</f>
        <v>6-Invoiced</v>
      </c>
      <c r="N23" s="12" t="s">
        <v>333</v>
      </c>
      <c r="O23" s="12">
        <v>122</v>
      </c>
    </row>
    <row r="24" spans="1:15" x14ac:dyDescent="0.25">
      <c r="A24">
        <v>1917522</v>
      </c>
      <c r="B24">
        <v>22</v>
      </c>
      <c r="C24" t="s">
        <v>343</v>
      </c>
      <c r="D24">
        <v>12</v>
      </c>
      <c r="E24" t="s">
        <v>54</v>
      </c>
      <c r="F24">
        <v>2019</v>
      </c>
      <c r="G24" t="s">
        <v>113</v>
      </c>
      <c r="I24" s="12" t="str">
        <f>CONCATENATE(Table3[[#This Row],[Date]], "-", Table3[[#This Row],[Month]], "-", Table3[[#This Row],[Year]], "-", Table3[[#This Row],[CollectTime]],"-", C24)</f>
        <v>12-Jun-2019--Paid</v>
      </c>
      <c r="J24">
        <v>22</v>
      </c>
      <c r="K24" s="12" t="str">
        <f>CONCATENATE(INDEX(Clients!C:C, MATCH(VALUE(LEFT(B:B, 10)),Clients!A:A,0)), , " ", INDEX(Clients!E:E, MATCH(VALUE(LEFT(B:B, 10)),Clients!A:A,0)))</f>
        <v>Barbara Jackson</v>
      </c>
      <c r="L24">
        <v>7</v>
      </c>
      <c r="M24" s="12" t="str">
        <f>CONCATENATE(VALUE(LEFT(Table3[[#This Row],[Order]],5)), "-", LEFT(C:C, 50))</f>
        <v>7-Paid</v>
      </c>
      <c r="N24" s="12"/>
      <c r="O24" s="12"/>
    </row>
    <row r="25" spans="1:15" x14ac:dyDescent="0.25">
      <c r="A25">
        <v>1912916</v>
      </c>
      <c r="B25">
        <v>23</v>
      </c>
      <c r="C25" t="s">
        <v>342</v>
      </c>
      <c r="D25">
        <v>12</v>
      </c>
      <c r="E25" t="s">
        <v>54</v>
      </c>
      <c r="F25">
        <v>2019</v>
      </c>
      <c r="G25" t="s">
        <v>113</v>
      </c>
      <c r="I25" s="12" t="str">
        <f>CONCATENATE(Table3[[#This Row],[Date]], "-", Table3[[#This Row],[Month]], "-", Table3[[#This Row],[Year]], "-", Table3[[#This Row],[CollectTime]],"-", C25)</f>
        <v>12-Jun-2019--Invoiced</v>
      </c>
      <c r="J25">
        <v>23</v>
      </c>
      <c r="K25" s="12" t="str">
        <f>CONCATENATE(INDEX(Clients!C:C, MATCH(VALUE(LEFT(B:B, 10)),Clients!A:A,0)), , " ", INDEX(Clients!E:E, MATCH(VALUE(LEFT(B:B, 10)),Clients!A:A,0)))</f>
        <v>Naeem Saib</v>
      </c>
      <c r="L25">
        <v>7</v>
      </c>
      <c r="M25" s="12" t="str">
        <f>CONCATENATE(VALUE(LEFT(Table3[[#This Row],[Order]],5)), "-", LEFT(C:C, 50))</f>
        <v>7-Invoiced</v>
      </c>
      <c r="N25" s="12" t="s">
        <v>353</v>
      </c>
      <c r="O25" s="12">
        <v>92</v>
      </c>
    </row>
    <row r="26" spans="1:15" x14ac:dyDescent="0.25">
      <c r="A26">
        <v>1905904</v>
      </c>
      <c r="B26">
        <v>24</v>
      </c>
      <c r="C26" t="s">
        <v>342</v>
      </c>
      <c r="D26">
        <v>12</v>
      </c>
      <c r="E26" t="s">
        <v>54</v>
      </c>
      <c r="F26">
        <v>2019</v>
      </c>
      <c r="G26" t="s">
        <v>113</v>
      </c>
      <c r="I26" s="12" t="str">
        <f>CONCATENATE(Table3[[#This Row],[Date]], "-", Table3[[#This Row],[Month]], "-", Table3[[#This Row],[Year]], "-", Table3[[#This Row],[CollectTime]],"-", C26)</f>
        <v>12-Jun-2019--Invoiced</v>
      </c>
      <c r="J26">
        <v>24</v>
      </c>
      <c r="K26" s="12" t="str">
        <f>CONCATENATE(INDEX(Clients!C:C, MATCH(VALUE(LEFT(B:B, 10)),Clients!A:A,0)), , " ", INDEX(Clients!E:E, MATCH(VALUE(LEFT(B:B, 10)),Clients!A:A,0)))</f>
        <v>Sagren Gounden</v>
      </c>
      <c r="L26">
        <v>8</v>
      </c>
      <c r="M26" s="12" t="str">
        <f>CONCATENATE(VALUE(LEFT(Table3[[#This Row],[Order]],5)), "-", LEFT(C:C, 50))</f>
        <v>8-Invoiced</v>
      </c>
      <c r="N26" s="12" t="s">
        <v>361</v>
      </c>
      <c r="O26" s="12">
        <v>52</v>
      </c>
    </row>
    <row r="27" spans="1:15" x14ac:dyDescent="0.25">
      <c r="A27">
        <v>1907480</v>
      </c>
      <c r="B27">
        <v>25</v>
      </c>
      <c r="C27" t="s">
        <v>342</v>
      </c>
      <c r="D27">
        <v>12</v>
      </c>
      <c r="E27" t="s">
        <v>54</v>
      </c>
      <c r="F27">
        <v>2019</v>
      </c>
      <c r="G27" t="s">
        <v>113</v>
      </c>
      <c r="I27" s="12" t="str">
        <f>CONCATENATE(Table3[[#This Row],[Date]], "-", Table3[[#This Row],[Month]], "-", Table3[[#This Row],[Year]], "-", Table3[[#This Row],[CollectTime]],"-", C27)</f>
        <v>12-Jun-2019--Invoiced</v>
      </c>
      <c r="J27">
        <v>25</v>
      </c>
      <c r="K27" s="12" t="str">
        <f>CONCATENATE(INDEX(Clients!C:C, MATCH(VALUE(LEFT(B:B, 10)),Clients!A:A,0)), , " ", INDEX(Clients!E:E, MATCH(VALUE(LEFT(B:B, 10)),Clients!A:A,0)))</f>
        <v xml:space="preserve">Appliance Clinic </v>
      </c>
      <c r="L27">
        <v>9</v>
      </c>
      <c r="M27" s="12" t="str">
        <f>CONCATENATE(VALUE(LEFT(Table3[[#This Row],[Order]],5)), "-", LEFT(C:C, 50))</f>
        <v>9-Invoiced</v>
      </c>
      <c r="N27" s="12" t="s">
        <v>367</v>
      </c>
      <c r="O27" s="12">
        <v>82</v>
      </c>
    </row>
    <row r="28" spans="1:15" x14ac:dyDescent="0.25">
      <c r="A28">
        <v>1916679</v>
      </c>
      <c r="B28">
        <v>26</v>
      </c>
      <c r="C28" t="s">
        <v>29</v>
      </c>
      <c r="D28">
        <v>18</v>
      </c>
      <c r="E28" t="s">
        <v>54</v>
      </c>
      <c r="F28">
        <v>2019</v>
      </c>
      <c r="G28" t="s">
        <v>112</v>
      </c>
      <c r="I28" s="12" t="str">
        <f>CONCATENATE(Table3[[#This Row],[Date]], "-", Table3[[#This Row],[Month]], "-", Table3[[#This Row],[Year]], "-", Table3[[#This Row],[CollectTime]],"-", C28)</f>
        <v>18-Jun-2019--To Call</v>
      </c>
      <c r="J28">
        <v>26</v>
      </c>
      <c r="K28" s="12" t="str">
        <f>CONCATENATE(INDEX(Clients!C:C, MATCH(VALUE(LEFT(B:B, 10)),Clients!A:A,0)), , " ", INDEX(Clients!E:E, MATCH(VALUE(LEFT(B:B, 10)),Clients!A:A,0)))</f>
        <v>Aneesa Beeky</v>
      </c>
      <c r="L28">
        <v>11</v>
      </c>
      <c r="M28" s="12" t="str">
        <f>CONCATENATE(VALUE(LEFT(Table3[[#This Row],[Order]],5)), "-", LEFT(C:C, 50))</f>
        <v>11-To Call</v>
      </c>
      <c r="N28" s="12"/>
      <c r="O28" s="12"/>
    </row>
    <row r="29" spans="1:15" x14ac:dyDescent="0.25">
      <c r="A29">
        <v>1907701</v>
      </c>
      <c r="B29">
        <v>30</v>
      </c>
      <c r="C29" t="s">
        <v>29</v>
      </c>
      <c r="D29">
        <v>18</v>
      </c>
      <c r="E29" t="s">
        <v>54</v>
      </c>
      <c r="F29">
        <v>2019</v>
      </c>
      <c r="G29" t="s">
        <v>111</v>
      </c>
      <c r="I29" s="12" t="str">
        <f>CONCATENATE(Table3[[#This Row],[Date]], "-", Table3[[#This Row],[Month]], "-", Table3[[#This Row],[Year]], "-", Table3[[#This Row],[CollectTime]],"-", C29)</f>
        <v>18-Jun-2019--To Call</v>
      </c>
      <c r="J29">
        <v>27</v>
      </c>
      <c r="K29" s="12" t="str">
        <f>CONCATENATE(INDEX(Clients!C:C, MATCH(VALUE(LEFT(B:B, 10)),Clients!A:A,0)), , " ", INDEX(Clients!E:E, MATCH(VALUE(LEFT(B:B, 10)),Clients!A:A,0)))</f>
        <v>Marlene DeBruin</v>
      </c>
      <c r="L29">
        <v>15</v>
      </c>
      <c r="M29" s="12" t="str">
        <f>CONCATENATE(VALUE(LEFT(Table3[[#This Row],[Order]],5)), "-", LEFT(C:C, 50))</f>
        <v>15-To Call</v>
      </c>
      <c r="N29" s="12"/>
      <c r="O29" s="12"/>
    </row>
    <row r="30" spans="1:15" x14ac:dyDescent="0.25">
      <c r="A30">
        <v>1854931</v>
      </c>
      <c r="B30">
        <v>27</v>
      </c>
      <c r="C30" t="s">
        <v>29</v>
      </c>
      <c r="D30">
        <v>20</v>
      </c>
      <c r="E30" t="s">
        <v>54</v>
      </c>
      <c r="F30">
        <v>2019</v>
      </c>
      <c r="G30" t="s">
        <v>114</v>
      </c>
      <c r="I30" s="12" t="str">
        <f>CONCATENATE(Table3[[#This Row],[Date]], "-", Table3[[#This Row],[Month]], "-", Table3[[#This Row],[Year]], "-", Table3[[#This Row],[CollectTime]],"-", C30)</f>
        <v>20-Jun-2019--To Call</v>
      </c>
      <c r="J30">
        <v>28</v>
      </c>
      <c r="K30" s="12" t="str">
        <f>CONCATENATE(INDEX(Clients!C:C, MATCH(VALUE(LEFT(B:B, 10)),Clients!A:A,0)), , " ", INDEX(Clients!E:E, MATCH(VALUE(LEFT(B:B, 10)),Clients!A:A,0)))</f>
        <v>Michael Roberts</v>
      </c>
      <c r="L30">
        <v>12</v>
      </c>
      <c r="M30" s="12" t="str">
        <f>CONCATENATE(VALUE(LEFT(Table3[[#This Row],[Order]],5)), "-", LEFT(C:C, 50))</f>
        <v>12-To Call</v>
      </c>
      <c r="N30" s="12"/>
      <c r="O30" s="12"/>
    </row>
    <row r="31" spans="1:15" x14ac:dyDescent="0.25">
      <c r="A31">
        <v>1901890</v>
      </c>
      <c r="B31">
        <v>28</v>
      </c>
      <c r="C31" t="s">
        <v>29</v>
      </c>
      <c r="D31">
        <v>20</v>
      </c>
      <c r="E31" t="s">
        <v>54</v>
      </c>
      <c r="F31">
        <v>2019</v>
      </c>
      <c r="G31" t="s">
        <v>114</v>
      </c>
      <c r="I31" s="12" t="str">
        <f>CONCATENATE(Table3[[#This Row],[Date]], "-", Table3[[#This Row],[Month]], "-", Table3[[#This Row],[Year]], "-", Table3[[#This Row],[CollectTime]],"-", C31)</f>
        <v>20-Jun-2019--To Call</v>
      </c>
      <c r="J31">
        <v>29</v>
      </c>
      <c r="K31" s="12" t="str">
        <f>CONCATENATE(INDEX(Clients!C:C, MATCH(VALUE(LEFT(B:B, 10)),Clients!A:A,0)), , " ", INDEX(Clients!E:E, MATCH(VALUE(LEFT(B:B, 10)),Clients!A:A,0)))</f>
        <v>Renita Nardin</v>
      </c>
      <c r="L31">
        <v>13</v>
      </c>
      <c r="M31" s="12" t="str">
        <f>CONCATENATE(VALUE(LEFT(Table3[[#This Row],[Order]],5)), "-", LEFT(C:C, 50))</f>
        <v>13-To Call</v>
      </c>
      <c r="N31" s="12"/>
      <c r="O31" s="12"/>
    </row>
    <row r="32" spans="1:15" x14ac:dyDescent="0.25">
      <c r="A32">
        <v>1882681</v>
      </c>
      <c r="B32">
        <v>29</v>
      </c>
      <c r="C32" t="s">
        <v>29</v>
      </c>
      <c r="D32">
        <v>18</v>
      </c>
      <c r="E32" t="s">
        <v>54</v>
      </c>
      <c r="F32">
        <v>2019</v>
      </c>
      <c r="G32" t="s">
        <v>112</v>
      </c>
      <c r="I32" s="12" t="str">
        <f>CONCATENATE(Table3[[#This Row],[Date]], "-", Table3[[#This Row],[Month]], "-", Table3[[#This Row],[Year]], "-", Table3[[#This Row],[CollectTime]],"-", C32)</f>
        <v>18-Jun-2019--To Call</v>
      </c>
      <c r="J32">
        <v>30</v>
      </c>
      <c r="K32" s="12" t="str">
        <f>CONCATENATE(INDEX(Clients!C:C, MATCH(VALUE(LEFT(B:B, 10)),Clients!A:A,0)), , " ", INDEX(Clients!E:E, MATCH(VALUE(LEFT(B:B, 10)),Clients!A:A,0)))</f>
        <v>Shane  Misdorp</v>
      </c>
      <c r="L32">
        <v>14</v>
      </c>
      <c r="M32" s="12" t="str">
        <f>CONCATENATE(VALUE(LEFT(Table3[[#This Row],[Order]],5)), "-", LEFT(C:C, 50))</f>
        <v>14-To Call</v>
      </c>
      <c r="N32" s="12"/>
      <c r="O32" s="12"/>
    </row>
    <row r="33" spans="1:15" x14ac:dyDescent="0.25">
      <c r="A33">
        <v>1904079</v>
      </c>
      <c r="C33" t="s">
        <v>29</v>
      </c>
      <c r="D33">
        <v>18</v>
      </c>
      <c r="E33" t="s">
        <v>54</v>
      </c>
      <c r="F33">
        <v>2019</v>
      </c>
      <c r="G33" t="s">
        <v>112</v>
      </c>
      <c r="I33" s="12" t="str">
        <f>CONCATENATE(Table3[[#This Row],[Date]], "-", Table3[[#This Row],[Month]], "-", Table3[[#This Row],[Year]], "-", Table3[[#This Row],[CollectTime]],"-", C33)</f>
        <v>18-Jun-2019--To Call</v>
      </c>
      <c r="J33">
        <v>31</v>
      </c>
      <c r="K33" s="12" t="e">
        <f>CONCATENATE(INDEX(Clients!C:C, MATCH(VALUE(LEFT(B:B, 10)),Clients!A:A,0)), , " ", INDEX(Clients!E:E, MATCH(VALUE(LEFT(B:B, 10)),Clients!A:A,0)))</f>
        <v>#VALUE!</v>
      </c>
      <c r="L33">
        <v>16</v>
      </c>
      <c r="M33" s="12" t="str">
        <f>CONCATENATE(VALUE(LEFT(Table3[[#This Row],[Order]],5)), "-", LEFT(C:C, 50))</f>
        <v>16-To Call</v>
      </c>
      <c r="N33" s="12"/>
      <c r="O33" s="12"/>
    </row>
    <row r="34" spans="1:15" x14ac:dyDescent="0.25">
      <c r="A34">
        <v>1926189</v>
      </c>
      <c r="B34">
        <v>31</v>
      </c>
      <c r="C34" t="s">
        <v>30</v>
      </c>
      <c r="D34">
        <v>17</v>
      </c>
      <c r="E34" t="s">
        <v>54</v>
      </c>
      <c r="F34">
        <v>2019</v>
      </c>
      <c r="G34" t="s">
        <v>111</v>
      </c>
      <c r="I34" s="12" t="str">
        <f>CONCATENATE(Table3[[#This Row],[Date]], "-", Table3[[#This Row],[Month]], "-", Table3[[#This Row],[Year]], "-", Table3[[#This Row],[CollectTime]],"-", C34)</f>
        <v>17-Jun-2019--To Collect</v>
      </c>
      <c r="J34">
        <v>32</v>
      </c>
      <c r="K34" s="12" t="str">
        <f>CONCATENATE(INDEX(Clients!C:C, MATCH(VALUE(LEFT(B:B, 10)),Clients!A:A,0)), , " ", INDEX(Clients!E:E, MATCH(VALUE(LEFT(B:B, 10)),Clients!A:A,0)))</f>
        <v>Kerry Wassink</v>
      </c>
      <c r="L34">
        <v>3</v>
      </c>
      <c r="M34" s="12" t="str">
        <f>CONCATENATE(VALUE(LEFT(Table3[[#This Row],[Order]],5)), "-", LEFT(C:C, 50))</f>
        <v>3-To Collect</v>
      </c>
      <c r="N34" s="12"/>
      <c r="O34" s="12"/>
    </row>
  </sheetData>
  <mergeCells count="1">
    <mergeCell ref="D1:F1"/>
  </mergeCells>
  <hyperlinks>
    <hyperlink ref="A1" location="Index!A1" display="index" xr:uid="{35F4F645-9E87-4613-BAEE-178A2E1DFECA}"/>
  </hyperlinks>
  <pageMargins left="0.7" right="0.7" top="0.75" bottom="0.75" header="0.3" footer="0.3"/>
  <pageSetup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3765C7-CE97-4E61-BC07-A0C4F89C68C6}">
          <x14:formula1>
            <xm:f>Dropdowns!$I$2:$I$8</xm:f>
          </x14:formula1>
          <xm:sqref>G3:G34</xm:sqref>
        </x14:dataValidation>
        <x14:dataValidation type="list" allowBlank="1" showInputMessage="1" showErrorMessage="1" xr:uid="{1DA8CAE0-9882-4CF7-AA64-5551C13239C7}">
          <x14:formula1>
            <xm:f>Dropdowns!$D$2:$D$13</xm:f>
          </x14:formula1>
          <xm:sqref>E3:E34</xm:sqref>
        </x14:dataValidation>
        <x14:dataValidation type="list" allowBlank="1" showInputMessage="1" showErrorMessage="1" xr:uid="{3C100457-AAE0-4B38-A5C2-489DBD4E8933}">
          <x14:formula1>
            <xm:f>Dropdowns!$E$2:$E$3</xm:f>
          </x14:formula1>
          <xm:sqref>F3:F34</xm:sqref>
        </x14:dataValidation>
        <x14:dataValidation type="list" allowBlank="1" showInputMessage="1" showErrorMessage="1" xr:uid="{8AE42C3C-6339-4C50-B86E-B54902339A61}">
          <x14:formula1>
            <xm:f>Dropdowns!$B$2:$B$8</xm:f>
          </x14:formula1>
          <xm:sqref>C3:C34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2C0A-1DAB-440E-BECF-50BE9593038B}">
  <dimension ref="A1:B39"/>
  <sheetViews>
    <sheetView zoomScaleNormal="100" workbookViewId="0">
      <selection activeCell="B39" sqref="B39"/>
    </sheetView>
  </sheetViews>
  <sheetFormatPr defaultRowHeight="15" x14ac:dyDescent="0.25"/>
  <cols>
    <col min="2" max="2" width="63.42578125" bestFit="1" customWidth="1"/>
  </cols>
  <sheetData>
    <row r="1" spans="1:2" x14ac:dyDescent="0.25">
      <c r="A1" t="s">
        <v>214</v>
      </c>
      <c r="B1" s="11" t="s">
        <v>215</v>
      </c>
    </row>
    <row r="2" spans="1:2" x14ac:dyDescent="0.25">
      <c r="A2" t="s">
        <v>217</v>
      </c>
      <c r="B2" s="11" t="s">
        <v>218</v>
      </c>
    </row>
    <row r="39" spans="1:1" x14ac:dyDescent="0.25">
      <c r="A39" s="1">
        <v>1901890</v>
      </c>
    </row>
  </sheetData>
  <hyperlinks>
    <hyperlink ref="B1" location="DB!A1" display="Start new upliftment" xr:uid="{0E6537C8-9FCC-44F4-BDCA-00B53B40DC7D}"/>
    <hyperlink ref="B2" location="Clients!A1" display="Check for client, if doesn’t exist add new client, take note of ClientID" xr:uid="{D525CA7A-F488-41EC-B336-0E4125E136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141-2A24-4443-9AAE-F92468FBF197}">
  <dimension ref="A1:D23"/>
  <sheetViews>
    <sheetView workbookViewId="0">
      <selection activeCell="I13" sqref="I13"/>
    </sheetView>
  </sheetViews>
  <sheetFormatPr defaultRowHeight="15" x14ac:dyDescent="0.25"/>
  <cols>
    <col min="2" max="2" width="16.7109375" bestFit="1" customWidth="1"/>
    <col min="3" max="3" width="17.5703125" bestFit="1" customWidth="1"/>
    <col min="4" max="4" width="19.7109375" bestFit="1" customWidth="1"/>
  </cols>
  <sheetData>
    <row r="1" spans="1:4" x14ac:dyDescent="0.25">
      <c r="A1" t="s">
        <v>219</v>
      </c>
      <c r="B1" t="s">
        <v>30</v>
      </c>
    </row>
    <row r="2" spans="1:4" x14ac:dyDescent="0.25">
      <c r="A2" t="s">
        <v>0</v>
      </c>
      <c r="B2" t="s">
        <v>35</v>
      </c>
      <c r="C2" t="s">
        <v>303</v>
      </c>
      <c r="D2" t="s">
        <v>310</v>
      </c>
    </row>
    <row r="3" spans="1:4" x14ac:dyDescent="0.25">
      <c r="A3">
        <v>1</v>
      </c>
      <c r="B3">
        <f>IFERROR(INDEX(DB!A:A, MATCH(CONCATENATE(LEFT(Table5[[#This Row],[ID]],11), "-", $B$1), DB!M:M,0)), "")</f>
        <v>1912999</v>
      </c>
      <c r="C3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>17 Jun 2019</v>
      </c>
      <c r="D3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>Kirwin Larsen</v>
      </c>
    </row>
    <row r="4" spans="1:4" x14ac:dyDescent="0.25">
      <c r="A4">
        <v>2</v>
      </c>
      <c r="B4">
        <f>IFERROR(INDEX(DB!A:A, MATCH(CONCATENATE(LEFT(Table5[[#This Row],[ID]],11), "-", $B$1), DB!M:M,0)), "")</f>
        <v>1901776</v>
      </c>
      <c r="C4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>17 Jun 2019</v>
      </c>
      <c r="D4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>Hendrik Van Niekerk</v>
      </c>
    </row>
    <row r="5" spans="1:4" x14ac:dyDescent="0.25">
      <c r="A5">
        <v>3</v>
      </c>
      <c r="B5">
        <f>IFERROR(INDEX(DB!A:A, MATCH(CONCATENATE(LEFT(Table5[[#This Row],[ID]],11), "-", $B$1), DB!M:M,0)), "")</f>
        <v>1926189</v>
      </c>
      <c r="C5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>17 Jun 2019</v>
      </c>
      <c r="D5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>Kerry Wassink</v>
      </c>
    </row>
    <row r="6" spans="1:4" x14ac:dyDescent="0.25">
      <c r="A6">
        <v>4</v>
      </c>
      <c r="B6" t="str">
        <f>IFERROR(INDEX(DB!A:A, MATCH(CONCATENATE(LEFT(Table5[[#This Row],[ID]],11), "-", $B$1), DB!M:M,0)), "")</f>
        <v/>
      </c>
      <c r="C6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6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7" spans="1:4" x14ac:dyDescent="0.25">
      <c r="A7">
        <v>5</v>
      </c>
      <c r="B7" t="str">
        <f>IFERROR(INDEX(DB!A:A, MATCH(CONCATENATE(LEFT(Table5[[#This Row],[ID]],11), "-", $B$1), DB!M:M,0)), "")</f>
        <v/>
      </c>
      <c r="C7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7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8" spans="1:4" x14ac:dyDescent="0.25">
      <c r="A8">
        <v>6</v>
      </c>
      <c r="B8" t="str">
        <f>IFERROR(INDEX(DB!A:A, MATCH(CONCATENATE(LEFT(Table5[[#This Row],[ID]],11), "-", $B$1), DB!M:M,0)), "")</f>
        <v/>
      </c>
      <c r="C8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8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9" spans="1:4" x14ac:dyDescent="0.25">
      <c r="A9">
        <v>7</v>
      </c>
      <c r="B9" t="str">
        <f>IFERROR(INDEX(DB!A:A, MATCH(CONCATENATE(LEFT(Table5[[#This Row],[ID]],11), "-", $B$1), DB!M:M,0)), "")</f>
        <v/>
      </c>
      <c r="C9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9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0" spans="1:4" x14ac:dyDescent="0.25">
      <c r="A10">
        <v>8</v>
      </c>
      <c r="B10" s="12" t="str">
        <f>IFERROR(INDEX(DB!A:A, MATCH(CONCATENATE(LEFT(Table5[[#This Row],[ID]],11), "-", $B$1), DB!M:M,0)), "")</f>
        <v/>
      </c>
      <c r="C10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0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1" spans="1:4" x14ac:dyDescent="0.25">
      <c r="A11">
        <v>9</v>
      </c>
      <c r="B11" s="12" t="str">
        <f>IFERROR(INDEX(DB!A:A, MATCH(CONCATENATE(LEFT(Table5[[#This Row],[ID]],11), "-", $B$1), DB!M:M,0)), "")</f>
        <v/>
      </c>
      <c r="C11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1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2" spans="1:4" x14ac:dyDescent="0.25">
      <c r="A12">
        <v>10</v>
      </c>
      <c r="B12" s="12" t="str">
        <f>IFERROR(INDEX(DB!A:A, MATCH(CONCATENATE(LEFT(Table5[[#This Row],[ID]],11), "-", $B$1), DB!M:M,0)), "")</f>
        <v/>
      </c>
      <c r="C12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2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3" spans="1:4" x14ac:dyDescent="0.25">
      <c r="A13">
        <v>11</v>
      </c>
      <c r="B13" s="12" t="str">
        <f>IFERROR(INDEX(DB!A:A, MATCH(CONCATENATE(LEFT(Table5[[#This Row],[ID]],11), "-", $B$1), DB!M:M,0)), "")</f>
        <v/>
      </c>
      <c r="C13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3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4" spans="1:4" x14ac:dyDescent="0.25">
      <c r="A14">
        <v>12</v>
      </c>
      <c r="B14" s="12" t="str">
        <f>IFERROR(INDEX(DB!A:A, MATCH(CONCATENATE(LEFT(Table5[[#This Row],[ID]],11), "-", $B$1), DB!M:M,0)), "")</f>
        <v/>
      </c>
      <c r="C14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4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5" spans="1:4" x14ac:dyDescent="0.25">
      <c r="A15">
        <v>13</v>
      </c>
      <c r="B15" s="12" t="str">
        <f>IFERROR(INDEX(DB!A:A, MATCH(CONCATENATE(LEFT(Table5[[#This Row],[ID]],11), "-", $B$1), DB!M:M,0)), "")</f>
        <v/>
      </c>
      <c r="C15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5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6" spans="1:4" x14ac:dyDescent="0.25">
      <c r="A16">
        <v>14</v>
      </c>
      <c r="B16" s="12" t="str">
        <f>IFERROR(INDEX(DB!A:A, MATCH(CONCATENATE(LEFT(Table5[[#This Row],[ID]],11), "-", $B$1), DB!M:M,0)), "")</f>
        <v/>
      </c>
      <c r="C16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6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7" spans="1:4" x14ac:dyDescent="0.25">
      <c r="A17">
        <v>15</v>
      </c>
      <c r="B17" s="12" t="str">
        <f>IFERROR(INDEX(DB!A:A, MATCH(CONCATENATE(LEFT(Table5[[#This Row],[ID]],11), "-", $B$1), DB!M:M,0)), "")</f>
        <v/>
      </c>
      <c r="C17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7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8" spans="1:4" x14ac:dyDescent="0.25">
      <c r="A18">
        <v>16</v>
      </c>
      <c r="B18" s="12" t="str">
        <f>IFERROR(INDEX(DB!A:A, MATCH(CONCATENATE(LEFT(Table5[[#This Row],[ID]],11), "-", $B$1), DB!M:M,0)), "")</f>
        <v/>
      </c>
      <c r="C18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8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19" spans="1:4" x14ac:dyDescent="0.25">
      <c r="A19">
        <v>17</v>
      </c>
      <c r="B19" s="12" t="str">
        <f>IFERROR(INDEX(DB!A:A, MATCH(CONCATENATE(LEFT(Table5[[#This Row],[ID]],11), "-", $B$1), DB!M:M,0)), "")</f>
        <v/>
      </c>
      <c r="C19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19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20" spans="1:4" x14ac:dyDescent="0.25">
      <c r="A20">
        <v>18</v>
      </c>
      <c r="B20" s="12" t="str">
        <f>IFERROR(INDEX(DB!A:A, MATCH(CONCATENATE(LEFT(Table5[[#This Row],[ID]],11), "-", $B$1), DB!M:M,0)), "")</f>
        <v/>
      </c>
      <c r="C20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20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21" spans="1:4" x14ac:dyDescent="0.25">
      <c r="A21">
        <v>19</v>
      </c>
      <c r="B21" s="12" t="str">
        <f>IFERROR(INDEX(DB!A:A, MATCH(CONCATENATE(LEFT(Table5[[#This Row],[ID]],11), "-", $B$1), DB!M:M,0)), "")</f>
        <v/>
      </c>
      <c r="C21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21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22" spans="1:4" x14ac:dyDescent="0.25">
      <c r="A22">
        <v>20</v>
      </c>
      <c r="B22" s="12" t="str">
        <f>IFERROR(INDEX(DB!A:A, MATCH(CONCATENATE(LEFT(Table5[[#This Row],[ID]],11), "-", $B$1), DB!M:M,0)), "")</f>
        <v/>
      </c>
      <c r="C22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22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  <row r="23" spans="1:4" x14ac:dyDescent="0.25">
      <c r="A23">
        <v>21</v>
      </c>
      <c r="B23" s="12" t="str">
        <f>IFERROR(INDEX(DB!A:A, MATCH(CONCATENATE(LEFT(Table5[[#This Row],[ID]],11), "-", $B$1), DB!M:M,0)), "")</f>
        <v/>
      </c>
      <c r="C23" s="12" t="str">
        <f>IFERROR(CONCATENATE(INDEX(DB!D:D, MATCH(CONCATENATE(LEFT(Table5[[#This Row],[ID]],11), "-", $B$1), DB!M:M,0)), " ", INDEX(DB!E:E, MATCH(CONCATENATE(LEFT(Table5[[#This Row],[ID]],11), "-", $B$1), DB!M:M,0)), " ", INDEX(DB!F:F, MATCH(CONCATENATE(LEFT(Table5[[#This Row],[ID]],11), "-", $B$1), DB!M:M,0))), "")</f>
        <v/>
      </c>
      <c r="D23" s="12" t="str">
        <f>IFERROR(CONCATENATE(INDEX(Clients!C:C, MATCH(INDEX(DB!B:B, MATCH(VALUE(LEFT(Table5[[#This Row],[Upliftment]], 11)), DB!A:A,0)), Clients!A:A, 0)), " ", INDEX(Clients!E:E, MATCH(INDEX(DB!B:B, MATCH(VALUE(LEFT(Table5[[#This Row],[Upliftment]], 11)), DB!A:A,0)), Clients!A:A, 0))), "")</f>
        <v/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196-5B0E-41ED-A4A4-CC0C093C3BFC}">
          <x14:formula1>
            <xm:f>Dropdowns!$B$2:$B$6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D05-0E1F-4086-BBE5-AF0FFD1E2568}">
  <dimension ref="B1:H16"/>
  <sheetViews>
    <sheetView workbookViewId="0">
      <selection activeCell="D7" sqref="D7"/>
    </sheetView>
  </sheetViews>
  <sheetFormatPr defaultRowHeight="15" x14ac:dyDescent="0.25"/>
  <cols>
    <col min="2" max="2" width="0.85546875" customWidth="1"/>
    <col min="3" max="3" width="5.140625" bestFit="1" customWidth="1"/>
    <col min="4" max="4" width="13.140625" bestFit="1" customWidth="1"/>
    <col min="5" max="5" width="27.140625" bestFit="1" customWidth="1"/>
    <col min="6" max="6" width="10.85546875" bestFit="1" customWidth="1"/>
    <col min="8" max="8" width="0.85546875" customWidth="1"/>
  </cols>
  <sheetData>
    <row r="1" spans="2:8" ht="21" x14ac:dyDescent="0.35">
      <c r="B1" s="34" t="s">
        <v>368</v>
      </c>
      <c r="C1" s="34"/>
      <c r="D1" s="34"/>
      <c r="E1" s="34"/>
      <c r="F1" s="34"/>
      <c r="G1" s="34"/>
    </row>
    <row r="2" spans="2:8" x14ac:dyDescent="0.25">
      <c r="E2" s="32" t="s">
        <v>372</v>
      </c>
      <c r="F2" s="18" t="s">
        <v>370</v>
      </c>
      <c r="G2" s="9" t="s">
        <v>371</v>
      </c>
    </row>
    <row r="3" spans="2:8" ht="4.5" customHeight="1" x14ac:dyDescent="0.25">
      <c r="B3" s="19"/>
      <c r="C3" s="20"/>
      <c r="D3" s="20"/>
      <c r="E3" s="20"/>
      <c r="F3" s="20"/>
      <c r="G3" s="20"/>
      <c r="H3" s="21"/>
    </row>
    <row r="4" spans="2:8" x14ac:dyDescent="0.25">
      <c r="B4" s="22"/>
      <c r="C4" s="23" t="s">
        <v>0</v>
      </c>
      <c r="D4" s="23" t="s">
        <v>35</v>
      </c>
      <c r="E4" s="23" t="s">
        <v>322</v>
      </c>
      <c r="F4" s="23" t="s">
        <v>328</v>
      </c>
      <c r="G4" s="23" t="s">
        <v>341</v>
      </c>
      <c r="H4" s="24"/>
    </row>
    <row r="5" spans="2:8" x14ac:dyDescent="0.25">
      <c r="B5" s="22"/>
      <c r="C5" s="23">
        <v>1</v>
      </c>
      <c r="D5" s="23">
        <f>IFERROR(INDEX(DB!A:A, MATCH(CONCATENATE(VALUE(LEFT(Table6[[#This Row],[ID]], 11)), "-Collected"), DB!M:M,0)), "")</f>
        <v>1904034</v>
      </c>
      <c r="E5" s="23" t="str">
        <f>IFERROR(INDEX(DB!N:N, MATCH(VALUE(LEFT($D:$D, 11)), DB!$A:$A,0)), "")</f>
        <v>60 Jan Hofmeyr Rd, Westville</v>
      </c>
      <c r="F5" s="23">
        <f>IFERROR(INDEX(DB!O:O, MATCH(VALUE(LEFT($D:$D, 11)), DB!$A:$A,0)), "")</f>
        <v>51</v>
      </c>
      <c r="G5" s="23">
        <v>250</v>
      </c>
      <c r="H5" s="24"/>
    </row>
    <row r="6" spans="2:8" x14ac:dyDescent="0.25">
      <c r="B6" s="22"/>
      <c r="C6" s="23">
        <v>2</v>
      </c>
      <c r="D6" s="23" t="str">
        <f>IFERROR(INDEX(DB!A:A, MATCH(CONCATENATE(VALUE(LEFT(Table6[[#This Row],[ID]], 11)), "-Collected"), DB!M:M,0)), "")</f>
        <v/>
      </c>
      <c r="E6" s="23" t="str">
        <f>IFERROR(INDEX(DB!N:N, MATCH(VALUE(LEFT($D:$D, 11)), DB!$A:$A,0)), "")</f>
        <v/>
      </c>
      <c r="F6" s="23" t="str">
        <f>IFERROR(INDEX(DB!O:O, MATCH(VALUE(LEFT($D:$D, 11)), DB!$A:$A,0)), "")</f>
        <v/>
      </c>
      <c r="G6" s="23">
        <v>900</v>
      </c>
      <c r="H6" s="24"/>
    </row>
    <row r="7" spans="2:8" x14ac:dyDescent="0.25">
      <c r="B7" s="22"/>
      <c r="C7" s="23">
        <v>3</v>
      </c>
      <c r="D7" s="23" t="str">
        <f>IFERROR(INDEX(DB!A:A, MATCH(CONCATENATE(VALUE(LEFT(Table6[[#This Row],[ID]], 11)), "-Collected"), DB!M:M,0)), "")</f>
        <v/>
      </c>
      <c r="E7" s="23" t="str">
        <f>IFERROR(INDEX(DB!N:N, MATCH(VALUE(LEFT($D:$D, 11)), DB!$A:$A,0)), "")</f>
        <v/>
      </c>
      <c r="F7" s="23" t="str">
        <f>IFERROR(INDEX(DB!O:O, MATCH(VALUE(LEFT($D:$D, 11)), DB!$A:$A,0)), "")</f>
        <v/>
      </c>
      <c r="G7" s="23">
        <v>750</v>
      </c>
      <c r="H7" s="24"/>
    </row>
    <row r="8" spans="2:8" x14ac:dyDescent="0.25">
      <c r="B8" s="22"/>
      <c r="C8" s="23">
        <v>4</v>
      </c>
      <c r="D8" s="23" t="str">
        <f>IFERROR(INDEX(DB!A:A, MATCH(CONCATENATE(VALUE(LEFT(Table6[[#This Row],[ID]], 11)), "-Collected"), DB!M:M,0)), "")</f>
        <v/>
      </c>
      <c r="E8" s="23" t="str">
        <f>IFERROR(INDEX(DB!N:N, MATCH(VALUE(LEFT($D:$D, 11)), DB!$A:$A,0)), "")</f>
        <v/>
      </c>
      <c r="F8" s="23" t="str">
        <f>IFERROR(INDEX(DB!O:O, MATCH(VALUE(LEFT($D:$D, 11)), DB!$A:$A,0)), "")</f>
        <v/>
      </c>
      <c r="G8" s="23">
        <v>800</v>
      </c>
      <c r="H8" s="24"/>
    </row>
    <row r="9" spans="2:8" x14ac:dyDescent="0.25">
      <c r="B9" s="22"/>
      <c r="C9" s="23">
        <v>5</v>
      </c>
      <c r="D9" s="23" t="str">
        <f>IFERROR(INDEX(DB!A:A, MATCH(CONCATENATE(VALUE(LEFT(Table6[[#This Row],[ID]], 11)), "-Collected"), DB!M:M,0)), "")</f>
        <v/>
      </c>
      <c r="E9" s="23" t="str">
        <f>IFERROR(INDEX(DB!N:N, MATCH(VALUE(LEFT($D:$D, 11)), DB!$A:$A,0)), "")</f>
        <v/>
      </c>
      <c r="F9" s="23" t="str">
        <f>IFERROR(INDEX(DB!O:O, MATCH(VALUE(LEFT($D:$D, 11)), DB!$A:$A,0)), "")</f>
        <v/>
      </c>
      <c r="G9" s="23">
        <v>135</v>
      </c>
      <c r="H9" s="24"/>
    </row>
    <row r="10" spans="2:8" x14ac:dyDescent="0.25">
      <c r="B10" s="22"/>
      <c r="C10" s="23">
        <v>6</v>
      </c>
      <c r="D10" s="23" t="str">
        <f>IFERROR(INDEX(DB!A:A, MATCH(CONCATENATE(VALUE(LEFT(Table6[[#This Row],[ID]], 11)), "-Collected"), DB!M:M,0)), "")</f>
        <v/>
      </c>
      <c r="E10" s="23" t="str">
        <f>IFERROR(INDEX(DB!N:N, MATCH(VALUE(LEFT($D:$D, 11)), DB!$A:$A,0)), "")</f>
        <v/>
      </c>
      <c r="F10" s="23" t="str">
        <f>IFERROR(INDEX(DB!O:O, MATCH(VALUE(LEFT($D:$D, 11)), DB!$A:$A,0)), "")</f>
        <v/>
      </c>
      <c r="G10" s="23">
        <v>450</v>
      </c>
      <c r="H10" s="24"/>
    </row>
    <row r="11" spans="2:8" x14ac:dyDescent="0.25">
      <c r="B11" s="22"/>
      <c r="C11" s="23">
        <v>7</v>
      </c>
      <c r="D11" s="23" t="str">
        <f>IFERROR(INDEX(DB!A:A, MATCH(CONCATENATE(VALUE(LEFT(Table6[[#This Row],[ID]], 11)), "-Collected"), DB!M:M,0)), "")</f>
        <v/>
      </c>
      <c r="E11" s="23" t="str">
        <f>IFERROR(INDEX(DB!N:N, MATCH(VALUE(LEFT($D:$D, 11)), DB!$A:$A,0)), "")</f>
        <v/>
      </c>
      <c r="F11" s="23" t="str">
        <f>IFERROR(INDEX(DB!O:O, MATCH(VALUE(LEFT($D:$D, 11)), DB!$A:$A,0)), "")</f>
        <v/>
      </c>
      <c r="G11" s="23">
        <v>300</v>
      </c>
      <c r="H11" s="24"/>
    </row>
    <row r="12" spans="2:8" x14ac:dyDescent="0.25">
      <c r="B12" s="22"/>
      <c r="C12" s="23">
        <v>8</v>
      </c>
      <c r="D12" s="25" t="str">
        <f>IFERROR(INDEX(DB!A:A, MATCH(CONCATENATE(VALUE(LEFT(Table6[[#This Row],[ID]], 11)), "-Collected"), DB!M:M,0)), "")</f>
        <v/>
      </c>
      <c r="E12" s="25" t="str">
        <f>IFERROR(INDEX(DB!N:N, MATCH(VALUE(LEFT($D:$D, 11)), DB!$A:$A,0)), "")</f>
        <v/>
      </c>
      <c r="F12" s="23" t="str">
        <f>IFERROR(INDEX(DB!O:O, MATCH(VALUE(LEFT($D:$D, 11)), DB!$A:$A,0)), "")</f>
        <v/>
      </c>
      <c r="G12" s="23">
        <v>250</v>
      </c>
      <c r="H12" s="24"/>
    </row>
    <row r="13" spans="2:8" x14ac:dyDescent="0.25">
      <c r="B13" s="22"/>
      <c r="C13" s="23">
        <v>9</v>
      </c>
      <c r="D13" s="25" t="str">
        <f>IFERROR(INDEX(DB!A:A, MATCH(CONCATENATE(VALUE(LEFT(Table6[[#This Row],[ID]], 11)), "-Collected"), DB!M:M,0)), "")</f>
        <v/>
      </c>
      <c r="E13" s="25" t="str">
        <f>IFERROR(INDEX(DB!N:N, MATCH(VALUE(LEFT($D:$D, 11)), DB!$A:$A,0)), "")</f>
        <v/>
      </c>
      <c r="F13" s="23" t="str">
        <f>IFERROR(INDEX(DB!O:O, MATCH(VALUE(LEFT($D:$D, 11)), DB!$A:$A,0)), "")</f>
        <v/>
      </c>
      <c r="G13" s="23">
        <v>300</v>
      </c>
      <c r="H13" s="24"/>
    </row>
    <row r="14" spans="2:8" hidden="1" x14ac:dyDescent="0.25">
      <c r="B14" s="22"/>
      <c r="C14" s="23">
        <v>10</v>
      </c>
      <c r="D14" s="25" t="str">
        <f>IFERROR(INDEX(DB!A:A, MATCH(CONCATENATE(VALUE(LEFT(Table6[[#This Row],[ID]], 11)), "-Collected"), DB!M:M,0)), "")</f>
        <v/>
      </c>
      <c r="E14" s="25" t="str">
        <f>IFERROR(INDEX(DB!N:N, MATCH(VALUE(LEFT($D:$D, 11)), DB!$A:$A,0)), "")</f>
        <v/>
      </c>
      <c r="F14" s="23" t="str">
        <f>IFERROR(INDEX(DB!O:O, MATCH(VALUE(LEFT($D:$D, 11)), DB!$A:$A,0)), "")</f>
        <v/>
      </c>
      <c r="G14" s="23"/>
      <c r="H14" s="24"/>
    </row>
    <row r="15" spans="2:8" ht="4.5" customHeight="1" x14ac:dyDescent="0.25">
      <c r="B15" s="26"/>
      <c r="C15" s="27"/>
      <c r="D15" s="27"/>
      <c r="E15" s="27"/>
      <c r="F15" s="27"/>
      <c r="G15" s="27"/>
      <c r="H15" s="28"/>
    </row>
    <row r="16" spans="2:8" x14ac:dyDescent="0.25">
      <c r="F16" s="29" t="s">
        <v>369</v>
      </c>
      <c r="G16" s="30">
        <f>SUM(G5:G15)</f>
        <v>4135</v>
      </c>
      <c r="H16" s="31"/>
    </row>
  </sheetData>
  <mergeCells count="1">
    <mergeCell ref="B1:G1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1601-75D2-4C28-800C-655431728B14}">
  <dimension ref="A1:O33"/>
  <sheetViews>
    <sheetView workbookViewId="0">
      <pane ySplit="1" topLeftCell="A15" activePane="bottomLeft" state="frozen"/>
      <selection pane="bottomLeft" activeCell="B33" sqref="B33"/>
    </sheetView>
  </sheetViews>
  <sheetFormatPr defaultRowHeight="15" x14ac:dyDescent="0.25"/>
  <cols>
    <col min="1" max="1" width="10.28515625" customWidth="1"/>
    <col min="3" max="3" width="12" customWidth="1"/>
    <col min="4" max="4" width="14.7109375" customWidth="1"/>
    <col min="5" max="5" width="12.5703125" bestFit="1" customWidth="1"/>
    <col min="6" max="6" width="13.7109375" customWidth="1"/>
    <col min="7" max="7" width="15.85546875" customWidth="1"/>
    <col min="8" max="8" width="19.140625" bestFit="1" customWidth="1"/>
    <col min="9" max="9" width="11" bestFit="1" customWidth="1"/>
    <col min="10" max="10" width="12" bestFit="1" customWidth="1"/>
    <col min="12" max="14" width="11" bestFit="1" customWidth="1"/>
    <col min="15" max="15" width="26.28515625" bestFit="1" customWidth="1"/>
  </cols>
  <sheetData>
    <row r="1" spans="1:15" x14ac:dyDescent="0.25">
      <c r="A1" s="11" t="s">
        <v>219</v>
      </c>
      <c r="B1" t="s">
        <v>3</v>
      </c>
      <c r="C1" t="s">
        <v>8</v>
      </c>
      <c r="D1" t="s">
        <v>10</v>
      </c>
      <c r="E1" t="s">
        <v>9</v>
      </c>
      <c r="F1" t="s">
        <v>25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81</v>
      </c>
      <c r="M1" t="s">
        <v>82</v>
      </c>
      <c r="N1" t="s">
        <v>83</v>
      </c>
      <c r="O1" t="s">
        <v>84</v>
      </c>
    </row>
    <row r="2" spans="1:15" x14ac:dyDescent="0.25">
      <c r="A2" t="s">
        <v>2</v>
      </c>
      <c r="B2" t="s">
        <v>3</v>
      </c>
      <c r="C2" t="s">
        <v>8</v>
      </c>
      <c r="D2" t="s">
        <v>10</v>
      </c>
      <c r="E2" t="s">
        <v>9</v>
      </c>
      <c r="F2" t="s">
        <v>25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81</v>
      </c>
      <c r="M2" t="s">
        <v>82</v>
      </c>
      <c r="N2" t="s">
        <v>83</v>
      </c>
      <c r="O2" t="s">
        <v>84</v>
      </c>
    </row>
    <row r="3" spans="1:15" x14ac:dyDescent="0.25">
      <c r="A3">
        <v>1</v>
      </c>
      <c r="B3" t="s">
        <v>4</v>
      </c>
      <c r="C3" t="s">
        <v>22</v>
      </c>
      <c r="D3" t="s">
        <v>23</v>
      </c>
      <c r="E3" t="s">
        <v>24</v>
      </c>
      <c r="F3">
        <v>103</v>
      </c>
      <c r="G3">
        <v>34</v>
      </c>
      <c r="H3" t="s">
        <v>26</v>
      </c>
      <c r="J3" t="s">
        <v>27</v>
      </c>
      <c r="K3" t="s">
        <v>16</v>
      </c>
      <c r="L3" s="9" t="s">
        <v>85</v>
      </c>
      <c r="M3" s="9" t="s">
        <v>86</v>
      </c>
      <c r="N3" s="9" t="s">
        <v>87</v>
      </c>
      <c r="O3" s="10" t="s">
        <v>88</v>
      </c>
    </row>
    <row r="4" spans="1:15" x14ac:dyDescent="0.25">
      <c r="A4">
        <v>2</v>
      </c>
      <c r="B4" t="s">
        <v>6</v>
      </c>
      <c r="C4" t="s">
        <v>96</v>
      </c>
      <c r="D4" t="s">
        <v>97</v>
      </c>
      <c r="E4" t="s">
        <v>98</v>
      </c>
      <c r="G4" t="s">
        <v>99</v>
      </c>
      <c r="H4" t="s">
        <v>100</v>
      </c>
      <c r="J4" t="s">
        <v>101</v>
      </c>
      <c r="K4" t="s">
        <v>16</v>
      </c>
      <c r="L4" s="9" t="s">
        <v>102</v>
      </c>
      <c r="M4" s="9" t="s">
        <v>103</v>
      </c>
      <c r="N4" s="9" t="s">
        <v>104</v>
      </c>
      <c r="O4" s="11" t="s">
        <v>105</v>
      </c>
    </row>
    <row r="5" spans="1:15" x14ac:dyDescent="0.25">
      <c r="A5">
        <v>3</v>
      </c>
      <c r="C5" t="s">
        <v>127</v>
      </c>
      <c r="E5" t="s">
        <v>128</v>
      </c>
      <c r="G5">
        <v>19</v>
      </c>
      <c r="H5" t="s">
        <v>129</v>
      </c>
      <c r="J5" t="s">
        <v>130</v>
      </c>
      <c r="K5" t="s">
        <v>16</v>
      </c>
      <c r="L5" s="9" t="s">
        <v>131</v>
      </c>
      <c r="M5" s="9"/>
      <c r="N5" s="9"/>
      <c r="O5" s="11" t="s">
        <v>132</v>
      </c>
    </row>
    <row r="6" spans="1:15" x14ac:dyDescent="0.25">
      <c r="A6">
        <v>4</v>
      </c>
      <c r="C6" t="s">
        <v>135</v>
      </c>
      <c r="E6" t="s">
        <v>136</v>
      </c>
      <c r="G6">
        <v>469</v>
      </c>
      <c r="H6" t="s">
        <v>137</v>
      </c>
      <c r="J6" t="s">
        <v>138</v>
      </c>
      <c r="K6" t="s">
        <v>16</v>
      </c>
      <c r="L6" s="9" t="s">
        <v>139</v>
      </c>
      <c r="M6" s="9" t="s">
        <v>150</v>
      </c>
      <c r="N6" s="9"/>
      <c r="O6" s="11" t="s">
        <v>140</v>
      </c>
    </row>
    <row r="7" spans="1:15" x14ac:dyDescent="0.25">
      <c r="A7">
        <v>5</v>
      </c>
      <c r="B7" t="s">
        <v>5</v>
      </c>
      <c r="C7" t="s">
        <v>152</v>
      </c>
      <c r="E7" t="s">
        <v>153</v>
      </c>
      <c r="G7">
        <v>24</v>
      </c>
      <c r="H7" t="s">
        <v>154</v>
      </c>
      <c r="J7" t="s">
        <v>155</v>
      </c>
      <c r="K7" t="s">
        <v>16</v>
      </c>
      <c r="L7" s="9" t="s">
        <v>156</v>
      </c>
      <c r="M7" s="9" t="s">
        <v>157</v>
      </c>
      <c r="N7" s="9"/>
    </row>
    <row r="8" spans="1:15" x14ac:dyDescent="0.25">
      <c r="A8">
        <v>6</v>
      </c>
      <c r="B8" t="s">
        <v>6</v>
      </c>
      <c r="C8" t="s">
        <v>161</v>
      </c>
      <c r="D8" t="s">
        <v>162</v>
      </c>
      <c r="E8" t="s">
        <v>163</v>
      </c>
      <c r="G8">
        <v>32</v>
      </c>
      <c r="H8" t="s">
        <v>164</v>
      </c>
      <c r="J8" t="s">
        <v>165</v>
      </c>
      <c r="K8" t="s">
        <v>16</v>
      </c>
      <c r="L8" s="9" t="s">
        <v>166</v>
      </c>
      <c r="M8" s="9" t="s">
        <v>167</v>
      </c>
      <c r="N8" s="9"/>
    </row>
    <row r="9" spans="1:15" x14ac:dyDescent="0.25">
      <c r="A9">
        <v>7</v>
      </c>
      <c r="B9" t="s">
        <v>5</v>
      </c>
      <c r="C9" t="s">
        <v>170</v>
      </c>
      <c r="E9" t="s">
        <v>171</v>
      </c>
      <c r="F9" t="s">
        <v>172</v>
      </c>
      <c r="G9">
        <v>14</v>
      </c>
      <c r="H9" t="s">
        <v>173</v>
      </c>
      <c r="J9" t="s">
        <v>174</v>
      </c>
      <c r="K9" t="s">
        <v>16</v>
      </c>
      <c r="L9" s="9" t="s">
        <v>175</v>
      </c>
      <c r="M9" s="9" t="s">
        <v>177</v>
      </c>
      <c r="N9" s="9" t="s">
        <v>178</v>
      </c>
    </row>
    <row r="10" spans="1:15" x14ac:dyDescent="0.25">
      <c r="A10">
        <v>8</v>
      </c>
      <c r="C10" t="s">
        <v>183</v>
      </c>
      <c r="E10" t="s">
        <v>184</v>
      </c>
      <c r="G10">
        <v>29</v>
      </c>
      <c r="H10" t="s">
        <v>185</v>
      </c>
      <c r="I10" t="s">
        <v>186</v>
      </c>
      <c r="J10" t="s">
        <v>187</v>
      </c>
      <c r="K10" t="s">
        <v>16</v>
      </c>
      <c r="L10" s="9" t="s">
        <v>188</v>
      </c>
      <c r="M10" s="9" t="s">
        <v>189</v>
      </c>
      <c r="N10" s="9" t="s">
        <v>190</v>
      </c>
    </row>
    <row r="11" spans="1:15" x14ac:dyDescent="0.25">
      <c r="A11">
        <v>9</v>
      </c>
      <c r="C11" t="s">
        <v>193</v>
      </c>
      <c r="E11" t="s">
        <v>194</v>
      </c>
      <c r="G11">
        <v>11</v>
      </c>
      <c r="H11" t="s">
        <v>200</v>
      </c>
      <c r="J11" t="s">
        <v>195</v>
      </c>
      <c r="K11" t="s">
        <v>16</v>
      </c>
      <c r="L11" s="9" t="s">
        <v>196</v>
      </c>
      <c r="M11" s="9"/>
      <c r="N11" s="9"/>
    </row>
    <row r="12" spans="1:15" x14ac:dyDescent="0.25">
      <c r="A12">
        <v>10</v>
      </c>
      <c r="C12" t="s">
        <v>202</v>
      </c>
      <c r="E12" t="s">
        <v>203</v>
      </c>
      <c r="G12">
        <v>30</v>
      </c>
      <c r="H12" t="s">
        <v>204</v>
      </c>
      <c r="I12" t="s">
        <v>205</v>
      </c>
      <c r="J12" t="s">
        <v>206</v>
      </c>
      <c r="K12" t="s">
        <v>16</v>
      </c>
      <c r="L12" s="9" t="s">
        <v>207</v>
      </c>
      <c r="M12" s="9" t="s">
        <v>208</v>
      </c>
      <c r="N12" s="9" t="s">
        <v>211</v>
      </c>
      <c r="O12" s="11" t="s">
        <v>209</v>
      </c>
    </row>
    <row r="13" spans="1:15" x14ac:dyDescent="0.25">
      <c r="A13">
        <v>11</v>
      </c>
      <c r="B13" t="s">
        <v>4</v>
      </c>
      <c r="C13" t="s">
        <v>220</v>
      </c>
      <c r="E13" t="s">
        <v>221</v>
      </c>
      <c r="F13" t="s">
        <v>222</v>
      </c>
      <c r="J13" t="s">
        <v>223</v>
      </c>
      <c r="K13" t="s">
        <v>16</v>
      </c>
      <c r="L13" s="9" t="s">
        <v>224</v>
      </c>
      <c r="M13" s="9"/>
      <c r="N13" s="9"/>
    </row>
    <row r="14" spans="1:15" x14ac:dyDescent="0.25">
      <c r="A14">
        <v>12</v>
      </c>
      <c r="B14" t="s">
        <v>4</v>
      </c>
      <c r="C14" t="s">
        <v>228</v>
      </c>
      <c r="E14" t="s">
        <v>229</v>
      </c>
      <c r="G14">
        <v>359</v>
      </c>
      <c r="H14" t="s">
        <v>230</v>
      </c>
      <c r="J14" t="s">
        <v>231</v>
      </c>
      <c r="K14" t="s">
        <v>16</v>
      </c>
      <c r="L14" s="9" t="s">
        <v>232</v>
      </c>
      <c r="M14" s="9"/>
      <c r="N14" s="9"/>
      <c r="O14" s="11" t="s">
        <v>373</v>
      </c>
    </row>
    <row r="15" spans="1:15" x14ac:dyDescent="0.25">
      <c r="A15">
        <v>13</v>
      </c>
      <c r="B15" t="s">
        <v>4</v>
      </c>
      <c r="C15" t="s">
        <v>234</v>
      </c>
      <c r="E15" t="s">
        <v>235</v>
      </c>
      <c r="G15">
        <v>28</v>
      </c>
      <c r="H15" t="s">
        <v>236</v>
      </c>
      <c r="J15" t="s">
        <v>165</v>
      </c>
      <c r="K15" t="s">
        <v>16</v>
      </c>
      <c r="L15" s="9" t="s">
        <v>237</v>
      </c>
      <c r="M15" s="9" t="s">
        <v>238</v>
      </c>
      <c r="N15" s="9"/>
    </row>
    <row r="16" spans="1:15" x14ac:dyDescent="0.25">
      <c r="A16">
        <v>14</v>
      </c>
      <c r="B16" t="s">
        <v>243</v>
      </c>
      <c r="C16" t="s">
        <v>244</v>
      </c>
      <c r="E16" t="s">
        <v>249</v>
      </c>
      <c r="G16">
        <v>5</v>
      </c>
      <c r="H16" t="s">
        <v>245</v>
      </c>
      <c r="J16" t="s">
        <v>246</v>
      </c>
      <c r="K16" t="s">
        <v>16</v>
      </c>
      <c r="L16" s="9" t="s">
        <v>247</v>
      </c>
      <c r="M16" s="9" t="s">
        <v>248</v>
      </c>
      <c r="N16" s="9"/>
    </row>
    <row r="17" spans="1:15" x14ac:dyDescent="0.25">
      <c r="A17">
        <v>15</v>
      </c>
      <c r="B17" t="s">
        <v>4</v>
      </c>
      <c r="C17" t="s">
        <v>260</v>
      </c>
      <c r="D17" t="s">
        <v>252</v>
      </c>
      <c r="E17" t="s">
        <v>253</v>
      </c>
      <c r="G17">
        <v>933</v>
      </c>
      <c r="H17" t="s">
        <v>254</v>
      </c>
      <c r="J17" t="s">
        <v>255</v>
      </c>
      <c r="K17" t="s">
        <v>16</v>
      </c>
      <c r="L17" s="9" t="s">
        <v>256</v>
      </c>
      <c r="M17" s="9" t="s">
        <v>257</v>
      </c>
      <c r="N17" s="9" t="s">
        <v>258</v>
      </c>
      <c r="O17" s="11" t="s">
        <v>259</v>
      </c>
    </row>
    <row r="18" spans="1:15" x14ac:dyDescent="0.25">
      <c r="A18">
        <v>16</v>
      </c>
      <c r="B18" t="s">
        <v>5</v>
      </c>
      <c r="C18" t="s">
        <v>268</v>
      </c>
      <c r="E18" t="s">
        <v>269</v>
      </c>
      <c r="G18">
        <v>85</v>
      </c>
      <c r="H18" t="s">
        <v>270</v>
      </c>
      <c r="J18" t="s">
        <v>271</v>
      </c>
      <c r="K18" t="s">
        <v>16</v>
      </c>
      <c r="L18" s="9" t="s">
        <v>272</v>
      </c>
      <c r="M18" s="9" t="s">
        <v>273</v>
      </c>
    </row>
    <row r="19" spans="1:15" x14ac:dyDescent="0.25">
      <c r="A19">
        <v>17</v>
      </c>
      <c r="B19" t="s">
        <v>4</v>
      </c>
      <c r="C19" t="s">
        <v>276</v>
      </c>
      <c r="D19" t="s">
        <v>277</v>
      </c>
      <c r="E19" t="s">
        <v>278</v>
      </c>
      <c r="G19">
        <v>11</v>
      </c>
      <c r="H19" t="s">
        <v>279</v>
      </c>
      <c r="J19" t="s">
        <v>246</v>
      </c>
      <c r="K19" t="s">
        <v>16</v>
      </c>
      <c r="L19" s="9" t="s">
        <v>280</v>
      </c>
      <c r="M19" s="9" t="s">
        <v>281</v>
      </c>
      <c r="O19" s="11" t="s">
        <v>282</v>
      </c>
    </row>
    <row r="20" spans="1:15" x14ac:dyDescent="0.25">
      <c r="A20">
        <v>18</v>
      </c>
      <c r="B20" t="s">
        <v>6</v>
      </c>
      <c r="C20" t="s">
        <v>285</v>
      </c>
      <c r="E20" t="s">
        <v>286</v>
      </c>
      <c r="G20">
        <v>1</v>
      </c>
      <c r="H20" t="s">
        <v>287</v>
      </c>
      <c r="J20" t="s">
        <v>165</v>
      </c>
      <c r="K20" t="s">
        <v>16</v>
      </c>
      <c r="L20" s="9" t="s">
        <v>288</v>
      </c>
      <c r="M20" s="9"/>
    </row>
    <row r="21" spans="1:15" x14ac:dyDescent="0.25">
      <c r="A21">
        <v>19</v>
      </c>
      <c r="B21" t="s">
        <v>4</v>
      </c>
      <c r="C21" t="s">
        <v>291</v>
      </c>
      <c r="E21" t="s">
        <v>292</v>
      </c>
      <c r="G21">
        <v>72</v>
      </c>
      <c r="H21" t="s">
        <v>293</v>
      </c>
      <c r="J21" t="s">
        <v>255</v>
      </c>
      <c r="L21" s="9" t="s">
        <v>294</v>
      </c>
      <c r="M21" s="9" t="s">
        <v>295</v>
      </c>
    </row>
    <row r="22" spans="1:15" x14ac:dyDescent="0.25">
      <c r="A22">
        <v>20</v>
      </c>
      <c r="B22" t="s">
        <v>4</v>
      </c>
      <c r="C22" t="s">
        <v>297</v>
      </c>
      <c r="E22" t="s">
        <v>298</v>
      </c>
      <c r="G22">
        <v>2</v>
      </c>
      <c r="H22" t="s">
        <v>299</v>
      </c>
      <c r="J22" t="s">
        <v>271</v>
      </c>
      <c r="K22" t="s">
        <v>16</v>
      </c>
      <c r="L22" s="9" t="s">
        <v>300</v>
      </c>
      <c r="M22" s="9" t="s">
        <v>301</v>
      </c>
      <c r="N22" s="9" t="s">
        <v>302</v>
      </c>
    </row>
    <row r="23" spans="1:15" x14ac:dyDescent="0.25">
      <c r="A23">
        <v>21</v>
      </c>
      <c r="B23" t="s">
        <v>4</v>
      </c>
      <c r="C23" t="s">
        <v>291</v>
      </c>
      <c r="E23" t="s">
        <v>323</v>
      </c>
      <c r="G23">
        <v>10</v>
      </c>
      <c r="H23" t="s">
        <v>324</v>
      </c>
      <c r="J23" t="s">
        <v>325</v>
      </c>
      <c r="K23" t="s">
        <v>16</v>
      </c>
      <c r="L23" s="9" t="s">
        <v>326</v>
      </c>
      <c r="M23" s="9"/>
      <c r="N23" s="9"/>
    </row>
    <row r="24" spans="1:15" x14ac:dyDescent="0.25">
      <c r="A24">
        <v>22</v>
      </c>
      <c r="C24" t="s">
        <v>334</v>
      </c>
      <c r="E24" t="s">
        <v>278</v>
      </c>
      <c r="G24">
        <v>20</v>
      </c>
      <c r="H24" t="s">
        <v>335</v>
      </c>
      <c r="J24" t="s">
        <v>336</v>
      </c>
      <c r="K24" t="s">
        <v>16</v>
      </c>
      <c r="L24" s="9" t="s">
        <v>337</v>
      </c>
      <c r="M24" s="9" t="s">
        <v>338</v>
      </c>
      <c r="N24" s="9"/>
      <c r="O24" s="11" t="s">
        <v>339</v>
      </c>
    </row>
    <row r="25" spans="1:15" x14ac:dyDescent="0.25">
      <c r="A25">
        <v>23</v>
      </c>
      <c r="B25" t="s">
        <v>4</v>
      </c>
      <c r="C25" t="s">
        <v>344</v>
      </c>
      <c r="D25" t="s">
        <v>345</v>
      </c>
      <c r="E25" t="s">
        <v>346</v>
      </c>
      <c r="G25">
        <v>10</v>
      </c>
      <c r="H25" t="s">
        <v>347</v>
      </c>
      <c r="J25" t="s">
        <v>348</v>
      </c>
      <c r="K25" t="s">
        <v>16</v>
      </c>
      <c r="L25" s="9" t="s">
        <v>349</v>
      </c>
      <c r="M25" s="9" t="s">
        <v>350</v>
      </c>
      <c r="N25" s="9" t="s">
        <v>351</v>
      </c>
      <c r="O25" s="11" t="s">
        <v>352</v>
      </c>
    </row>
    <row r="26" spans="1:15" x14ac:dyDescent="0.25">
      <c r="A26">
        <v>24</v>
      </c>
      <c r="C26" t="s">
        <v>354</v>
      </c>
      <c r="E26" t="s">
        <v>355</v>
      </c>
      <c r="G26">
        <v>8</v>
      </c>
      <c r="H26" t="s">
        <v>356</v>
      </c>
      <c r="J26" t="s">
        <v>357</v>
      </c>
      <c r="K26" t="s">
        <v>16</v>
      </c>
      <c r="L26" s="9" t="s">
        <v>358</v>
      </c>
      <c r="M26" s="9" t="s">
        <v>359</v>
      </c>
      <c r="N26" s="9" t="s">
        <v>360</v>
      </c>
    </row>
    <row r="27" spans="1:15" x14ac:dyDescent="0.25">
      <c r="A27">
        <v>25</v>
      </c>
      <c r="C27" t="s">
        <v>366</v>
      </c>
      <c r="G27" t="s">
        <v>364</v>
      </c>
      <c r="H27" t="s">
        <v>363</v>
      </c>
      <c r="J27" t="s">
        <v>362</v>
      </c>
      <c r="K27" t="s">
        <v>16</v>
      </c>
      <c r="L27" t="s">
        <v>365</v>
      </c>
    </row>
    <row r="28" spans="1:15" x14ac:dyDescent="0.25">
      <c r="A28">
        <v>26</v>
      </c>
      <c r="C28" t="s">
        <v>375</v>
      </c>
      <c r="E28" t="s">
        <v>376</v>
      </c>
      <c r="G28">
        <v>32</v>
      </c>
      <c r="H28" t="s">
        <v>377</v>
      </c>
      <c r="J28" t="s">
        <v>130</v>
      </c>
      <c r="K28" t="s">
        <v>16</v>
      </c>
      <c r="L28" s="9" t="s">
        <v>378</v>
      </c>
      <c r="M28" s="9"/>
      <c r="N28" s="9"/>
    </row>
    <row r="29" spans="1:15" x14ac:dyDescent="0.25">
      <c r="A29">
        <v>27</v>
      </c>
      <c r="C29" t="s">
        <v>381</v>
      </c>
      <c r="E29" t="s">
        <v>382</v>
      </c>
      <c r="G29">
        <v>15</v>
      </c>
      <c r="H29" t="s">
        <v>383</v>
      </c>
      <c r="J29" t="s">
        <v>384</v>
      </c>
      <c r="K29" t="s">
        <v>16</v>
      </c>
      <c r="L29" s="9" t="s">
        <v>385</v>
      </c>
      <c r="M29" s="9" t="s">
        <v>386</v>
      </c>
      <c r="N29" s="9"/>
    </row>
    <row r="30" spans="1:15" x14ac:dyDescent="0.25">
      <c r="A30">
        <v>28</v>
      </c>
      <c r="C30" t="s">
        <v>390</v>
      </c>
      <c r="E30" t="s">
        <v>391</v>
      </c>
      <c r="G30">
        <v>21</v>
      </c>
      <c r="H30" t="s">
        <v>392</v>
      </c>
      <c r="J30" t="s">
        <v>393</v>
      </c>
      <c r="K30" t="s">
        <v>16</v>
      </c>
      <c r="L30" s="9" t="s">
        <v>394</v>
      </c>
    </row>
    <row r="31" spans="1:15" x14ac:dyDescent="0.25">
      <c r="A31">
        <v>29</v>
      </c>
      <c r="C31" t="s">
        <v>397</v>
      </c>
      <c r="E31" t="s">
        <v>398</v>
      </c>
      <c r="G31">
        <v>55</v>
      </c>
      <c r="H31" t="s">
        <v>399</v>
      </c>
      <c r="J31" t="s">
        <v>165</v>
      </c>
      <c r="K31" t="s">
        <v>16</v>
      </c>
      <c r="L31" s="9" t="s">
        <v>400</v>
      </c>
      <c r="M31" s="9" t="s">
        <v>401</v>
      </c>
      <c r="N31" s="9" t="s">
        <v>402</v>
      </c>
      <c r="O31" s="11" t="s">
        <v>403</v>
      </c>
    </row>
    <row r="32" spans="1:15" x14ac:dyDescent="0.25">
      <c r="A32">
        <v>30</v>
      </c>
      <c r="C32" t="s">
        <v>406</v>
      </c>
      <c r="E32" t="s">
        <v>407</v>
      </c>
      <c r="G32">
        <v>593</v>
      </c>
      <c r="H32" t="s">
        <v>254</v>
      </c>
      <c r="J32" t="s">
        <v>255</v>
      </c>
      <c r="K32" t="s">
        <v>16</v>
      </c>
      <c r="L32" s="9" t="s">
        <v>400</v>
      </c>
      <c r="O32" s="11" t="s">
        <v>408</v>
      </c>
    </row>
    <row r="33" spans="1:13" x14ac:dyDescent="0.25">
      <c r="A33">
        <v>31</v>
      </c>
      <c r="C33" t="s">
        <v>412</v>
      </c>
      <c r="E33" t="s">
        <v>413</v>
      </c>
      <c r="G33">
        <v>18</v>
      </c>
      <c r="H33" t="s">
        <v>414</v>
      </c>
      <c r="I33" t="s">
        <v>415</v>
      </c>
      <c r="J33" t="s">
        <v>416</v>
      </c>
      <c r="K33" t="s">
        <v>16</v>
      </c>
      <c r="L33" s="9" t="s">
        <v>417</v>
      </c>
      <c r="M33" s="9" t="s">
        <v>418</v>
      </c>
    </row>
  </sheetData>
  <hyperlinks>
    <hyperlink ref="O3" r:id="rId1" xr:uid="{53D1A21E-758D-4C51-92D7-918B084472AA}"/>
    <hyperlink ref="O4" r:id="rId2" xr:uid="{150FC4E2-5149-4F38-BF34-B3DA3816A455}"/>
    <hyperlink ref="O5" r:id="rId3" xr:uid="{8A095988-71EC-4930-A3CA-BEA71BB8202A}"/>
    <hyperlink ref="O6" r:id="rId4" xr:uid="{BBEF3784-6F3D-4C7E-8173-0FA22BA7D687}"/>
    <hyperlink ref="O12" r:id="rId5" xr:uid="{B8282807-3FF5-4B3D-9E32-D85D74FA3184}"/>
    <hyperlink ref="A1" location="Index!A1" display="Index" xr:uid="{EE19E596-94AB-4082-94AA-EA8F71B2A988}"/>
    <hyperlink ref="O17" r:id="rId6" xr:uid="{66BA1F67-9E98-463B-B4D2-18BCF0DD7C7A}"/>
    <hyperlink ref="O19" r:id="rId7" xr:uid="{CB204529-B25A-459C-8457-86BD7EE3AF72}"/>
    <hyperlink ref="O24" r:id="rId8" xr:uid="{17CEDDEA-F825-404F-B34C-60F1DB9908F0}"/>
    <hyperlink ref="O25" r:id="rId9" xr:uid="{942978AB-436A-4B2D-9D63-D9994CB8F115}"/>
    <hyperlink ref="O14" r:id="rId10" xr:uid="{67C59EE3-600E-445D-9F3D-A61114B6D418}"/>
    <hyperlink ref="O31" r:id="rId11" xr:uid="{AFE25948-9D82-4042-979A-F125C9D90EE5}"/>
    <hyperlink ref="O32" r:id="rId12" xr:uid="{CA700E0F-1AE1-4E84-9623-08253B697D97}"/>
  </hyperlinks>
  <pageMargins left="0.7" right="0.7" top="0.75" bottom="0.75" header="0.3" footer="0.3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9812DAE-5C41-4293-8285-C9632FE698EB}">
          <x14:formula1>
            <xm:f>Dropdowns!$A$2:$A$5</xm:f>
          </x14:formula1>
          <xm:sqref>B3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8A5-A035-4D7C-A347-B796CFDE01FF}">
  <dimension ref="A1:K83"/>
  <sheetViews>
    <sheetView workbookViewId="0">
      <pane ySplit="1" topLeftCell="A66" activePane="bottomLeft" state="frozen"/>
      <selection pane="bottomLeft" activeCell="A83" sqref="A83"/>
    </sheetView>
  </sheetViews>
  <sheetFormatPr defaultRowHeight="15" x14ac:dyDescent="0.25"/>
  <cols>
    <col min="1" max="1" width="13.140625" bestFit="1" customWidth="1"/>
    <col min="2" max="2" width="15" bestFit="1" customWidth="1"/>
    <col min="3" max="4" width="10.7109375" bestFit="1" customWidth="1"/>
    <col min="7" max="7" width="18.42578125" bestFit="1" customWidth="1"/>
    <col min="8" max="8" width="16.28515625" customWidth="1"/>
    <col min="9" max="9" width="21.5703125" bestFit="1" customWidth="1"/>
    <col min="10" max="10" width="24" customWidth="1"/>
    <col min="11" max="11" width="29.7109375" bestFit="1" customWidth="1"/>
  </cols>
  <sheetData>
    <row r="1" spans="1:11" x14ac:dyDescent="0.25">
      <c r="A1" s="11" t="s">
        <v>219</v>
      </c>
    </row>
    <row r="2" spans="1:11" x14ac:dyDescent="0.25">
      <c r="A2" t="s">
        <v>35</v>
      </c>
      <c r="B2" t="s">
        <v>44</v>
      </c>
      <c r="C2" t="s">
        <v>45</v>
      </c>
      <c r="D2" t="s">
        <v>46</v>
      </c>
      <c r="E2" t="s">
        <v>48</v>
      </c>
      <c r="F2" t="s">
        <v>61</v>
      </c>
      <c r="G2" t="s">
        <v>62</v>
      </c>
      <c r="H2" t="s">
        <v>89</v>
      </c>
      <c r="I2" t="s">
        <v>68</v>
      </c>
      <c r="J2" t="s">
        <v>72</v>
      </c>
      <c r="K2" t="s">
        <v>310</v>
      </c>
    </row>
    <row r="3" spans="1:11" x14ac:dyDescent="0.25">
      <c r="A3">
        <v>1851640</v>
      </c>
      <c r="B3">
        <v>1</v>
      </c>
      <c r="C3" t="str">
        <f t="shared" ref="C3:C34" si="0">CONCATENATE(A3, "-", B3)</f>
        <v>1851640-1</v>
      </c>
      <c r="D3">
        <v>11</v>
      </c>
      <c r="E3" t="s">
        <v>54</v>
      </c>
      <c r="F3">
        <v>2019</v>
      </c>
      <c r="G3" t="s">
        <v>64</v>
      </c>
      <c r="H3" t="s">
        <v>81</v>
      </c>
      <c r="I3" s="14" t="s">
        <v>70</v>
      </c>
      <c r="K3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Hamergasen Moodley</v>
      </c>
    </row>
    <row r="4" spans="1:11" x14ac:dyDescent="0.25">
      <c r="A4">
        <v>1851640</v>
      </c>
      <c r="B4">
        <v>2</v>
      </c>
      <c r="C4" t="str">
        <f t="shared" si="0"/>
        <v>1851640-2</v>
      </c>
      <c r="D4">
        <v>11</v>
      </c>
      <c r="E4" t="s">
        <v>54</v>
      </c>
      <c r="F4">
        <v>2019</v>
      </c>
      <c r="G4" t="s">
        <v>64</v>
      </c>
      <c r="H4" t="s">
        <v>82</v>
      </c>
      <c r="I4" s="14" t="s">
        <v>70</v>
      </c>
      <c r="K4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Hamergasen Moodley</v>
      </c>
    </row>
    <row r="5" spans="1:11" x14ac:dyDescent="0.25">
      <c r="A5">
        <v>1851640</v>
      </c>
      <c r="B5">
        <v>3</v>
      </c>
      <c r="C5" t="str">
        <f t="shared" si="0"/>
        <v>1851640-3</v>
      </c>
      <c r="D5">
        <v>11</v>
      </c>
      <c r="E5" t="s">
        <v>54</v>
      </c>
      <c r="F5">
        <v>2019</v>
      </c>
      <c r="G5" t="s">
        <v>65</v>
      </c>
      <c r="H5" t="s">
        <v>81</v>
      </c>
      <c r="K5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Hamergasen Moodley</v>
      </c>
    </row>
    <row r="6" spans="1:11" x14ac:dyDescent="0.25">
      <c r="A6">
        <v>1851640</v>
      </c>
      <c r="B6">
        <v>4</v>
      </c>
      <c r="C6" t="str">
        <f t="shared" si="0"/>
        <v>1851640-4</v>
      </c>
      <c r="D6">
        <v>13</v>
      </c>
      <c r="E6" t="s">
        <v>54</v>
      </c>
      <c r="F6">
        <v>2019</v>
      </c>
      <c r="G6" t="s">
        <v>65</v>
      </c>
      <c r="H6" t="s">
        <v>81</v>
      </c>
      <c r="K6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Hamergasen Moodley</v>
      </c>
    </row>
    <row r="7" spans="1:11" x14ac:dyDescent="0.25">
      <c r="A7">
        <v>1851640</v>
      </c>
      <c r="B7">
        <v>5</v>
      </c>
      <c r="C7" t="str">
        <f t="shared" si="0"/>
        <v>1851640-5</v>
      </c>
      <c r="D7">
        <v>13</v>
      </c>
      <c r="E7" t="s">
        <v>54</v>
      </c>
      <c r="F7">
        <v>2019</v>
      </c>
      <c r="G7" t="s">
        <v>65</v>
      </c>
      <c r="H7" t="s">
        <v>81</v>
      </c>
      <c r="K7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Hamergasen Moodley</v>
      </c>
    </row>
    <row r="8" spans="1:11" x14ac:dyDescent="0.25">
      <c r="A8">
        <v>1900754</v>
      </c>
      <c r="B8">
        <v>1</v>
      </c>
      <c r="C8" t="str">
        <f t="shared" si="0"/>
        <v>1900754-1</v>
      </c>
      <c r="D8">
        <v>11</v>
      </c>
      <c r="E8" t="s">
        <v>54</v>
      </c>
      <c r="F8">
        <v>2019</v>
      </c>
      <c r="G8" t="s">
        <v>64</v>
      </c>
      <c r="H8" t="s">
        <v>81</v>
      </c>
      <c r="I8" s="14" t="s">
        <v>169</v>
      </c>
      <c r="K8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Edwin Naidoo</v>
      </c>
    </row>
    <row r="9" spans="1:11" x14ac:dyDescent="0.25">
      <c r="A9">
        <v>1900754</v>
      </c>
      <c r="B9">
        <v>2</v>
      </c>
      <c r="C9" t="str">
        <f t="shared" si="0"/>
        <v>1900754-2</v>
      </c>
      <c r="D9">
        <v>12</v>
      </c>
      <c r="E9" t="s">
        <v>54</v>
      </c>
      <c r="F9">
        <v>2019</v>
      </c>
      <c r="G9" t="s">
        <v>64</v>
      </c>
      <c r="H9" t="s">
        <v>81</v>
      </c>
      <c r="I9" s="14" t="s">
        <v>71</v>
      </c>
      <c r="J9" t="s">
        <v>315</v>
      </c>
      <c r="K9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Edwin Naidoo</v>
      </c>
    </row>
    <row r="10" spans="1:11" x14ac:dyDescent="0.25">
      <c r="A10">
        <v>1901776</v>
      </c>
      <c r="B10">
        <v>1</v>
      </c>
      <c r="C10" t="str">
        <f t="shared" si="0"/>
        <v>1901776-1</v>
      </c>
      <c r="D10">
        <v>11</v>
      </c>
      <c r="E10" t="s">
        <v>54</v>
      </c>
      <c r="F10">
        <v>2019</v>
      </c>
      <c r="G10" t="s">
        <v>64</v>
      </c>
      <c r="H10" t="s">
        <v>81</v>
      </c>
      <c r="I10" s="14" t="s">
        <v>71</v>
      </c>
      <c r="J10" t="s">
        <v>296</v>
      </c>
      <c r="K10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Hendrik Van Niekerk</v>
      </c>
    </row>
    <row r="11" spans="1:11" x14ac:dyDescent="0.25">
      <c r="A11">
        <v>1902755</v>
      </c>
      <c r="B11">
        <v>1</v>
      </c>
      <c r="C11" t="str">
        <f t="shared" si="0"/>
        <v>1902755-1</v>
      </c>
      <c r="D11">
        <v>6</v>
      </c>
      <c r="E11" t="s">
        <v>54</v>
      </c>
      <c r="F11">
        <v>2019</v>
      </c>
      <c r="G11" t="s">
        <v>64</v>
      </c>
      <c r="H11" t="s">
        <v>81</v>
      </c>
      <c r="I11" s="14" t="s">
        <v>71</v>
      </c>
      <c r="J11" t="s">
        <v>197</v>
      </c>
      <c r="K11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Lalchan Pithumdar</v>
      </c>
    </row>
    <row r="12" spans="1:11" x14ac:dyDescent="0.25">
      <c r="A12">
        <v>1902755</v>
      </c>
      <c r="B12">
        <v>2</v>
      </c>
      <c r="C12" t="str">
        <f t="shared" si="0"/>
        <v>1902755-2</v>
      </c>
      <c r="D12">
        <v>11</v>
      </c>
      <c r="E12" t="s">
        <v>54</v>
      </c>
      <c r="F12">
        <v>2019</v>
      </c>
      <c r="G12" t="s">
        <v>64</v>
      </c>
      <c r="H12" t="s">
        <v>81</v>
      </c>
      <c r="I12" s="14" t="s">
        <v>71</v>
      </c>
      <c r="J12" t="s">
        <v>201</v>
      </c>
      <c r="K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Lalchan Pithumdar</v>
      </c>
    </row>
    <row r="13" spans="1:11" x14ac:dyDescent="0.25">
      <c r="A13">
        <v>1904034</v>
      </c>
      <c r="B13">
        <v>1</v>
      </c>
      <c r="C13" t="str">
        <f t="shared" si="0"/>
        <v>1904034-1</v>
      </c>
      <c r="D13">
        <v>10</v>
      </c>
      <c r="E13" t="s">
        <v>54</v>
      </c>
      <c r="F13">
        <v>2019</v>
      </c>
      <c r="G13" t="s">
        <v>67</v>
      </c>
      <c r="H13" t="s">
        <v>82</v>
      </c>
      <c r="J13" t="s">
        <v>108</v>
      </c>
      <c r="K13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Han Huang</v>
      </c>
    </row>
    <row r="14" spans="1:11" x14ac:dyDescent="0.25">
      <c r="A14">
        <v>1904034</v>
      </c>
      <c r="B14">
        <v>2</v>
      </c>
      <c r="C14" t="str">
        <f t="shared" si="0"/>
        <v>1904034-2</v>
      </c>
      <c r="D14">
        <v>12</v>
      </c>
      <c r="E14" t="s">
        <v>54</v>
      </c>
      <c r="F14">
        <v>2019</v>
      </c>
      <c r="J14" t="s">
        <v>308</v>
      </c>
      <c r="K14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Han Huang</v>
      </c>
    </row>
    <row r="15" spans="1:11" x14ac:dyDescent="0.25">
      <c r="A15">
        <v>1904677</v>
      </c>
      <c r="B15">
        <v>1</v>
      </c>
      <c r="C15" t="str">
        <f t="shared" si="0"/>
        <v>1904677-1</v>
      </c>
      <c r="D15">
        <v>10</v>
      </c>
      <c r="E15" t="s">
        <v>53</v>
      </c>
      <c r="F15">
        <v>2019</v>
      </c>
      <c r="G15" t="s">
        <v>64</v>
      </c>
      <c r="H15" t="s">
        <v>81</v>
      </c>
      <c r="I15" t="s">
        <v>70</v>
      </c>
      <c r="J15" t="s">
        <v>73</v>
      </c>
      <c r="K15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16" spans="1:11" x14ac:dyDescent="0.25">
      <c r="A16">
        <v>1904677</v>
      </c>
      <c r="B16">
        <v>2</v>
      </c>
      <c r="C16" t="str">
        <f t="shared" si="0"/>
        <v>1904677-2</v>
      </c>
      <c r="D16">
        <v>13</v>
      </c>
      <c r="E16" t="s">
        <v>53</v>
      </c>
      <c r="F16">
        <v>2019</v>
      </c>
      <c r="G16" t="s">
        <v>64</v>
      </c>
      <c r="H16" t="s">
        <v>81</v>
      </c>
      <c r="I16" t="s">
        <v>70</v>
      </c>
      <c r="J16" t="s">
        <v>73</v>
      </c>
      <c r="K16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17" spans="1:11" x14ac:dyDescent="0.25">
      <c r="A17">
        <v>1904677</v>
      </c>
      <c r="B17">
        <v>3</v>
      </c>
      <c r="C17" t="str">
        <f t="shared" si="0"/>
        <v>1904677-3</v>
      </c>
      <c r="D17">
        <v>14</v>
      </c>
      <c r="E17" t="s">
        <v>53</v>
      </c>
      <c r="F17">
        <v>2019</v>
      </c>
      <c r="G17" t="s">
        <v>64</v>
      </c>
      <c r="H17" t="s">
        <v>81</v>
      </c>
      <c r="I17" t="s">
        <v>71</v>
      </c>
      <c r="J17" t="s">
        <v>75</v>
      </c>
      <c r="K17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18" spans="1:11" x14ac:dyDescent="0.25">
      <c r="A18">
        <v>1904677</v>
      </c>
      <c r="B18">
        <v>4</v>
      </c>
      <c r="C18" t="str">
        <f t="shared" si="0"/>
        <v>1904677-4</v>
      </c>
      <c r="D18">
        <v>22</v>
      </c>
      <c r="E18" t="s">
        <v>53</v>
      </c>
      <c r="F18">
        <v>2019</v>
      </c>
      <c r="G18" t="s">
        <v>64</v>
      </c>
      <c r="H18" t="s">
        <v>81</v>
      </c>
      <c r="I18" t="s">
        <v>71</v>
      </c>
      <c r="J18" t="s">
        <v>76</v>
      </c>
      <c r="K18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19" spans="1:11" x14ac:dyDescent="0.25">
      <c r="A19">
        <v>1904677</v>
      </c>
      <c r="B19">
        <v>5</v>
      </c>
      <c r="C19" t="str">
        <f t="shared" si="0"/>
        <v>1904677-5</v>
      </c>
      <c r="D19">
        <v>27</v>
      </c>
      <c r="E19" t="s">
        <v>53</v>
      </c>
      <c r="F19">
        <v>2019</v>
      </c>
      <c r="G19" t="s">
        <v>64</v>
      </c>
      <c r="H19" t="s">
        <v>81</v>
      </c>
      <c r="I19" t="s">
        <v>70</v>
      </c>
      <c r="K19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20" spans="1:11" x14ac:dyDescent="0.25">
      <c r="A20">
        <v>1904677</v>
      </c>
      <c r="B20">
        <v>6</v>
      </c>
      <c r="C20" t="str">
        <f t="shared" si="0"/>
        <v>1904677-6</v>
      </c>
      <c r="D20">
        <v>29</v>
      </c>
      <c r="E20" t="s">
        <v>53</v>
      </c>
      <c r="F20">
        <v>2019</v>
      </c>
      <c r="G20" t="s">
        <v>64</v>
      </c>
      <c r="H20" t="s">
        <v>81</v>
      </c>
      <c r="I20" t="s">
        <v>70</v>
      </c>
      <c r="K20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21" spans="1:11" x14ac:dyDescent="0.25">
      <c r="A21">
        <v>1904677</v>
      </c>
      <c r="B21">
        <v>7</v>
      </c>
      <c r="C21" t="str">
        <f t="shared" si="0"/>
        <v>1904677-7</v>
      </c>
      <c r="D21">
        <v>3</v>
      </c>
      <c r="E21" t="s">
        <v>54</v>
      </c>
      <c r="F21">
        <v>2019</v>
      </c>
      <c r="G21" t="s">
        <v>64</v>
      </c>
      <c r="H21" t="s">
        <v>81</v>
      </c>
      <c r="I21" t="s">
        <v>71</v>
      </c>
      <c r="J21" t="s">
        <v>76</v>
      </c>
      <c r="K21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22" spans="1:11" x14ac:dyDescent="0.25">
      <c r="A22">
        <v>1904677</v>
      </c>
      <c r="B22">
        <v>8</v>
      </c>
      <c r="C22" t="str">
        <f t="shared" si="0"/>
        <v>1904677-8</v>
      </c>
      <c r="D22">
        <v>10</v>
      </c>
      <c r="E22" t="s">
        <v>54</v>
      </c>
      <c r="F22">
        <v>2019</v>
      </c>
      <c r="G22" t="s">
        <v>64</v>
      </c>
      <c r="H22" t="s">
        <v>81</v>
      </c>
      <c r="I22" t="s">
        <v>70</v>
      </c>
      <c r="J22" t="s">
        <v>91</v>
      </c>
      <c r="K2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23" spans="1:11" x14ac:dyDescent="0.25">
      <c r="A23">
        <v>1904677</v>
      </c>
      <c r="B23">
        <v>9</v>
      </c>
      <c r="C23" t="str">
        <f t="shared" si="0"/>
        <v>1904677-9</v>
      </c>
      <c r="D23">
        <v>10</v>
      </c>
      <c r="E23" t="s">
        <v>54</v>
      </c>
      <c r="F23">
        <v>2019</v>
      </c>
      <c r="G23" t="s">
        <v>64</v>
      </c>
      <c r="H23" t="s">
        <v>83</v>
      </c>
      <c r="I23" t="s">
        <v>70</v>
      </c>
      <c r="J23" t="s">
        <v>91</v>
      </c>
      <c r="K23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24" spans="1:11" x14ac:dyDescent="0.25">
      <c r="A24">
        <v>1904677</v>
      </c>
      <c r="B24">
        <v>10</v>
      </c>
      <c r="C24" t="str">
        <f t="shared" si="0"/>
        <v>1904677-10</v>
      </c>
      <c r="D24">
        <v>10</v>
      </c>
      <c r="E24" t="s">
        <v>54</v>
      </c>
      <c r="F24">
        <v>2019</v>
      </c>
      <c r="G24" t="s">
        <v>64</v>
      </c>
      <c r="H24" t="s">
        <v>82</v>
      </c>
      <c r="I24" t="s">
        <v>70</v>
      </c>
      <c r="J24" t="s">
        <v>92</v>
      </c>
      <c r="K24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25" spans="1:11" x14ac:dyDescent="0.25">
      <c r="A25">
        <v>1904677</v>
      </c>
      <c r="B25">
        <v>11</v>
      </c>
      <c r="C25" t="str">
        <f t="shared" si="0"/>
        <v>1904677-11</v>
      </c>
      <c r="D25">
        <v>10</v>
      </c>
      <c r="E25" t="s">
        <v>54</v>
      </c>
      <c r="F25">
        <v>2019</v>
      </c>
      <c r="G25" t="s">
        <v>64</v>
      </c>
      <c r="H25" t="s">
        <v>83</v>
      </c>
      <c r="I25" t="s">
        <v>70</v>
      </c>
      <c r="J25" t="s">
        <v>93</v>
      </c>
      <c r="K25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26" spans="1:11" x14ac:dyDescent="0.25">
      <c r="A26">
        <v>1904677</v>
      </c>
      <c r="B26">
        <v>12</v>
      </c>
      <c r="C26" t="str">
        <f t="shared" si="0"/>
        <v>1904677-12</v>
      </c>
      <c r="D26">
        <v>10</v>
      </c>
      <c r="E26" t="s">
        <v>54</v>
      </c>
      <c r="F26">
        <v>2019</v>
      </c>
      <c r="G26" t="s">
        <v>94</v>
      </c>
      <c r="H26" t="s">
        <v>81</v>
      </c>
      <c r="J26" t="s">
        <v>95</v>
      </c>
      <c r="K26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27" spans="1:11" x14ac:dyDescent="0.25">
      <c r="A27">
        <v>1904677</v>
      </c>
      <c r="B27">
        <v>13</v>
      </c>
      <c r="C27" t="str">
        <f t="shared" si="0"/>
        <v>1904677-13</v>
      </c>
      <c r="D27">
        <v>10</v>
      </c>
      <c r="E27" t="s">
        <v>54</v>
      </c>
      <c r="J27" t="s">
        <v>307</v>
      </c>
      <c r="K27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Mahomed Suleman</v>
      </c>
    </row>
    <row r="28" spans="1:11" x14ac:dyDescent="0.25">
      <c r="A28">
        <v>1906383</v>
      </c>
      <c r="B28">
        <v>1</v>
      </c>
      <c r="C28" t="str">
        <f t="shared" si="0"/>
        <v>1906383-1</v>
      </c>
      <c r="D28">
        <v>11</v>
      </c>
      <c r="E28" t="s">
        <v>54</v>
      </c>
      <c r="F28">
        <v>2019</v>
      </c>
      <c r="K28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Sandira Singh</v>
      </c>
    </row>
    <row r="29" spans="1:11" x14ac:dyDescent="0.25">
      <c r="A29">
        <v>1906383</v>
      </c>
      <c r="B29">
        <v>2</v>
      </c>
      <c r="C29" t="str">
        <f t="shared" si="0"/>
        <v>1906383-2</v>
      </c>
      <c r="D29">
        <v>12</v>
      </c>
      <c r="E29" t="s">
        <v>54</v>
      </c>
      <c r="F29">
        <v>2019</v>
      </c>
      <c r="G29" t="s">
        <v>64</v>
      </c>
      <c r="H29" t="s">
        <v>81</v>
      </c>
      <c r="J29" t="s">
        <v>320</v>
      </c>
      <c r="K29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Sandira Singh</v>
      </c>
    </row>
    <row r="30" spans="1:11" x14ac:dyDescent="0.25">
      <c r="A30" s="13">
        <v>1911786</v>
      </c>
      <c r="B30" s="14">
        <v>1</v>
      </c>
      <c r="C30" s="14" t="str">
        <f t="shared" si="0"/>
        <v>1911786-1</v>
      </c>
      <c r="D30" s="14">
        <v>11</v>
      </c>
      <c r="E30" s="14" t="s">
        <v>54</v>
      </c>
      <c r="F30" s="14">
        <v>2019</v>
      </c>
      <c r="G30" t="s">
        <v>64</v>
      </c>
      <c r="H30" s="14" t="s">
        <v>81</v>
      </c>
      <c r="I30" s="14" t="s">
        <v>71</v>
      </c>
      <c r="J30" s="14" t="s">
        <v>251</v>
      </c>
      <c r="K30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Premananda Govindsamychetty</v>
      </c>
    </row>
    <row r="31" spans="1:11" x14ac:dyDescent="0.25">
      <c r="A31" s="13">
        <v>1911786</v>
      </c>
      <c r="B31" s="14">
        <v>2</v>
      </c>
      <c r="C31" s="14" t="str">
        <f t="shared" si="0"/>
        <v>1911786-2</v>
      </c>
      <c r="D31" s="14">
        <v>11</v>
      </c>
      <c r="E31" s="14" t="s">
        <v>54</v>
      </c>
      <c r="F31" s="14">
        <v>2019</v>
      </c>
      <c r="H31" s="14"/>
      <c r="I31" s="14"/>
      <c r="J31" s="14" t="s">
        <v>316</v>
      </c>
      <c r="K31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Premananda Govindsamychetty</v>
      </c>
    </row>
    <row r="32" spans="1:11" x14ac:dyDescent="0.25">
      <c r="A32" s="13">
        <v>1911786</v>
      </c>
      <c r="B32" s="14">
        <v>3</v>
      </c>
      <c r="C32" s="14" t="str">
        <f t="shared" si="0"/>
        <v>1911786-3</v>
      </c>
      <c r="D32" s="14">
        <v>12</v>
      </c>
      <c r="E32" s="14" t="s">
        <v>54</v>
      </c>
      <c r="F32" s="14">
        <v>2019</v>
      </c>
      <c r="G32" t="s">
        <v>66</v>
      </c>
      <c r="H32" s="14" t="s">
        <v>84</v>
      </c>
      <c r="I32" s="14"/>
      <c r="J32" s="14" t="s">
        <v>317</v>
      </c>
      <c r="K3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Premananda Govindsamychetty</v>
      </c>
    </row>
    <row r="33" spans="1:11" x14ac:dyDescent="0.25">
      <c r="A33" s="15">
        <v>1912999</v>
      </c>
      <c r="B33" s="14">
        <v>1</v>
      </c>
      <c r="C33" s="14" t="str">
        <f t="shared" si="0"/>
        <v>1912999-1</v>
      </c>
      <c r="D33" s="14">
        <v>31</v>
      </c>
      <c r="E33" s="14" t="s">
        <v>53</v>
      </c>
      <c r="F33" s="14">
        <v>2019</v>
      </c>
      <c r="G33" t="s">
        <v>64</v>
      </c>
      <c r="H33" s="14" t="s">
        <v>81</v>
      </c>
      <c r="I33" s="14" t="s">
        <v>71</v>
      </c>
      <c r="J33" s="14"/>
      <c r="K33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Kirwin Larsen</v>
      </c>
    </row>
    <row r="34" spans="1:11" x14ac:dyDescent="0.25">
      <c r="A34" s="15">
        <v>1912999</v>
      </c>
      <c r="B34">
        <v>2</v>
      </c>
      <c r="C34" t="str">
        <f t="shared" si="0"/>
        <v>1912999-2</v>
      </c>
      <c r="D34">
        <v>11</v>
      </c>
      <c r="E34" t="s">
        <v>54</v>
      </c>
      <c r="F34">
        <v>2019</v>
      </c>
      <c r="G34" t="s">
        <v>64</v>
      </c>
      <c r="H34" t="s">
        <v>83</v>
      </c>
      <c r="I34" s="14" t="s">
        <v>181</v>
      </c>
      <c r="J34" t="s">
        <v>267</v>
      </c>
      <c r="K34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Kirwin Larsen</v>
      </c>
    </row>
    <row r="35" spans="1:11" x14ac:dyDescent="0.25">
      <c r="A35" s="15">
        <v>1914597</v>
      </c>
      <c r="B35" s="14">
        <v>1</v>
      </c>
      <c r="C35" s="14" t="str">
        <f t="shared" ref="C35:C66" si="1">CONCATENATE(A35, "-", B35)</f>
        <v>1914597-1</v>
      </c>
      <c r="D35" s="14">
        <v>11</v>
      </c>
      <c r="E35" s="14" t="s">
        <v>54</v>
      </c>
      <c r="F35" s="14">
        <v>2019</v>
      </c>
      <c r="G35" t="s">
        <v>64</v>
      </c>
      <c r="H35" s="14" t="s">
        <v>81</v>
      </c>
      <c r="I35" s="14" t="s">
        <v>71</v>
      </c>
      <c r="J35" s="14" t="s">
        <v>159</v>
      </c>
      <c r="K35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Shabnum Sugreen</v>
      </c>
    </row>
    <row r="36" spans="1:11" x14ac:dyDescent="0.25">
      <c r="A36" s="15">
        <v>1914597</v>
      </c>
      <c r="B36">
        <v>2</v>
      </c>
      <c r="C36" t="str">
        <f t="shared" si="1"/>
        <v>1914597-2</v>
      </c>
      <c r="D36">
        <v>11</v>
      </c>
      <c r="E36" t="s">
        <v>54</v>
      </c>
      <c r="F36">
        <v>2019</v>
      </c>
      <c r="G36" t="s">
        <v>146</v>
      </c>
      <c r="I36" s="14"/>
      <c r="K36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Shabnum Sugreen</v>
      </c>
    </row>
    <row r="37" spans="1:11" x14ac:dyDescent="0.25">
      <c r="A37">
        <v>1915524</v>
      </c>
      <c r="B37">
        <v>1</v>
      </c>
      <c r="C37" t="str">
        <f t="shared" si="1"/>
        <v>1915524-1</v>
      </c>
      <c r="D37">
        <v>11</v>
      </c>
      <c r="E37" t="s">
        <v>54</v>
      </c>
      <c r="F37">
        <v>2019</v>
      </c>
      <c r="G37" t="s">
        <v>64</v>
      </c>
      <c r="H37" t="s">
        <v>81</v>
      </c>
      <c r="I37" s="14" t="s">
        <v>71</v>
      </c>
      <c r="J37" t="s">
        <v>179</v>
      </c>
      <c r="K37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Janet Tyler</v>
      </c>
    </row>
    <row r="38" spans="1:11" x14ac:dyDescent="0.25">
      <c r="A38">
        <v>1915524</v>
      </c>
      <c r="B38">
        <v>2</v>
      </c>
      <c r="C38" t="str">
        <f t="shared" si="1"/>
        <v>1915524-2</v>
      </c>
      <c r="D38">
        <v>11</v>
      </c>
      <c r="E38" t="s">
        <v>54</v>
      </c>
      <c r="F38">
        <v>2019</v>
      </c>
      <c r="I38" s="14"/>
      <c r="J38" t="s">
        <v>180</v>
      </c>
      <c r="K38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Janet Tyler</v>
      </c>
    </row>
    <row r="39" spans="1:11" x14ac:dyDescent="0.25">
      <c r="A39">
        <v>1915524</v>
      </c>
      <c r="B39">
        <v>3</v>
      </c>
      <c r="C39" t="str">
        <f t="shared" si="1"/>
        <v>1915524-3</v>
      </c>
      <c r="D39">
        <v>11</v>
      </c>
      <c r="E39" t="s">
        <v>54</v>
      </c>
      <c r="F39">
        <v>2019</v>
      </c>
      <c r="H39" t="s">
        <v>82</v>
      </c>
      <c r="I39" s="14" t="s">
        <v>181</v>
      </c>
      <c r="J39" t="s">
        <v>182</v>
      </c>
      <c r="K39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Janet Tyler</v>
      </c>
    </row>
    <row r="40" spans="1:11" x14ac:dyDescent="0.25">
      <c r="A40">
        <v>1916679</v>
      </c>
      <c r="B40">
        <v>1</v>
      </c>
      <c r="C40" t="str">
        <f t="shared" si="1"/>
        <v>1916679-1</v>
      </c>
      <c r="D40">
        <v>11</v>
      </c>
      <c r="E40" t="s">
        <v>54</v>
      </c>
      <c r="F40">
        <v>2019</v>
      </c>
      <c r="G40" t="s">
        <v>64</v>
      </c>
      <c r="H40" t="s">
        <v>81</v>
      </c>
      <c r="I40" t="s">
        <v>70</v>
      </c>
      <c r="K40" s="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Aneesa Beeky</v>
      </c>
    </row>
    <row r="41" spans="1:11" x14ac:dyDescent="0.25">
      <c r="A41">
        <v>1916679</v>
      </c>
      <c r="B41">
        <v>2</v>
      </c>
      <c r="C41" t="str">
        <f t="shared" si="1"/>
        <v>1916679-2</v>
      </c>
      <c r="D41">
        <v>14</v>
      </c>
      <c r="E41" t="s">
        <v>54</v>
      </c>
      <c r="F41">
        <v>2019</v>
      </c>
      <c r="G41" t="s">
        <v>65</v>
      </c>
      <c r="H41" t="s">
        <v>81</v>
      </c>
      <c r="K41" s="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Aneesa Beeky</v>
      </c>
    </row>
    <row r="42" spans="1:11" x14ac:dyDescent="0.25">
      <c r="A42">
        <v>1920897</v>
      </c>
      <c r="B42">
        <v>1</v>
      </c>
      <c r="C42" t="str">
        <f t="shared" si="1"/>
        <v>1920897-1</v>
      </c>
      <c r="D42">
        <v>11</v>
      </c>
      <c r="E42" t="s">
        <v>54</v>
      </c>
      <c r="F42">
        <v>2019</v>
      </c>
      <c r="G42" t="s">
        <v>64</v>
      </c>
      <c r="H42" t="s">
        <v>81</v>
      </c>
      <c r="I42" s="14" t="s">
        <v>70</v>
      </c>
      <c r="J42" t="s">
        <v>168</v>
      </c>
      <c r="K4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Gillian Brockaert</v>
      </c>
    </row>
    <row r="43" spans="1:11" x14ac:dyDescent="0.25">
      <c r="A43">
        <v>1920897</v>
      </c>
      <c r="B43">
        <v>2</v>
      </c>
      <c r="C43" t="str">
        <f t="shared" si="1"/>
        <v>1920897-2</v>
      </c>
      <c r="D43">
        <v>11</v>
      </c>
      <c r="E43" t="s">
        <v>54</v>
      </c>
      <c r="F43">
        <v>2019</v>
      </c>
      <c r="G43" t="s">
        <v>64</v>
      </c>
      <c r="H43" t="s">
        <v>82</v>
      </c>
      <c r="I43" s="14" t="s">
        <v>169</v>
      </c>
      <c r="K43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Gillian Brockaert</v>
      </c>
    </row>
    <row r="44" spans="1:11" x14ac:dyDescent="0.25">
      <c r="A44">
        <v>1920897</v>
      </c>
      <c r="B44">
        <v>3</v>
      </c>
      <c r="C44" t="str">
        <f t="shared" si="1"/>
        <v>1920897-3</v>
      </c>
      <c r="D44">
        <v>11</v>
      </c>
      <c r="E44" t="s">
        <v>54</v>
      </c>
      <c r="F44">
        <v>2019</v>
      </c>
      <c r="G44" t="s">
        <v>65</v>
      </c>
      <c r="H44" t="s">
        <v>81</v>
      </c>
      <c r="I44" s="14"/>
      <c r="K44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Gillian Brockaert</v>
      </c>
    </row>
    <row r="45" spans="1:11" x14ac:dyDescent="0.25">
      <c r="A45">
        <v>1920897</v>
      </c>
      <c r="B45">
        <v>4</v>
      </c>
      <c r="C45" t="str">
        <f t="shared" si="1"/>
        <v>1920897-4</v>
      </c>
      <c r="D45">
        <v>11</v>
      </c>
      <c r="E45" t="s">
        <v>54</v>
      </c>
      <c r="F45">
        <v>2019</v>
      </c>
      <c r="G45" t="s">
        <v>65</v>
      </c>
      <c r="H45" t="s">
        <v>82</v>
      </c>
      <c r="I45" s="14"/>
      <c r="K45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Gillian Brockaert</v>
      </c>
    </row>
    <row r="46" spans="1:11" x14ac:dyDescent="0.25">
      <c r="A46">
        <v>1920897</v>
      </c>
      <c r="B46">
        <v>5</v>
      </c>
      <c r="C46" t="str">
        <f t="shared" si="1"/>
        <v>1920897-5</v>
      </c>
      <c r="D46">
        <v>12</v>
      </c>
      <c r="E46" t="s">
        <v>54</v>
      </c>
      <c r="F46">
        <v>2019</v>
      </c>
      <c r="G46" t="s">
        <v>64</v>
      </c>
      <c r="H46" t="s">
        <v>81</v>
      </c>
      <c r="I46" s="14" t="s">
        <v>181</v>
      </c>
      <c r="J46" t="s">
        <v>311</v>
      </c>
      <c r="K46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Gillian Brockaert</v>
      </c>
    </row>
    <row r="47" spans="1:11" x14ac:dyDescent="0.25">
      <c r="A47">
        <v>1920897</v>
      </c>
      <c r="B47">
        <v>6</v>
      </c>
      <c r="C47" t="str">
        <f t="shared" si="1"/>
        <v>1920897-6</v>
      </c>
      <c r="D47">
        <v>12</v>
      </c>
      <c r="E47" t="s">
        <v>54</v>
      </c>
      <c r="F47">
        <v>2019</v>
      </c>
      <c r="G47" t="s">
        <v>64</v>
      </c>
      <c r="H47" t="s">
        <v>82</v>
      </c>
      <c r="I47" s="14" t="s">
        <v>70</v>
      </c>
      <c r="J47" t="s">
        <v>312</v>
      </c>
      <c r="K47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Gillian Brockaert</v>
      </c>
    </row>
    <row r="48" spans="1:11" x14ac:dyDescent="0.25">
      <c r="A48">
        <v>1920897</v>
      </c>
      <c r="B48">
        <v>7</v>
      </c>
      <c r="C48" t="str">
        <f t="shared" si="1"/>
        <v>1920897-7</v>
      </c>
      <c r="D48">
        <v>13</v>
      </c>
      <c r="E48" t="s">
        <v>54</v>
      </c>
      <c r="F48">
        <v>2019</v>
      </c>
      <c r="G48" t="s">
        <v>65</v>
      </c>
      <c r="H48" t="s">
        <v>81</v>
      </c>
      <c r="I48" s="14"/>
      <c r="J48" t="s">
        <v>374</v>
      </c>
      <c r="K48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Gillian Brockaert</v>
      </c>
    </row>
    <row r="49" spans="1:11" x14ac:dyDescent="0.25">
      <c r="A49">
        <v>1926733</v>
      </c>
      <c r="B49">
        <v>1</v>
      </c>
      <c r="C49" t="str">
        <f t="shared" si="1"/>
        <v>1926733-1</v>
      </c>
      <c r="D49">
        <v>11</v>
      </c>
      <c r="E49" t="s">
        <v>54</v>
      </c>
      <c r="F49">
        <v>2019</v>
      </c>
      <c r="G49" t="s">
        <v>64</v>
      </c>
      <c r="H49" t="s">
        <v>81</v>
      </c>
      <c r="I49" s="14" t="s">
        <v>169</v>
      </c>
      <c r="K49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Jeffrey Jackson</v>
      </c>
    </row>
    <row r="50" spans="1:11" x14ac:dyDescent="0.25">
      <c r="A50">
        <v>1926733</v>
      </c>
      <c r="B50">
        <v>2</v>
      </c>
      <c r="C50" t="str">
        <f t="shared" si="1"/>
        <v>1926733-2</v>
      </c>
      <c r="D50">
        <v>11</v>
      </c>
      <c r="E50" t="s">
        <v>54</v>
      </c>
      <c r="F50">
        <v>2019</v>
      </c>
      <c r="G50" t="s">
        <v>65</v>
      </c>
      <c r="H50" t="s">
        <v>81</v>
      </c>
      <c r="K50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Jeffrey Jackson</v>
      </c>
    </row>
    <row r="51" spans="1:11" x14ac:dyDescent="0.25">
      <c r="A51">
        <v>1926733</v>
      </c>
      <c r="B51">
        <v>3</v>
      </c>
      <c r="C51" t="str">
        <f t="shared" si="1"/>
        <v>1926733-3</v>
      </c>
      <c r="D51">
        <v>11</v>
      </c>
      <c r="E51" t="s">
        <v>54</v>
      </c>
      <c r="F51">
        <v>2019</v>
      </c>
      <c r="G51" t="s">
        <v>64</v>
      </c>
      <c r="H51" t="s">
        <v>82</v>
      </c>
      <c r="I51" s="14" t="s">
        <v>181</v>
      </c>
      <c r="J51" t="s">
        <v>284</v>
      </c>
      <c r="K51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Jeffrey Jackson</v>
      </c>
    </row>
    <row r="52" spans="1:11" x14ac:dyDescent="0.25">
      <c r="A52">
        <v>1926733</v>
      </c>
      <c r="B52">
        <v>4</v>
      </c>
      <c r="C52" t="str">
        <f t="shared" si="1"/>
        <v>1926733-4</v>
      </c>
      <c r="D52">
        <v>11</v>
      </c>
      <c r="E52" t="s">
        <v>54</v>
      </c>
      <c r="F52">
        <v>2019</v>
      </c>
      <c r="G52" t="s">
        <v>142</v>
      </c>
      <c r="H52" t="s">
        <v>81</v>
      </c>
      <c r="I52" s="14"/>
      <c r="J52" t="s">
        <v>319</v>
      </c>
      <c r="K5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Jeffrey Jackson</v>
      </c>
    </row>
    <row r="53" spans="1:11" x14ac:dyDescent="0.25">
      <c r="A53" s="13">
        <v>1928287</v>
      </c>
      <c r="B53" s="14">
        <v>1</v>
      </c>
      <c r="C53" s="14" t="str">
        <f t="shared" si="1"/>
        <v>1928287-1</v>
      </c>
      <c r="D53" s="14">
        <v>11</v>
      </c>
      <c r="E53" s="14" t="s">
        <v>54</v>
      </c>
      <c r="F53" s="14">
        <v>2019</v>
      </c>
      <c r="G53" t="s">
        <v>64</v>
      </c>
      <c r="H53" s="14" t="s">
        <v>81</v>
      </c>
      <c r="I53" s="14" t="s">
        <v>70</v>
      </c>
      <c r="J53" s="14" t="s">
        <v>134</v>
      </c>
      <c r="K53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Ashraf Wohabally</v>
      </c>
    </row>
    <row r="54" spans="1:11" x14ac:dyDescent="0.25">
      <c r="A54" s="13">
        <v>1928287</v>
      </c>
      <c r="B54">
        <v>2</v>
      </c>
      <c r="C54" t="str">
        <f t="shared" si="1"/>
        <v>1928287-2</v>
      </c>
      <c r="D54">
        <v>11</v>
      </c>
      <c r="E54" t="s">
        <v>54</v>
      </c>
      <c r="F54">
        <v>2019</v>
      </c>
      <c r="G54" t="s">
        <v>65</v>
      </c>
      <c r="H54" t="s">
        <v>81</v>
      </c>
      <c r="K54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Ashraf Wohabally</v>
      </c>
    </row>
    <row r="55" spans="1:11" x14ac:dyDescent="0.25">
      <c r="A55" s="13">
        <v>1928287</v>
      </c>
      <c r="B55">
        <v>4</v>
      </c>
      <c r="C55" t="str">
        <f t="shared" si="1"/>
        <v>1928287-4</v>
      </c>
      <c r="D55">
        <v>11</v>
      </c>
      <c r="E55" t="s">
        <v>54</v>
      </c>
      <c r="F55">
        <v>2019</v>
      </c>
      <c r="G55" t="s">
        <v>142</v>
      </c>
      <c r="H55" t="s">
        <v>81</v>
      </c>
      <c r="J55" t="s">
        <v>145</v>
      </c>
      <c r="K55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Ashraf Wohabally</v>
      </c>
    </row>
    <row r="56" spans="1:11" x14ac:dyDescent="0.25">
      <c r="A56" s="13">
        <v>1928287</v>
      </c>
      <c r="B56">
        <v>5</v>
      </c>
      <c r="C56" t="str">
        <f t="shared" si="1"/>
        <v>1928287-5</v>
      </c>
      <c r="D56">
        <v>11</v>
      </c>
      <c r="E56" t="s">
        <v>54</v>
      </c>
      <c r="F56">
        <v>2019</v>
      </c>
      <c r="G56" t="s">
        <v>146</v>
      </c>
      <c r="J56" t="s">
        <v>147</v>
      </c>
      <c r="K56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Ashraf Wohabally</v>
      </c>
    </row>
    <row r="57" spans="1:11" x14ac:dyDescent="0.25">
      <c r="A57" s="13">
        <v>1928287</v>
      </c>
      <c r="B57">
        <v>3</v>
      </c>
      <c r="C57" t="str">
        <f t="shared" si="1"/>
        <v>1928287-3</v>
      </c>
      <c r="D57">
        <v>11</v>
      </c>
      <c r="E57" t="s">
        <v>54</v>
      </c>
      <c r="F57">
        <v>2019</v>
      </c>
      <c r="G57" t="s">
        <v>66</v>
      </c>
      <c r="H57" t="s">
        <v>84</v>
      </c>
      <c r="I57" s="14"/>
      <c r="K57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Ashraf Wohabally</v>
      </c>
    </row>
    <row r="58" spans="1:11" x14ac:dyDescent="0.25">
      <c r="A58">
        <v>1928626</v>
      </c>
      <c r="B58">
        <v>1</v>
      </c>
      <c r="C58" t="str">
        <f t="shared" si="1"/>
        <v>1928626-1</v>
      </c>
      <c r="D58">
        <v>11</v>
      </c>
      <c r="E58" t="s">
        <v>54</v>
      </c>
      <c r="F58">
        <v>2019</v>
      </c>
      <c r="G58" t="s">
        <v>64</v>
      </c>
      <c r="H58" t="s">
        <v>81</v>
      </c>
      <c r="I58" s="14" t="s">
        <v>169</v>
      </c>
      <c r="K58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Princess McBrown</v>
      </c>
    </row>
    <row r="59" spans="1:11" x14ac:dyDescent="0.25">
      <c r="A59">
        <v>1928626</v>
      </c>
      <c r="B59">
        <v>2</v>
      </c>
      <c r="C59" t="str">
        <f t="shared" si="1"/>
        <v>1928626-2</v>
      </c>
      <c r="D59">
        <v>11</v>
      </c>
      <c r="E59" t="s">
        <v>54</v>
      </c>
      <c r="F59">
        <v>2019</v>
      </c>
      <c r="G59" t="s">
        <v>65</v>
      </c>
      <c r="H59" t="s">
        <v>81</v>
      </c>
      <c r="K59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Princess McBrown</v>
      </c>
    </row>
    <row r="60" spans="1:11" x14ac:dyDescent="0.25">
      <c r="A60">
        <v>1928626</v>
      </c>
      <c r="B60">
        <v>3</v>
      </c>
      <c r="C60" t="str">
        <f t="shared" si="1"/>
        <v>1928626-3</v>
      </c>
      <c r="D60">
        <v>11</v>
      </c>
      <c r="E60" t="s">
        <v>54</v>
      </c>
      <c r="F60">
        <v>2019</v>
      </c>
      <c r="G60" t="s">
        <v>64</v>
      </c>
      <c r="H60" t="s">
        <v>82</v>
      </c>
      <c r="I60" s="14" t="s">
        <v>181</v>
      </c>
      <c r="J60" t="s">
        <v>275</v>
      </c>
      <c r="K60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Princess McBrown</v>
      </c>
    </row>
    <row r="61" spans="1:11" x14ac:dyDescent="0.25">
      <c r="A61">
        <v>1928626</v>
      </c>
      <c r="B61">
        <v>4</v>
      </c>
      <c r="C61" t="str">
        <f t="shared" si="1"/>
        <v>1928626-4</v>
      </c>
      <c r="D61">
        <v>11</v>
      </c>
      <c r="E61" t="s">
        <v>54</v>
      </c>
      <c r="F61">
        <v>2019</v>
      </c>
      <c r="G61" t="s">
        <v>94</v>
      </c>
      <c r="H61" t="s">
        <v>81</v>
      </c>
      <c r="I61" s="14"/>
      <c r="J61" t="s">
        <v>318</v>
      </c>
      <c r="K61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Princess McBrown</v>
      </c>
    </row>
    <row r="62" spans="1:11" x14ac:dyDescent="0.25">
      <c r="A62">
        <v>1929280</v>
      </c>
      <c r="B62">
        <v>1</v>
      </c>
      <c r="C62" t="str">
        <f t="shared" si="1"/>
        <v>1929280-1</v>
      </c>
      <c r="D62">
        <v>11</v>
      </c>
      <c r="E62" t="s">
        <v>54</v>
      </c>
      <c r="F62">
        <v>2019</v>
      </c>
      <c r="G62" t="s">
        <v>64</v>
      </c>
      <c r="H62" t="s">
        <v>81</v>
      </c>
      <c r="I62" t="s">
        <v>71</v>
      </c>
      <c r="J62" t="s">
        <v>321</v>
      </c>
      <c r="K6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Dhanraj Gopi</v>
      </c>
    </row>
    <row r="63" spans="1:11" x14ac:dyDescent="0.25">
      <c r="A63" s="13">
        <v>1929706</v>
      </c>
      <c r="B63">
        <v>1</v>
      </c>
      <c r="C63" t="str">
        <f t="shared" si="1"/>
        <v>1929706-1</v>
      </c>
      <c r="D63">
        <v>11</v>
      </c>
      <c r="E63" t="s">
        <v>54</v>
      </c>
      <c r="F63">
        <v>2019</v>
      </c>
      <c r="G63" t="s">
        <v>64</v>
      </c>
      <c r="H63" t="s">
        <v>81</v>
      </c>
      <c r="I63" s="14" t="s">
        <v>169</v>
      </c>
      <c r="K63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Vidhyawathy Rambaran</v>
      </c>
    </row>
    <row r="64" spans="1:11" x14ac:dyDescent="0.25">
      <c r="A64" s="13">
        <v>1929706</v>
      </c>
      <c r="B64">
        <v>2</v>
      </c>
      <c r="C64" t="str">
        <f t="shared" si="1"/>
        <v>1929706-2</v>
      </c>
      <c r="D64">
        <v>11</v>
      </c>
      <c r="E64" t="s">
        <v>54</v>
      </c>
      <c r="F64">
        <v>2019</v>
      </c>
      <c r="G64" t="s">
        <v>64</v>
      </c>
      <c r="H64" t="s">
        <v>82</v>
      </c>
      <c r="I64" s="14" t="s">
        <v>71</v>
      </c>
      <c r="J64" t="s">
        <v>192</v>
      </c>
      <c r="K64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Vidhyawathy Rambaran</v>
      </c>
    </row>
    <row r="65" spans="1:11" x14ac:dyDescent="0.25">
      <c r="A65" s="13">
        <v>1929706</v>
      </c>
      <c r="B65">
        <v>3</v>
      </c>
      <c r="C65" t="str">
        <f t="shared" si="1"/>
        <v>1929706-3</v>
      </c>
      <c r="D65">
        <v>11</v>
      </c>
      <c r="E65" t="s">
        <v>54</v>
      </c>
      <c r="F65">
        <v>2019</v>
      </c>
      <c r="G65" t="s">
        <v>64</v>
      </c>
      <c r="H65" t="s">
        <v>81</v>
      </c>
      <c r="I65" s="14" t="s">
        <v>169</v>
      </c>
      <c r="K65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Vidhyawathy Rambaran</v>
      </c>
    </row>
    <row r="66" spans="1:11" x14ac:dyDescent="0.25">
      <c r="A66" s="13">
        <v>1929706</v>
      </c>
      <c r="B66">
        <v>4</v>
      </c>
      <c r="C66" t="str">
        <f t="shared" si="1"/>
        <v>1929706-4</v>
      </c>
      <c r="D66">
        <v>11</v>
      </c>
      <c r="E66" t="s">
        <v>54</v>
      </c>
      <c r="F66">
        <v>2019</v>
      </c>
      <c r="G66" t="s">
        <v>65</v>
      </c>
      <c r="H66" t="s">
        <v>81</v>
      </c>
      <c r="I66" s="14"/>
      <c r="K66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Vidhyawathy Rambaran</v>
      </c>
    </row>
    <row r="67" spans="1:11" x14ac:dyDescent="0.25">
      <c r="A67" s="13">
        <v>1929706</v>
      </c>
      <c r="C67" t="str">
        <f t="shared" ref="C67:C98" si="2">CONCATENATE(A67, "-", B67)</f>
        <v>1929706-</v>
      </c>
      <c r="I67" s="14"/>
      <c r="K67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Vidhyawathy Rambaran</v>
      </c>
    </row>
    <row r="68" spans="1:11" x14ac:dyDescent="0.25">
      <c r="A68">
        <v>1930149</v>
      </c>
      <c r="B68">
        <v>1</v>
      </c>
      <c r="C68" t="str">
        <f t="shared" si="2"/>
        <v>1930149-1</v>
      </c>
      <c r="D68">
        <v>11</v>
      </c>
      <c r="E68" t="s">
        <v>54</v>
      </c>
      <c r="F68">
        <v>2019</v>
      </c>
      <c r="G68" t="s">
        <v>64</v>
      </c>
      <c r="H68" t="s">
        <v>81</v>
      </c>
      <c r="I68" s="14" t="s">
        <v>71</v>
      </c>
      <c r="J68" t="s">
        <v>226</v>
      </c>
      <c r="K68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Hugh Foster</v>
      </c>
    </row>
    <row r="69" spans="1:11" x14ac:dyDescent="0.25">
      <c r="A69">
        <v>1930149</v>
      </c>
      <c r="B69">
        <v>2</v>
      </c>
      <c r="C69" t="str">
        <f t="shared" si="2"/>
        <v>1930149-2</v>
      </c>
      <c r="D69">
        <v>11</v>
      </c>
      <c r="E69" t="s">
        <v>54</v>
      </c>
      <c r="F69">
        <v>2019</v>
      </c>
      <c r="G69" t="s">
        <v>67</v>
      </c>
      <c r="H69" t="s">
        <v>81</v>
      </c>
      <c r="J69" t="s">
        <v>227</v>
      </c>
      <c r="K69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Hugh Foster</v>
      </c>
    </row>
    <row r="70" spans="1:11" x14ac:dyDescent="0.25">
      <c r="A70" s="15">
        <v>1930993</v>
      </c>
      <c r="B70" s="14">
        <v>1</v>
      </c>
      <c r="C70" s="14" t="str">
        <f t="shared" si="2"/>
        <v>1930993-1</v>
      </c>
      <c r="D70" s="14">
        <v>11</v>
      </c>
      <c r="E70" s="14" t="s">
        <v>54</v>
      </c>
      <c r="F70" s="14">
        <v>2019</v>
      </c>
      <c r="G70" t="s">
        <v>64</v>
      </c>
      <c r="H70" t="s">
        <v>81</v>
      </c>
      <c r="I70" s="14" t="s">
        <v>71</v>
      </c>
      <c r="J70" s="14" t="s">
        <v>212</v>
      </c>
      <c r="K70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Velephi Manzini</v>
      </c>
    </row>
    <row r="71" spans="1:11" x14ac:dyDescent="0.25">
      <c r="A71" s="15">
        <v>1930993</v>
      </c>
      <c r="B71">
        <v>2</v>
      </c>
      <c r="C71" t="str">
        <f t="shared" si="2"/>
        <v>1930993-2</v>
      </c>
      <c r="D71">
        <v>11</v>
      </c>
      <c r="E71" t="s">
        <v>54</v>
      </c>
      <c r="F71">
        <v>2019</v>
      </c>
      <c r="G71" t="s">
        <v>64</v>
      </c>
      <c r="H71" t="s">
        <v>83</v>
      </c>
      <c r="I71" s="14" t="s">
        <v>181</v>
      </c>
      <c r="J71" t="s">
        <v>213</v>
      </c>
      <c r="K71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Velephi Manzini</v>
      </c>
    </row>
    <row r="72" spans="1:11" x14ac:dyDescent="0.25">
      <c r="A72" s="13">
        <v>1931663</v>
      </c>
      <c r="B72" s="14">
        <v>1</v>
      </c>
      <c r="C72" s="14" t="str">
        <f t="shared" si="2"/>
        <v>1931663-1</v>
      </c>
      <c r="D72" s="14">
        <v>11</v>
      </c>
      <c r="E72" s="14" t="s">
        <v>54</v>
      </c>
      <c r="F72" s="14">
        <v>2019</v>
      </c>
      <c r="G72" t="s">
        <v>64</v>
      </c>
      <c r="H72" s="14" t="s">
        <v>81</v>
      </c>
      <c r="I72" s="14" t="s">
        <v>148</v>
      </c>
      <c r="J72" s="14" t="s">
        <v>149</v>
      </c>
      <c r="K7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Lethukuthula Shezi</v>
      </c>
    </row>
    <row r="73" spans="1:11" x14ac:dyDescent="0.25">
      <c r="A73">
        <v>1931663</v>
      </c>
      <c r="B73">
        <v>2</v>
      </c>
      <c r="C73" t="str">
        <f t="shared" si="2"/>
        <v>1931663-2</v>
      </c>
      <c r="D73">
        <v>11</v>
      </c>
      <c r="E73" t="s">
        <v>54</v>
      </c>
      <c r="F73">
        <v>2019</v>
      </c>
      <c r="G73" t="s">
        <v>64</v>
      </c>
      <c r="H73" t="s">
        <v>82</v>
      </c>
      <c r="I73" t="s">
        <v>70</v>
      </c>
      <c r="J73" t="s">
        <v>151</v>
      </c>
      <c r="K73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Lethukuthula Shezi</v>
      </c>
    </row>
    <row r="74" spans="1:11" x14ac:dyDescent="0.25">
      <c r="A74">
        <v>1931663</v>
      </c>
      <c r="B74">
        <v>3</v>
      </c>
      <c r="C74" t="str">
        <f t="shared" si="2"/>
        <v>1931663-3</v>
      </c>
      <c r="D74">
        <v>11</v>
      </c>
      <c r="E74" t="s">
        <v>54</v>
      </c>
      <c r="F74">
        <v>2019</v>
      </c>
      <c r="G74" t="s">
        <v>65</v>
      </c>
      <c r="H74" t="s">
        <v>82</v>
      </c>
      <c r="I74" s="14"/>
      <c r="K74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Lethukuthula Shezi</v>
      </c>
    </row>
    <row r="75" spans="1:11" x14ac:dyDescent="0.25">
      <c r="A75">
        <v>1931663</v>
      </c>
      <c r="B75">
        <v>4</v>
      </c>
      <c r="C75" t="str">
        <f t="shared" si="2"/>
        <v>1931663-4</v>
      </c>
      <c r="D75">
        <v>11</v>
      </c>
      <c r="E75" t="s">
        <v>54</v>
      </c>
      <c r="F75">
        <v>2019</v>
      </c>
      <c r="G75" t="s">
        <v>143</v>
      </c>
      <c r="J75" t="s">
        <v>309</v>
      </c>
      <c r="K75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Lethukuthula Shezi</v>
      </c>
    </row>
    <row r="76" spans="1:11" x14ac:dyDescent="0.25">
      <c r="A76">
        <v>1931663</v>
      </c>
      <c r="B76">
        <v>5</v>
      </c>
      <c r="C76" t="str">
        <f t="shared" si="2"/>
        <v>1931663-5</v>
      </c>
      <c r="D76">
        <v>12</v>
      </c>
      <c r="E76" t="s">
        <v>54</v>
      </c>
      <c r="F76">
        <v>2019</v>
      </c>
      <c r="J76" t="s">
        <v>308</v>
      </c>
      <c r="K76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Lethukuthula Shezi</v>
      </c>
    </row>
    <row r="77" spans="1:11" x14ac:dyDescent="0.25">
      <c r="A77">
        <v>1854931</v>
      </c>
      <c r="B77">
        <v>1</v>
      </c>
      <c r="C77" t="str">
        <f t="shared" si="2"/>
        <v>1854931-1</v>
      </c>
      <c r="D77">
        <v>27</v>
      </c>
      <c r="E77" t="s">
        <v>53</v>
      </c>
      <c r="F77">
        <v>2019</v>
      </c>
      <c r="G77" t="s">
        <v>64</v>
      </c>
      <c r="H77" t="s">
        <v>81</v>
      </c>
      <c r="I77" s="14" t="s">
        <v>71</v>
      </c>
      <c r="J77" t="s">
        <v>388</v>
      </c>
      <c r="K77" s="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Michael Roberts</v>
      </c>
    </row>
    <row r="78" spans="1:11" x14ac:dyDescent="0.25">
      <c r="A78">
        <v>1854931</v>
      </c>
      <c r="B78">
        <v>2</v>
      </c>
      <c r="C78" t="str">
        <f t="shared" si="2"/>
        <v>1854931-2</v>
      </c>
      <c r="D78">
        <v>6</v>
      </c>
      <c r="E78" t="s">
        <v>54</v>
      </c>
      <c r="F78">
        <v>2019</v>
      </c>
      <c r="G78" t="s">
        <v>64</v>
      </c>
      <c r="H78" t="s">
        <v>81</v>
      </c>
      <c r="I78" s="14" t="s">
        <v>71</v>
      </c>
      <c r="J78" t="s">
        <v>389</v>
      </c>
      <c r="K78" s="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Michael Roberts</v>
      </c>
    </row>
    <row r="79" spans="1:11" x14ac:dyDescent="0.25">
      <c r="A79">
        <v>1901890</v>
      </c>
      <c r="B79">
        <v>1</v>
      </c>
      <c r="C79" t="str">
        <f t="shared" si="2"/>
        <v>1901890-1</v>
      </c>
      <c r="D79">
        <v>5</v>
      </c>
      <c r="E79" t="s">
        <v>54</v>
      </c>
      <c r="F79">
        <v>2019</v>
      </c>
      <c r="G79" t="s">
        <v>64</v>
      </c>
      <c r="H79" t="s">
        <v>81</v>
      </c>
      <c r="I79" s="14" t="s">
        <v>71</v>
      </c>
      <c r="J79" t="s">
        <v>396</v>
      </c>
      <c r="K79" s="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Renita Nardin</v>
      </c>
    </row>
    <row r="80" spans="1:11" x14ac:dyDescent="0.25">
      <c r="A80" s="15">
        <v>1882681</v>
      </c>
      <c r="B80">
        <v>1</v>
      </c>
      <c r="C80" t="str">
        <f t="shared" si="2"/>
        <v>1882681-1</v>
      </c>
      <c r="D80">
        <v>3</v>
      </c>
      <c r="E80" t="s">
        <v>54</v>
      </c>
      <c r="F80">
        <v>2019</v>
      </c>
      <c r="G80" t="s">
        <v>64</v>
      </c>
      <c r="H80" t="s">
        <v>81</v>
      </c>
      <c r="I80" s="14" t="s">
        <v>71</v>
      </c>
      <c r="J80" t="s">
        <v>405</v>
      </c>
      <c r="K80" s="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Shane  Misdorp</v>
      </c>
    </row>
    <row r="81" spans="1:11" x14ac:dyDescent="0.25">
      <c r="A81">
        <v>1907701</v>
      </c>
      <c r="B81">
        <v>1</v>
      </c>
      <c r="C81" t="str">
        <f t="shared" si="2"/>
        <v>1907701-1</v>
      </c>
      <c r="D81">
        <v>13</v>
      </c>
      <c r="E81" t="s">
        <v>53</v>
      </c>
      <c r="F81">
        <v>2019</v>
      </c>
      <c r="G81" t="s">
        <v>64</v>
      </c>
      <c r="H81" t="s">
        <v>81</v>
      </c>
      <c r="I81" s="14" t="s">
        <v>71</v>
      </c>
      <c r="J81" t="s">
        <v>409</v>
      </c>
      <c r="K81" s="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Marlene DeBruin</v>
      </c>
    </row>
    <row r="82" spans="1:11" x14ac:dyDescent="0.25">
      <c r="A82">
        <v>1907701</v>
      </c>
      <c r="B82">
        <v>1</v>
      </c>
      <c r="C82" t="str">
        <f t="shared" si="2"/>
        <v>1907701-1</v>
      </c>
      <c r="D82">
        <v>14</v>
      </c>
      <c r="E82" t="s">
        <v>54</v>
      </c>
      <c r="F82">
        <v>2019</v>
      </c>
      <c r="J82" t="s">
        <v>410</v>
      </c>
      <c r="K82" s="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Marlene DeBruin</v>
      </c>
    </row>
    <row r="83" spans="1:11" x14ac:dyDescent="0.25">
      <c r="A83">
        <v>1926189</v>
      </c>
      <c r="B83">
        <v>1</v>
      </c>
      <c r="C83" t="str">
        <f>CONCATENATE(A83, "-", B83)</f>
        <v>1926189-1</v>
      </c>
      <c r="D83">
        <v>17</v>
      </c>
      <c r="E83" t="s">
        <v>54</v>
      </c>
      <c r="F83">
        <v>2019</v>
      </c>
      <c r="J83" t="s">
        <v>419</v>
      </c>
      <c r="K83" s="12" t="str">
        <f>CONCATENATE(INDEX(Clients!C:C, MATCH(INDEX(DB!B:B, MATCH(VALUE(LEFT(Table13[[#This Row],[Upliftment]],11)), DB!A:A, 0)), Clients!A:A, 0)), " ", INDEX(Clients!E:E, MATCH(INDEX(DB!B:B, MATCH(VALUE(LEFT(Table13[[#This Row],[Upliftment]],11)), DB!A:A, 0)), Clients!A:A, 0)))</f>
        <v>Kerry Wassink</v>
      </c>
    </row>
  </sheetData>
  <phoneticPr fontId="4" type="noConversion"/>
  <hyperlinks>
    <hyperlink ref="A1" location="Index!A1" display="Index" xr:uid="{1DA323E7-A35D-4585-A23E-7A88101F6985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85CA9161-A67B-4A91-BCBF-8771F3CD67BD}">
          <x14:formula1>
            <xm:f>Dropdowns!$G$2:$G$3</xm:f>
          </x14:formula1>
          <xm:sqref>I27:I28 I3:I24</xm:sqref>
        </x14:dataValidation>
        <x14:dataValidation type="list" allowBlank="1" showInputMessage="1" showErrorMessage="1" xr:uid="{66236834-2DD0-4588-88A9-F7195FACB9A4}">
          <x14:formula1>
            <xm:f>Dropdowns!$F$2:$F$6</xm:f>
          </x14:formula1>
          <xm:sqref>G16:G22</xm:sqref>
        </x14:dataValidation>
        <x14:dataValidation type="list" allowBlank="1" showInputMessage="1" showErrorMessage="1" xr:uid="{91950BBB-4E42-4A64-945F-ABAA1C4F4F1F}">
          <x14:formula1>
            <xm:f>Dropdowns!$F$2:$F$9</xm:f>
          </x14:formula1>
          <xm:sqref>G23</xm:sqref>
        </x14:dataValidation>
        <x14:dataValidation type="list" allowBlank="1" showInputMessage="1" showErrorMessage="1" xr:uid="{136A0963-016E-4360-89FC-DD4507389D8D}">
          <x14:formula1>
            <xm:f>Dropdowns!$F$2:$F$10</xm:f>
          </x14:formula1>
          <xm:sqref>G24:G74 G77:G81</xm:sqref>
        </x14:dataValidation>
        <x14:dataValidation type="list" allowBlank="1" showInputMessage="1" showErrorMessage="1" xr:uid="{0AB28203-A4F4-49E1-82C2-4059A0331633}">
          <x14:formula1>
            <xm:f>Dropdowns!$G$2:$G$4</xm:f>
          </x14:formula1>
          <xm:sqref>I25:I26 I29:I32 I35:I36 I38 I46 I49 I51</xm:sqref>
        </x14:dataValidation>
        <x14:dataValidation type="list" allowBlank="1" showInputMessage="1" showErrorMessage="1" xr:uid="{BC4CC029-1EB8-416D-B733-E7C3CE95B78D}">
          <x14:formula1>
            <xm:f>Dropdowns!$G$2:$G$5</xm:f>
          </x14:formula1>
          <xm:sqref>I33:I34 I37</xm:sqref>
        </x14:dataValidation>
        <x14:dataValidation type="list" allowBlank="1" showInputMessage="1" showErrorMessage="1" xr:uid="{C3EFD83A-F282-4013-B74A-06D7C70202FF}">
          <x14:formula1>
            <xm:f>Dropdowns!$G$2:$G$6</xm:f>
          </x14:formula1>
          <xm:sqref>I39:I45 I47:I48 I50 I53:I55 I57:I62 I67:I68 I70 I72 I77:I81</xm:sqref>
        </x14:dataValidation>
        <x14:dataValidation type="list" allowBlank="1" showInputMessage="1" showErrorMessage="1" xr:uid="{C144A4A1-994F-4D14-AF39-632C0E3DD4FE}">
          <x14:formula1>
            <xm:f>Dropdowns!$C$2:$C$32</xm:f>
          </x14:formula1>
          <xm:sqref>D3:D83</xm:sqref>
        </x14:dataValidation>
        <x14:dataValidation type="list" allowBlank="1" showInputMessage="1" showErrorMessage="1" xr:uid="{44F60FF3-1976-4C33-806E-232110AC7B10}">
          <x14:formula1>
            <xm:f>Dropdowns!$D$2:$D$13</xm:f>
          </x14:formula1>
          <xm:sqref>E3:E83</xm:sqref>
        </x14:dataValidation>
        <x14:dataValidation type="list" allowBlank="1" showInputMessage="1" showErrorMessage="1" xr:uid="{74EE4EED-50C4-4501-87C9-42BCC8141255}">
          <x14:formula1>
            <xm:f>Dropdowns!$E$2:$E$3</xm:f>
          </x14:formula1>
          <xm:sqref>F3:F83</xm:sqref>
        </x14:dataValidation>
        <x14:dataValidation type="list" allowBlank="1" showInputMessage="1" showErrorMessage="1" xr:uid="{9379384D-6750-4868-9E1E-63752D8357FC}">
          <x14:formula1>
            <xm:f>Dropdowns!$F$2:$F$5</xm:f>
          </x14:formula1>
          <xm:sqref>G3:G15</xm:sqref>
        </x14:dataValidation>
        <x14:dataValidation type="list" allowBlank="1" showInputMessage="1" showErrorMessage="1" xr:uid="{2BB9F7E5-1042-4CED-BADD-CD2D1AF425BC}">
          <x14:formula1>
            <xm:f>Dropdowns!$H$2:$H$5</xm:f>
          </x14:formula1>
          <xm:sqref>H3:H83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93C3-77AA-42C9-B744-B530878E639F}">
  <dimension ref="A1:E42"/>
  <sheetViews>
    <sheetView topLeftCell="A24" zoomScaleNormal="100" workbookViewId="0">
      <selection activeCell="E43" sqref="E43"/>
    </sheetView>
  </sheetViews>
  <sheetFormatPr defaultRowHeight="15" x14ac:dyDescent="0.25"/>
  <cols>
    <col min="1" max="1" width="12.85546875" customWidth="1"/>
    <col min="2" max="2" width="14.5703125" customWidth="1"/>
    <col min="3" max="3" width="9.7109375" bestFit="1" customWidth="1"/>
    <col min="4" max="4" width="10.85546875" customWidth="1"/>
    <col min="5" max="5" width="25" bestFit="1" customWidth="1"/>
  </cols>
  <sheetData>
    <row r="1" spans="1:5" x14ac:dyDescent="0.25">
      <c r="A1" t="s">
        <v>35</v>
      </c>
      <c r="B1" t="s">
        <v>33</v>
      </c>
      <c r="C1" t="s">
        <v>34</v>
      </c>
      <c r="D1" t="s">
        <v>36</v>
      </c>
      <c r="E1" t="s">
        <v>37</v>
      </c>
    </row>
    <row r="2" spans="1:5" x14ac:dyDescent="0.25">
      <c r="A2">
        <v>1904677</v>
      </c>
      <c r="B2">
        <v>1</v>
      </c>
      <c r="C2" t="str">
        <f t="shared" ref="C2:C35" si="0">CONCATENATE(A2, "-", B2)</f>
        <v>1904677-1</v>
      </c>
      <c r="D2">
        <v>2</v>
      </c>
      <c r="E2" t="s">
        <v>38</v>
      </c>
    </row>
    <row r="3" spans="1:5" x14ac:dyDescent="0.25">
      <c r="A3">
        <v>1904677</v>
      </c>
      <c r="B3">
        <v>2</v>
      </c>
      <c r="C3" t="str">
        <f t="shared" si="0"/>
        <v>1904677-2</v>
      </c>
      <c r="D3">
        <v>1</v>
      </c>
      <c r="E3" t="s">
        <v>39</v>
      </c>
    </row>
    <row r="4" spans="1:5" x14ac:dyDescent="0.25">
      <c r="A4">
        <v>1904034</v>
      </c>
      <c r="B4">
        <v>1</v>
      </c>
      <c r="C4" t="str">
        <f t="shared" si="0"/>
        <v>1904034-1</v>
      </c>
      <c r="D4">
        <v>1</v>
      </c>
      <c r="E4" t="s">
        <v>107</v>
      </c>
    </row>
    <row r="5" spans="1:5" x14ac:dyDescent="0.25">
      <c r="A5">
        <v>1928287</v>
      </c>
      <c r="B5">
        <v>1</v>
      </c>
      <c r="C5" t="str">
        <f t="shared" si="0"/>
        <v>1928287-1</v>
      </c>
      <c r="D5">
        <v>1</v>
      </c>
      <c r="E5" t="s">
        <v>133</v>
      </c>
    </row>
    <row r="6" spans="1:5" x14ac:dyDescent="0.25">
      <c r="A6" s="13">
        <v>1931663</v>
      </c>
      <c r="B6" s="14">
        <v>1</v>
      </c>
      <c r="C6" s="14" t="str">
        <f t="shared" si="0"/>
        <v>1931663-1</v>
      </c>
      <c r="D6" s="14">
        <v>1</v>
      </c>
      <c r="E6" s="14" t="s">
        <v>141</v>
      </c>
    </row>
    <row r="7" spans="1:5" x14ac:dyDescent="0.25">
      <c r="A7" s="15">
        <v>1914597</v>
      </c>
      <c r="B7" s="14">
        <v>1</v>
      </c>
      <c r="C7" s="14" t="str">
        <f t="shared" si="0"/>
        <v>1914597-1</v>
      </c>
      <c r="D7" s="14">
        <v>1</v>
      </c>
      <c r="E7" s="14" t="s">
        <v>158</v>
      </c>
    </row>
    <row r="8" spans="1:5" x14ac:dyDescent="0.25">
      <c r="A8">
        <v>1920897</v>
      </c>
      <c r="B8">
        <v>1</v>
      </c>
      <c r="C8" t="str">
        <f t="shared" si="0"/>
        <v>1920897-1</v>
      </c>
      <c r="D8">
        <v>1</v>
      </c>
      <c r="E8" t="s">
        <v>160</v>
      </c>
    </row>
    <row r="9" spans="1:5" x14ac:dyDescent="0.25">
      <c r="A9">
        <v>1915524</v>
      </c>
      <c r="B9">
        <v>1</v>
      </c>
      <c r="C9" t="str">
        <f t="shared" si="0"/>
        <v>1915524-1</v>
      </c>
      <c r="D9">
        <v>1</v>
      </c>
      <c r="E9" t="s">
        <v>176</v>
      </c>
    </row>
    <row r="10" spans="1:5" x14ac:dyDescent="0.25">
      <c r="A10" s="13">
        <v>1929706</v>
      </c>
      <c r="B10" s="14">
        <v>1</v>
      </c>
      <c r="C10" s="14" t="str">
        <f t="shared" si="0"/>
        <v>1929706-1</v>
      </c>
      <c r="D10" s="14">
        <v>1</v>
      </c>
      <c r="E10" s="14" t="s">
        <v>191</v>
      </c>
    </row>
    <row r="11" spans="1:5" x14ac:dyDescent="0.25">
      <c r="A11">
        <v>1902755</v>
      </c>
      <c r="B11">
        <v>1</v>
      </c>
      <c r="C11" t="str">
        <f t="shared" si="0"/>
        <v>1902755-1</v>
      </c>
      <c r="D11">
        <v>1</v>
      </c>
      <c r="E11" t="s">
        <v>198</v>
      </c>
    </row>
    <row r="12" spans="1:5" x14ac:dyDescent="0.25">
      <c r="A12">
        <v>1902755</v>
      </c>
      <c r="B12">
        <v>2</v>
      </c>
      <c r="C12" t="str">
        <f t="shared" si="0"/>
        <v>1902755-2</v>
      </c>
      <c r="D12">
        <v>1</v>
      </c>
      <c r="E12" t="s">
        <v>199</v>
      </c>
    </row>
    <row r="13" spans="1:5" x14ac:dyDescent="0.25">
      <c r="A13" s="15">
        <v>1930993</v>
      </c>
      <c r="B13">
        <v>1</v>
      </c>
      <c r="C13" t="str">
        <f t="shared" si="0"/>
        <v>1930993-1</v>
      </c>
      <c r="D13">
        <v>1</v>
      </c>
      <c r="E13" t="s">
        <v>210</v>
      </c>
    </row>
    <row r="14" spans="1:5" x14ac:dyDescent="0.25">
      <c r="A14">
        <v>1930149</v>
      </c>
      <c r="B14">
        <v>1</v>
      </c>
      <c r="C14" t="str">
        <f t="shared" si="0"/>
        <v>1930149-1</v>
      </c>
      <c r="D14">
        <v>1</v>
      </c>
      <c r="E14" t="s">
        <v>225</v>
      </c>
    </row>
    <row r="15" spans="1:5" x14ac:dyDescent="0.25">
      <c r="A15">
        <v>1900754</v>
      </c>
      <c r="B15">
        <v>1</v>
      </c>
      <c r="C15" t="str">
        <f t="shared" si="0"/>
        <v>1900754-1</v>
      </c>
      <c r="D15">
        <v>1</v>
      </c>
      <c r="E15" t="s">
        <v>233</v>
      </c>
    </row>
    <row r="16" spans="1:5" x14ac:dyDescent="0.25">
      <c r="A16">
        <v>1851640</v>
      </c>
      <c r="B16">
        <v>1</v>
      </c>
      <c r="C16" t="str">
        <f t="shared" si="0"/>
        <v>1851640-1</v>
      </c>
      <c r="D16">
        <v>1</v>
      </c>
      <c r="E16" t="s">
        <v>239</v>
      </c>
    </row>
    <row r="17" spans="1:5" x14ac:dyDescent="0.25">
      <c r="A17">
        <v>1851640</v>
      </c>
      <c r="B17">
        <v>2</v>
      </c>
      <c r="C17" t="str">
        <f t="shared" si="0"/>
        <v>1851640-2</v>
      </c>
      <c r="D17">
        <v>1</v>
      </c>
      <c r="E17" t="s">
        <v>240</v>
      </c>
    </row>
    <row r="18" spans="1:5" x14ac:dyDescent="0.25">
      <c r="A18">
        <v>1851640</v>
      </c>
      <c r="B18">
        <v>3</v>
      </c>
      <c r="C18" t="str">
        <f t="shared" si="0"/>
        <v>1851640-3</v>
      </c>
      <c r="D18">
        <v>1</v>
      </c>
      <c r="E18" t="s">
        <v>233</v>
      </c>
    </row>
    <row r="19" spans="1:5" x14ac:dyDescent="0.25">
      <c r="A19">
        <v>1851640</v>
      </c>
      <c r="B19">
        <v>4</v>
      </c>
      <c r="C19" t="str">
        <f t="shared" si="0"/>
        <v>1851640-4</v>
      </c>
      <c r="D19">
        <v>1</v>
      </c>
      <c r="E19" t="s">
        <v>241</v>
      </c>
    </row>
    <row r="20" spans="1:5" x14ac:dyDescent="0.25">
      <c r="A20">
        <v>1851640</v>
      </c>
      <c r="B20">
        <v>5</v>
      </c>
      <c r="C20" t="str">
        <f t="shared" si="0"/>
        <v>1851640-5</v>
      </c>
      <c r="D20">
        <v>1</v>
      </c>
      <c r="E20" t="s">
        <v>242</v>
      </c>
    </row>
    <row r="21" spans="1:5" x14ac:dyDescent="0.25">
      <c r="A21">
        <v>1851640</v>
      </c>
      <c r="B21">
        <v>6</v>
      </c>
      <c r="C21" t="str">
        <f t="shared" si="0"/>
        <v>1851640-6</v>
      </c>
      <c r="D21">
        <v>1</v>
      </c>
      <c r="E21" t="s">
        <v>241</v>
      </c>
    </row>
    <row r="22" spans="1:5" x14ac:dyDescent="0.25">
      <c r="A22" s="13">
        <v>1911786</v>
      </c>
      <c r="B22" s="14">
        <v>1</v>
      </c>
      <c r="C22" s="14" t="str">
        <f t="shared" si="0"/>
        <v>1911786-1</v>
      </c>
      <c r="D22" s="14">
        <v>1</v>
      </c>
      <c r="E22" s="14" t="s">
        <v>250</v>
      </c>
    </row>
    <row r="23" spans="1:5" x14ac:dyDescent="0.25">
      <c r="A23" s="15">
        <v>1912999</v>
      </c>
      <c r="B23" s="14">
        <v>1</v>
      </c>
      <c r="C23" s="14" t="str">
        <f t="shared" si="0"/>
        <v>1912999-1</v>
      </c>
      <c r="D23" s="14">
        <v>1</v>
      </c>
      <c r="E23" s="14" t="s">
        <v>261</v>
      </c>
    </row>
    <row r="24" spans="1:5" x14ac:dyDescent="0.25">
      <c r="A24" s="15">
        <v>1912999</v>
      </c>
      <c r="B24">
        <v>2</v>
      </c>
      <c r="C24" t="str">
        <f t="shared" si="0"/>
        <v>1912999-2</v>
      </c>
      <c r="D24">
        <v>1</v>
      </c>
      <c r="E24" t="s">
        <v>261</v>
      </c>
    </row>
    <row r="25" spans="1:5" x14ac:dyDescent="0.25">
      <c r="A25" s="15">
        <v>1912999</v>
      </c>
      <c r="B25">
        <v>3</v>
      </c>
      <c r="C25" t="str">
        <f t="shared" si="0"/>
        <v>1912999-3</v>
      </c>
      <c r="D25">
        <v>1</v>
      </c>
      <c r="E25" t="s">
        <v>262</v>
      </c>
    </row>
    <row r="26" spans="1:5" x14ac:dyDescent="0.25">
      <c r="A26" s="15">
        <v>1912999</v>
      </c>
      <c r="B26">
        <v>4</v>
      </c>
      <c r="C26" t="str">
        <f t="shared" si="0"/>
        <v>1912999-4</v>
      </c>
      <c r="D26">
        <v>1</v>
      </c>
      <c r="E26" t="s">
        <v>263</v>
      </c>
    </row>
    <row r="27" spans="1:5" x14ac:dyDescent="0.25">
      <c r="A27" s="15">
        <v>1912999</v>
      </c>
      <c r="B27">
        <v>5</v>
      </c>
      <c r="C27" t="str">
        <f t="shared" si="0"/>
        <v>1912999-5</v>
      </c>
      <c r="D27">
        <v>1</v>
      </c>
      <c r="E27" t="s">
        <v>264</v>
      </c>
    </row>
    <row r="28" spans="1:5" x14ac:dyDescent="0.25">
      <c r="A28" s="15">
        <v>1912999</v>
      </c>
      <c r="B28">
        <v>6</v>
      </c>
      <c r="C28" t="str">
        <f t="shared" si="0"/>
        <v>1912999-6</v>
      </c>
      <c r="D28">
        <v>1</v>
      </c>
      <c r="E28" t="s">
        <v>265</v>
      </c>
    </row>
    <row r="29" spans="1:5" x14ac:dyDescent="0.25">
      <c r="A29" s="15">
        <v>1912999</v>
      </c>
      <c r="B29">
        <v>7</v>
      </c>
      <c r="C29" t="str">
        <f t="shared" si="0"/>
        <v>1912999-7</v>
      </c>
      <c r="D29">
        <v>1</v>
      </c>
      <c r="E29" t="s">
        <v>266</v>
      </c>
    </row>
    <row r="30" spans="1:5" x14ac:dyDescent="0.25">
      <c r="A30">
        <v>1928626</v>
      </c>
      <c r="B30">
        <v>1</v>
      </c>
      <c r="C30" t="str">
        <f t="shared" si="0"/>
        <v>1928626-1</v>
      </c>
      <c r="D30">
        <v>1</v>
      </c>
      <c r="E30" t="s">
        <v>274</v>
      </c>
    </row>
    <row r="31" spans="1:5" x14ac:dyDescent="0.25">
      <c r="A31">
        <v>1926733</v>
      </c>
      <c r="B31">
        <v>1</v>
      </c>
      <c r="C31" t="str">
        <f t="shared" si="0"/>
        <v>1926733-1</v>
      </c>
      <c r="D31">
        <v>1</v>
      </c>
      <c r="E31" t="s">
        <v>283</v>
      </c>
    </row>
    <row r="32" spans="1:5" x14ac:dyDescent="0.25">
      <c r="A32">
        <v>1906383</v>
      </c>
      <c r="B32">
        <v>1</v>
      </c>
      <c r="C32" t="str">
        <f t="shared" si="0"/>
        <v>1906383-1</v>
      </c>
      <c r="D32">
        <v>1</v>
      </c>
      <c r="E32" t="s">
        <v>289</v>
      </c>
    </row>
    <row r="33" spans="1:5" x14ac:dyDescent="0.25">
      <c r="A33">
        <v>1906383</v>
      </c>
      <c r="B33">
        <v>2</v>
      </c>
      <c r="C33" t="str">
        <f t="shared" si="0"/>
        <v>1906383-2</v>
      </c>
      <c r="D33">
        <v>1</v>
      </c>
      <c r="E33" t="s">
        <v>290</v>
      </c>
    </row>
    <row r="34" spans="1:5" x14ac:dyDescent="0.25">
      <c r="A34">
        <v>1929280</v>
      </c>
      <c r="B34">
        <v>1</v>
      </c>
      <c r="C34" t="str">
        <f t="shared" si="0"/>
        <v>1929280-1</v>
      </c>
      <c r="D34">
        <v>1</v>
      </c>
      <c r="E34" t="s">
        <v>304</v>
      </c>
    </row>
    <row r="35" spans="1:5" x14ac:dyDescent="0.25">
      <c r="A35">
        <v>1929280</v>
      </c>
      <c r="B35">
        <v>2</v>
      </c>
      <c r="C35" t="str">
        <f t="shared" si="0"/>
        <v>1929280-2</v>
      </c>
      <c r="D35">
        <v>1</v>
      </c>
      <c r="E35" t="s">
        <v>305</v>
      </c>
    </row>
    <row r="36" spans="1:5" x14ac:dyDescent="0.25">
      <c r="A36">
        <v>1916679</v>
      </c>
      <c r="B36">
        <v>1</v>
      </c>
      <c r="C36" t="str">
        <f t="shared" ref="C36:C41" si="1">CONCATENATE(A36, "-", B36)</f>
        <v>1916679-1</v>
      </c>
      <c r="D36">
        <v>1</v>
      </c>
      <c r="E36" t="s">
        <v>379</v>
      </c>
    </row>
    <row r="37" spans="1:5" x14ac:dyDescent="0.25">
      <c r="A37">
        <v>1916679</v>
      </c>
      <c r="B37">
        <v>2</v>
      </c>
      <c r="C37" t="str">
        <f t="shared" si="1"/>
        <v>1916679-2</v>
      </c>
      <c r="D37">
        <v>2</v>
      </c>
      <c r="E37" t="s">
        <v>380</v>
      </c>
    </row>
    <row r="38" spans="1:5" x14ac:dyDescent="0.25">
      <c r="A38">
        <v>1854931</v>
      </c>
      <c r="B38">
        <v>1</v>
      </c>
      <c r="C38" t="str">
        <f t="shared" si="1"/>
        <v>1854931-1</v>
      </c>
      <c r="D38">
        <v>1</v>
      </c>
      <c r="E38" t="s">
        <v>387</v>
      </c>
    </row>
    <row r="39" spans="1:5" x14ac:dyDescent="0.25">
      <c r="A39">
        <v>1901890</v>
      </c>
      <c r="B39">
        <v>1</v>
      </c>
      <c r="C39" t="str">
        <f t="shared" si="1"/>
        <v>1901890-1</v>
      </c>
      <c r="D39">
        <v>1</v>
      </c>
      <c r="E39" t="s">
        <v>395</v>
      </c>
    </row>
    <row r="40" spans="1:5" x14ac:dyDescent="0.25">
      <c r="A40" s="15">
        <v>1882681</v>
      </c>
      <c r="B40" s="14">
        <v>1</v>
      </c>
      <c r="C40" s="14" t="str">
        <f t="shared" si="1"/>
        <v>1882681-1</v>
      </c>
      <c r="D40" s="14">
        <v>1</v>
      </c>
      <c r="E40" s="14" t="s">
        <v>404</v>
      </c>
    </row>
    <row r="41" spans="1:5" x14ac:dyDescent="0.25">
      <c r="A41">
        <v>1907701</v>
      </c>
      <c r="B41">
        <v>1</v>
      </c>
      <c r="C41" t="str">
        <f t="shared" si="1"/>
        <v>1907701-1</v>
      </c>
      <c r="D41">
        <v>1</v>
      </c>
      <c r="E41" t="s">
        <v>411</v>
      </c>
    </row>
    <row r="42" spans="1:5" x14ac:dyDescent="0.25">
      <c r="A42">
        <v>1926189</v>
      </c>
      <c r="B42">
        <v>1</v>
      </c>
      <c r="C42" t="str">
        <f>CONCATENATE(A42, "-", B42)</f>
        <v>1926189-1</v>
      </c>
      <c r="D42">
        <v>1</v>
      </c>
      <c r="E42" t="s">
        <v>420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DE09D-6108-4222-BBFA-D47D77A133A5}">
  <dimension ref="A1:J32"/>
  <sheetViews>
    <sheetView zoomScale="65" workbookViewId="0">
      <selection activeCell="B9" sqref="B9"/>
    </sheetView>
  </sheetViews>
  <sheetFormatPr defaultRowHeight="15" x14ac:dyDescent="0.25"/>
  <cols>
    <col min="2" max="2" width="19.140625" bestFit="1" customWidth="1"/>
    <col min="3" max="3" width="12.7109375" bestFit="1" customWidth="1"/>
    <col min="6" max="6" width="26" bestFit="1" customWidth="1"/>
    <col min="7" max="7" width="14.85546875" bestFit="1" customWidth="1"/>
    <col min="8" max="8" width="15.7109375" bestFit="1" customWidth="1"/>
    <col min="9" max="9" width="16.5703125" bestFit="1" customWidth="1"/>
    <col min="10" max="10" width="15.28515625" bestFit="1" customWidth="1"/>
  </cols>
  <sheetData>
    <row r="1" spans="1:10" x14ac:dyDescent="0.25">
      <c r="A1" t="s">
        <v>3</v>
      </c>
      <c r="B1" s="16" t="s">
        <v>32</v>
      </c>
      <c r="C1" s="16" t="s">
        <v>47</v>
      </c>
      <c r="D1" s="16" t="s">
        <v>48</v>
      </c>
      <c r="E1" s="16" t="s">
        <v>61</v>
      </c>
      <c r="F1" s="16" t="s">
        <v>63</v>
      </c>
      <c r="G1" s="16" t="s">
        <v>69</v>
      </c>
      <c r="H1" s="16" t="s">
        <v>90</v>
      </c>
      <c r="I1" s="16" t="s">
        <v>110</v>
      </c>
      <c r="J1" s="16" t="s">
        <v>340</v>
      </c>
    </row>
    <row r="2" spans="1:10" x14ac:dyDescent="0.25">
      <c r="A2" t="s">
        <v>4</v>
      </c>
      <c r="B2" t="s">
        <v>29</v>
      </c>
      <c r="C2">
        <v>1</v>
      </c>
      <c r="D2" t="s">
        <v>49</v>
      </c>
      <c r="E2">
        <v>2019</v>
      </c>
      <c r="F2" t="s">
        <v>64</v>
      </c>
      <c r="G2" t="s">
        <v>70</v>
      </c>
      <c r="H2" t="s">
        <v>81</v>
      </c>
      <c r="I2" t="s">
        <v>111</v>
      </c>
      <c r="J2">
        <v>4.8499999999999996</v>
      </c>
    </row>
    <row r="3" spans="1:10" x14ac:dyDescent="0.25">
      <c r="A3" t="s">
        <v>5</v>
      </c>
      <c r="B3" t="s">
        <v>30</v>
      </c>
      <c r="C3">
        <v>2</v>
      </c>
      <c r="D3" t="s">
        <v>50</v>
      </c>
      <c r="E3">
        <v>2020</v>
      </c>
      <c r="F3" t="s">
        <v>65</v>
      </c>
      <c r="G3" t="s">
        <v>71</v>
      </c>
      <c r="H3" t="s">
        <v>82</v>
      </c>
      <c r="I3" t="s">
        <v>112</v>
      </c>
      <c r="J3">
        <v>6.2</v>
      </c>
    </row>
    <row r="4" spans="1:10" x14ac:dyDescent="0.25">
      <c r="A4" t="s">
        <v>6</v>
      </c>
      <c r="B4" t="s">
        <v>31</v>
      </c>
      <c r="C4">
        <v>3</v>
      </c>
      <c r="D4" t="s">
        <v>51</v>
      </c>
      <c r="F4" t="s">
        <v>67</v>
      </c>
      <c r="G4" t="s">
        <v>148</v>
      </c>
      <c r="H4" t="s">
        <v>83</v>
      </c>
      <c r="I4" t="s">
        <v>113</v>
      </c>
      <c r="J4">
        <v>7.6</v>
      </c>
    </row>
    <row r="5" spans="1:10" x14ac:dyDescent="0.25">
      <c r="A5" t="s">
        <v>7</v>
      </c>
      <c r="B5" t="s">
        <v>106</v>
      </c>
      <c r="C5">
        <v>4</v>
      </c>
      <c r="D5" t="s">
        <v>52</v>
      </c>
      <c r="F5" t="s">
        <v>66</v>
      </c>
      <c r="G5" t="s">
        <v>169</v>
      </c>
      <c r="H5" t="s">
        <v>84</v>
      </c>
      <c r="I5" t="s">
        <v>114</v>
      </c>
    </row>
    <row r="6" spans="1:10" x14ac:dyDescent="0.25">
      <c r="B6" t="s">
        <v>146</v>
      </c>
      <c r="C6">
        <v>5</v>
      </c>
      <c r="D6" t="s">
        <v>53</v>
      </c>
      <c r="F6" t="s">
        <v>94</v>
      </c>
      <c r="G6" t="s">
        <v>181</v>
      </c>
      <c r="I6" t="s">
        <v>115</v>
      </c>
    </row>
    <row r="7" spans="1:10" x14ac:dyDescent="0.25">
      <c r="B7" t="s">
        <v>342</v>
      </c>
      <c r="C7">
        <v>6</v>
      </c>
      <c r="D7" t="s">
        <v>54</v>
      </c>
      <c r="F7" t="s">
        <v>142</v>
      </c>
      <c r="I7" t="s">
        <v>116</v>
      </c>
    </row>
    <row r="8" spans="1:10" x14ac:dyDescent="0.25">
      <c r="B8" t="s">
        <v>343</v>
      </c>
      <c r="C8">
        <v>7</v>
      </c>
      <c r="D8" t="s">
        <v>55</v>
      </c>
      <c r="F8" t="s">
        <v>143</v>
      </c>
      <c r="I8" t="s">
        <v>117</v>
      </c>
    </row>
    <row r="9" spans="1:10" x14ac:dyDescent="0.25">
      <c r="C9">
        <v>8</v>
      </c>
      <c r="D9" t="s">
        <v>56</v>
      </c>
      <c r="F9" t="s">
        <v>144</v>
      </c>
    </row>
    <row r="10" spans="1:10" x14ac:dyDescent="0.25">
      <c r="C10">
        <v>9</v>
      </c>
      <c r="D10" t="s">
        <v>57</v>
      </c>
      <c r="F10" t="s">
        <v>146</v>
      </c>
    </row>
    <row r="11" spans="1:10" x14ac:dyDescent="0.25">
      <c r="C11">
        <v>10</v>
      </c>
      <c r="D11" t="s">
        <v>58</v>
      </c>
    </row>
    <row r="12" spans="1:10" x14ac:dyDescent="0.25">
      <c r="C12">
        <v>11</v>
      </c>
      <c r="D12" t="s">
        <v>59</v>
      </c>
    </row>
    <row r="13" spans="1:10" x14ac:dyDescent="0.25">
      <c r="C13">
        <v>12</v>
      </c>
      <c r="D13" t="s">
        <v>60</v>
      </c>
    </row>
    <row r="14" spans="1:10" x14ac:dyDescent="0.25">
      <c r="C14">
        <v>13</v>
      </c>
    </row>
    <row r="15" spans="1:10" x14ac:dyDescent="0.25">
      <c r="C15">
        <v>14</v>
      </c>
    </row>
    <row r="16" spans="1:10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4892-344A-4D82-930C-459E7EB5C368}">
  <dimension ref="A1:F39"/>
  <sheetViews>
    <sheetView topLeftCell="BJ1" workbookViewId="0">
      <selection activeCell="C4" sqref="C4:F4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12.28515625" bestFit="1" customWidth="1"/>
    <col min="4" max="4" width="8.7109375" bestFit="1" customWidth="1"/>
    <col min="5" max="5" width="14.85546875" bestFit="1" customWidth="1"/>
    <col min="6" max="6" width="40.7109375" bestFit="1" customWidth="1"/>
    <col min="7" max="7" width="3.28515625" customWidth="1"/>
  </cols>
  <sheetData>
    <row r="1" spans="1:6" x14ac:dyDescent="0.25">
      <c r="A1" s="35" t="s">
        <v>1</v>
      </c>
      <c r="B1" s="35"/>
      <c r="C1" s="35"/>
      <c r="D1" s="35"/>
      <c r="E1" s="35"/>
      <c r="F1" s="50">
        <v>1851640</v>
      </c>
    </row>
    <row r="2" spans="1:6" ht="15.75" x14ac:dyDescent="0.25">
      <c r="A2" s="36" t="s">
        <v>17</v>
      </c>
      <c r="B2" s="37"/>
      <c r="C2" s="37"/>
      <c r="D2" s="37"/>
      <c r="E2" s="37"/>
      <c r="F2" s="17">
        <v>9</v>
      </c>
    </row>
    <row r="3" spans="1:6" x14ac:dyDescent="0.25">
      <c r="A3" s="41" t="s">
        <v>41</v>
      </c>
      <c r="B3" s="42"/>
      <c r="C3" s="39" t="str">
        <f>CONCATENATE(INDEX(Clients!C:C, MATCH(VALUE(LEFT(F2, 10)), Clients!A:A,0)), " ", INDEX(Clients!E:E, MATCH(VALUE(LEFT(F2, 10)), Clients!A:A,0)))</f>
        <v>Lalchan Pithumdar</v>
      </c>
      <c r="D3" s="39"/>
      <c r="E3" s="39"/>
      <c r="F3" s="40"/>
    </row>
    <row r="4" spans="1:6" x14ac:dyDescent="0.25">
      <c r="A4" s="41" t="s">
        <v>28</v>
      </c>
      <c r="B4" s="42"/>
      <c r="C4" s="39">
        <f>INDEX(Clients!F:F,MATCH(VALUE(LEFT(F2,5)),Clients!A:A,0))</f>
        <v>0</v>
      </c>
      <c r="D4" s="39"/>
      <c r="E4" s="39"/>
      <c r="F4" s="40"/>
    </row>
    <row r="5" spans="1:6" x14ac:dyDescent="0.25">
      <c r="A5" s="41" t="s">
        <v>18</v>
      </c>
      <c r="B5" s="42"/>
      <c r="C5" s="39">
        <f>INDEX(Clients!G:G,MATCH(VALUE(LEFT(F2,5)),Clients!A:A,0))</f>
        <v>11</v>
      </c>
      <c r="D5" s="39"/>
      <c r="E5" s="39"/>
      <c r="F5" s="40"/>
    </row>
    <row r="6" spans="1:6" x14ac:dyDescent="0.25">
      <c r="A6" s="41" t="s">
        <v>19</v>
      </c>
      <c r="B6" s="42"/>
      <c r="C6" s="39" t="str">
        <f>INDEX(Clients!H:H,MATCH(VALUE(LEFT(F2,5)),Clients!A:A,0))</f>
        <v>Impunzi</v>
      </c>
      <c r="D6" s="39"/>
      <c r="E6" s="39"/>
      <c r="F6" s="40"/>
    </row>
    <row r="7" spans="1:6" x14ac:dyDescent="0.25">
      <c r="A7" s="41" t="s">
        <v>20</v>
      </c>
      <c r="B7" s="42"/>
      <c r="C7" s="39">
        <f>INDEX(Clients!I:I,MATCH(VALUE(LEFT(F2,5)),Clients!A:A,0))</f>
        <v>0</v>
      </c>
      <c r="D7" s="39"/>
      <c r="E7" s="39"/>
      <c r="F7" s="40"/>
    </row>
    <row r="8" spans="1:6" x14ac:dyDescent="0.25">
      <c r="A8" s="41" t="s">
        <v>21</v>
      </c>
      <c r="B8" s="42"/>
      <c r="C8" s="39" t="str">
        <f>INDEX(Clients!J:J,MATCH(VALUE(LEFT(F2,5)),Clients!A:A,0))</f>
        <v>Mandeni</v>
      </c>
      <c r="D8" s="39"/>
      <c r="E8" s="39"/>
      <c r="F8" s="40"/>
    </row>
    <row r="9" spans="1:6" x14ac:dyDescent="0.25">
      <c r="A9" s="41" t="s">
        <v>42</v>
      </c>
      <c r="B9" s="42"/>
      <c r="C9" s="39" t="str">
        <f>INDEX(Clients!K:K,MATCH(VALUE(LEFT(F2,5)),Clients!A:A,0))</f>
        <v>Durban</v>
      </c>
      <c r="D9" s="39"/>
      <c r="E9" s="39"/>
      <c r="F9" s="40"/>
    </row>
    <row r="10" spans="1:6" x14ac:dyDescent="0.25">
      <c r="A10" s="41" t="s">
        <v>77</v>
      </c>
      <c r="B10" s="42"/>
      <c r="C10" s="39" t="str">
        <f>INDEX(Clients!L:L,MATCH(VALUE(LEFT(F$2,5)),Clients!A:A,0))</f>
        <v>0840466730</v>
      </c>
      <c r="D10" s="39"/>
      <c r="E10" s="39"/>
      <c r="F10" s="40"/>
    </row>
    <row r="11" spans="1:6" x14ac:dyDescent="0.25">
      <c r="A11" s="41" t="s">
        <v>79</v>
      </c>
      <c r="B11" s="42"/>
      <c r="C11" s="39">
        <f>INDEX(Clients!M:M,MATCH(VALUE(LEFT(F$2,5)),Clients!A:A,0))</f>
        <v>0</v>
      </c>
      <c r="D11" s="39"/>
      <c r="E11" s="39"/>
      <c r="F11" s="40"/>
    </row>
    <row r="12" spans="1:6" x14ac:dyDescent="0.25">
      <c r="A12" s="41" t="s">
        <v>80</v>
      </c>
      <c r="B12" s="42"/>
      <c r="C12" s="39">
        <f>INDEX(Clients!N:N,MATCH(VALUE(LEFT(F$2,5)),Clients!A:A,0))</f>
        <v>0</v>
      </c>
      <c r="D12" s="39"/>
      <c r="E12" s="39"/>
      <c r="F12" s="40"/>
    </row>
    <row r="13" spans="1:6" x14ac:dyDescent="0.25">
      <c r="A13" s="45" t="s">
        <v>78</v>
      </c>
      <c r="B13" s="46"/>
      <c r="C13" s="43">
        <f>INDEX(Clients!O:O,MATCH(VALUE(LEFT(F$2,5)),Clients!A:A,0))</f>
        <v>0</v>
      </c>
      <c r="D13" s="43"/>
      <c r="E13" s="43"/>
      <c r="F13" s="44"/>
    </row>
    <row r="15" spans="1:6" ht="15.75" x14ac:dyDescent="0.25">
      <c r="A15" s="36" t="s">
        <v>40</v>
      </c>
      <c r="B15" s="37"/>
      <c r="C15" s="37"/>
      <c r="D15" s="37"/>
      <c r="E15" s="37"/>
      <c r="F15" s="38"/>
    </row>
    <row r="16" spans="1:6" x14ac:dyDescent="0.25">
      <c r="A16" s="3">
        <v>1</v>
      </c>
      <c r="B16" s="39" t="str">
        <f>IFERROR(CONCATENATE(INDEX(Items!D:D,MATCH(CONCATENATE(VALUE(LEFT($F$1,10)),"-",VALUE(LEFT(A16,10))),Items!C:C,0)), " x ", INDEX(Items!E:E,MATCH(CONCATENATE(VALUE(LEFT($F$1,10)),"-",VALUE(LEFT(A16,10))),Items!C:C,0))), "")</f>
        <v>1 x Alarm</v>
      </c>
      <c r="C16" s="39"/>
      <c r="D16" s="39"/>
      <c r="E16" s="39"/>
      <c r="F16" s="40"/>
    </row>
    <row r="17" spans="1:6" x14ac:dyDescent="0.25">
      <c r="A17" s="3">
        <v>2</v>
      </c>
      <c r="B17" s="39" t="str">
        <f>IFERROR(CONCATENATE(INDEX(Items!D:D,MATCH(CONCATENATE(VALUE(LEFT($F$1,10)),"-",VALUE(LEFT(A17,10))),Items!C:C,0)), " x ", INDEX(Items!E:E,MATCH(CONCATENATE(VALUE(LEFT($F$1,10)),"-",VALUE(LEFT(A17,10))),Items!C:C,0))), "")</f>
        <v>1 x Aircon</v>
      </c>
      <c r="C17" s="39"/>
      <c r="D17" s="39"/>
      <c r="E17" s="39"/>
      <c r="F17" s="40"/>
    </row>
    <row r="18" spans="1:6" x14ac:dyDescent="0.25">
      <c r="A18" s="3">
        <v>3</v>
      </c>
      <c r="B18" s="39" t="str">
        <f>IFERROR(CONCATENATE(INDEX(Items!D:D,MATCH(CONCATENATE(VALUE(LEFT($F$1,10)),"-",VALUE(LEFT(A18,10))),Items!C:C,0)), " x ", INDEX(Items!E:E,MATCH(CONCATENATE(VALUE(LEFT($F$1,10)),"-",VALUE(LEFT(A18,10))),Items!C:C,0))), "")</f>
        <v>1 x Sony TV</v>
      </c>
      <c r="C18" s="39"/>
      <c r="D18" s="39"/>
      <c r="E18" s="39"/>
      <c r="F18" s="40"/>
    </row>
    <row r="19" spans="1:6" x14ac:dyDescent="0.25">
      <c r="A19" s="3">
        <v>4</v>
      </c>
      <c r="B19" s="39" t="str">
        <f>IFERROR(CONCATENATE(INDEX(Items!D:D,MATCH(CONCATENATE(VALUE(LEFT($F$1,10)),"-",VALUE(LEFT(A19,10))),Items!C:C,0)), " x ", INDEX(Items!E:E,MATCH(CONCATENATE(VALUE(LEFT($F$1,10)),"-",VALUE(LEFT(A19,10))),Items!C:C,0))), "")</f>
        <v>1 x DSTV Explora</v>
      </c>
      <c r="C19" s="39"/>
      <c r="D19" s="39"/>
      <c r="E19" s="39"/>
      <c r="F19" s="40"/>
    </row>
    <row r="20" spans="1:6" x14ac:dyDescent="0.25">
      <c r="A20" s="3">
        <v>5</v>
      </c>
      <c r="B20" s="39" t="str">
        <f>IFERROR(CONCATENATE(INDEX(Items!D:D,MATCH(CONCATENATE(VALUE(LEFT($F$1,10)),"-",VALUE(LEFT(A20,10))),Items!C:C,0)), " x ", INDEX(Items!E:E,MATCH(CONCATENATE(VALUE(LEFT($F$1,10)),"-",VALUE(LEFT(A20,10))),Items!C:C,0))), "")</f>
        <v>1 x NEC TV</v>
      </c>
      <c r="C20" s="39"/>
      <c r="D20" s="39"/>
      <c r="E20" s="39"/>
      <c r="F20" s="40"/>
    </row>
    <row r="21" spans="1:6" x14ac:dyDescent="0.25">
      <c r="A21" s="3">
        <v>6</v>
      </c>
      <c r="B21" s="39" t="str">
        <f>IFERROR(CONCATENATE(INDEX(Items!D:D,MATCH(CONCATENATE(VALUE(LEFT($F$1,10)),"-",VALUE(LEFT(A21,10))),Items!C:C,0)), " x ", INDEX(Items!E:E,MATCH(CONCATENATE(VALUE(LEFT($F$1,10)),"-",VALUE(LEFT(A21,10))),Items!C:C,0))), "")</f>
        <v>1 x DSTV Explora</v>
      </c>
      <c r="C21" s="39"/>
      <c r="D21" s="39"/>
      <c r="E21" s="39"/>
      <c r="F21" s="40"/>
    </row>
    <row r="22" spans="1:6" x14ac:dyDescent="0.25">
      <c r="A22" s="4">
        <v>7</v>
      </c>
      <c r="B22" s="43" t="str">
        <f>IFERROR(CONCATENATE(INDEX(Items!D:D,MATCH(CONCATENATE(VALUE(LEFT($F$1,10)),"-",VALUE(LEFT(A22,10))),Items!C:C,0)), " x ", INDEX(Items!E:E,MATCH(CONCATENATE(VALUE(LEFT($F$1,10)),"-",VALUE(LEFT(A22,10))),Items!C:C,0))), "")</f>
        <v/>
      </c>
      <c r="C22" s="43"/>
      <c r="D22" s="43"/>
      <c r="E22" s="43"/>
      <c r="F22" s="44"/>
    </row>
    <row r="24" spans="1:6" x14ac:dyDescent="0.25">
      <c r="A24" s="47" t="s">
        <v>43</v>
      </c>
      <c r="B24" s="48"/>
      <c r="C24" s="48"/>
      <c r="D24" s="48"/>
      <c r="E24" s="48"/>
      <c r="F24" s="49"/>
    </row>
    <row r="25" spans="1:6" x14ac:dyDescent="0.25">
      <c r="A25" s="3">
        <v>1</v>
      </c>
      <c r="B25" s="5" t="str">
        <f>CONCATENATE(INDEX(Notes!D:D, MATCH(CONCATENATE(LEFT($F$1, 10), "-", LEFT(A25,5)),Notes!C:C,0)), " ",INDEX(Notes!E:E, MATCH(CONCATENATE(LEFT($F$1, 10), "-", LEFT(A25,5)),Notes!C:C,0)), " ", INDEX(Notes!F:F, MATCH(CONCATENATE(LEFT($F$1, 10), "-", LEFT(A25,5)),Notes!C:C,0)))</f>
        <v>11 Jun 2019</v>
      </c>
      <c r="C25" s="5" t="str">
        <f>INDEX(Notes!G:G, MATCH(CONCATENATE(LEFT($F$1,10),"-",LEFT($A25,10)),Notes!$C:$C,0))</f>
        <v>Called Client</v>
      </c>
      <c r="D25" s="5" t="str">
        <f>INDEX(Notes!H:H, MATCH(CONCATENATE(LEFT($F$1,10),"-",LEFT($A25,10)),Notes!$C:$C,0))</f>
        <v>Contact1</v>
      </c>
      <c r="E25" s="5" t="str">
        <f>INDEX(Notes!I:I, MATCH(CONCATENATE(LEFT($F$1,10),"-",LEFT($A25,10)),Notes!$C:$C,0))</f>
        <v>No Answer</v>
      </c>
      <c r="F25" s="6">
        <f>INDEX(Notes!J:J, MATCH(CONCATENATE(LEFT($F$1,10),"-",LEFT($A25,10)),Notes!$C:$C,0))</f>
        <v>0</v>
      </c>
    </row>
    <row r="26" spans="1:6" x14ac:dyDescent="0.25">
      <c r="A26" s="3">
        <v>2</v>
      </c>
      <c r="B26" s="5" t="str">
        <f>CONCATENATE(INDEX(Notes!D:D, MATCH(CONCATENATE(LEFT($F$1, 10), "-", LEFT(A26,5)),Notes!C:C,0)), " ",INDEX(Notes!E:E, MATCH(CONCATENATE(LEFT($F$1, 10), "-", LEFT(A26,5)),Notes!C:C,0)), " ", INDEX(Notes!F:F, MATCH(CONCATENATE(LEFT($F$1, 10), "-", LEFT(A26,5)),Notes!C:C,0)))</f>
        <v>11 Jun 2019</v>
      </c>
      <c r="C26" s="5" t="str">
        <f>INDEX(Notes!G:G, MATCH(CONCATENATE(LEFT($F$1,10),"-",LEFT($A26,10)),Notes!$C:$C,0))</f>
        <v>Called Client</v>
      </c>
      <c r="D26" s="5" t="str">
        <f>INDEX(Notes!H:H, MATCH(CONCATENATE(LEFT($F$1,10),"-",LEFT($A26,10)),Notes!$C:$C,0))</f>
        <v>Contact2</v>
      </c>
      <c r="E26" s="5" t="str">
        <f>INDEX(Notes!I:I, MATCH(CONCATENATE(LEFT($F$1,10),"-",LEFT($A26,10)),Notes!$C:$C,0))</f>
        <v>No Answer</v>
      </c>
      <c r="F26" s="6">
        <f>INDEX(Notes!J:J, MATCH(CONCATENATE(LEFT($F$1,10),"-",LEFT($A26,10)),Notes!$C:$C,0))</f>
        <v>0</v>
      </c>
    </row>
    <row r="27" spans="1:6" x14ac:dyDescent="0.25">
      <c r="A27" s="3">
        <v>3</v>
      </c>
      <c r="B27" s="5" t="str">
        <f>CONCATENATE(INDEX(Notes!D:D, MATCH(CONCATENATE(LEFT($F$1, 10), "-", LEFT(A27,5)),Notes!C:C,0)), " ",INDEX(Notes!E:E, MATCH(CONCATENATE(LEFT($F$1, 10), "-", LEFT(A27,5)),Notes!C:C,0)), " ", INDEX(Notes!F:F, MATCH(CONCATENATE(LEFT($F$1, 10), "-", LEFT(A27,5)),Notes!C:C,0)))</f>
        <v>11 Jun 2019</v>
      </c>
      <c r="C27" s="5" t="str">
        <f>INDEX(Notes!G:G, MATCH(CONCATENATE(LEFT($F$1,10),"-",LEFT($A27,10)),Notes!$C:$C,0))</f>
        <v>Sms'd Client</v>
      </c>
      <c r="D27" s="5" t="str">
        <f>INDEX(Notes!H:H, MATCH(CONCATENATE(LEFT($F$1,10),"-",LEFT($A27,10)),Notes!$C:$C,0))</f>
        <v>Contact1</v>
      </c>
      <c r="E27" s="5">
        <f>INDEX(Notes!I:I, MATCH(CONCATENATE(LEFT($F$1,10),"-",LEFT($A27,10)),Notes!$C:$C,0))</f>
        <v>0</v>
      </c>
      <c r="F27" s="6">
        <f>INDEX(Notes!J:J, MATCH(CONCATENATE(LEFT($F$1,10),"-",LEFT($A27,10)),Notes!$C:$C,0))</f>
        <v>0</v>
      </c>
    </row>
    <row r="28" spans="1:6" x14ac:dyDescent="0.25">
      <c r="A28" s="3">
        <v>4</v>
      </c>
      <c r="B28" s="5" t="str">
        <f>CONCATENATE(INDEX(Notes!D:D, MATCH(CONCATENATE(LEFT($F$1, 10), "-", LEFT(A28,5)),Notes!C:C,0)), " ",INDEX(Notes!E:E, MATCH(CONCATENATE(LEFT($F$1, 10), "-", LEFT(A28,5)),Notes!C:C,0)), " ", INDEX(Notes!F:F, MATCH(CONCATENATE(LEFT($F$1, 10), "-", LEFT(A28,5)),Notes!C:C,0)))</f>
        <v>13 Jun 2019</v>
      </c>
      <c r="C28" s="5" t="str">
        <f>INDEX(Notes!G:G, MATCH(CONCATENATE(LEFT($F$1,10),"-",LEFT($A28,10)),Notes!$C:$C,0))</f>
        <v>Sms'd Client</v>
      </c>
      <c r="D28" s="5" t="str">
        <f>INDEX(Notes!H:H, MATCH(CONCATENATE(LEFT($F$1,10),"-",LEFT($A28,10)),Notes!$C:$C,0))</f>
        <v>Contact1</v>
      </c>
      <c r="E28" s="5">
        <f>INDEX(Notes!I:I, MATCH(CONCATENATE(LEFT($F$1,10),"-",LEFT($A28,10)),Notes!$C:$C,0))</f>
        <v>0</v>
      </c>
      <c r="F28" s="6">
        <f>INDEX(Notes!J:J, MATCH(CONCATENATE(LEFT($F$1,10),"-",LEFT($A28,10)),Notes!$C:$C,0))</f>
        <v>0</v>
      </c>
    </row>
    <row r="29" spans="1:6" x14ac:dyDescent="0.25">
      <c r="A29" s="3">
        <v>5</v>
      </c>
      <c r="B29" s="5" t="str">
        <f>CONCATENATE(INDEX(Notes!D:D, MATCH(CONCATENATE(LEFT($F$1, 10), "-", LEFT(A29,5)),Notes!C:C,0)), " ",INDEX(Notes!E:E, MATCH(CONCATENATE(LEFT($F$1, 10), "-", LEFT(A29,5)),Notes!C:C,0)), " ", INDEX(Notes!F:F, MATCH(CONCATENATE(LEFT($F$1, 10), "-", LEFT(A29,5)),Notes!C:C,0)))</f>
        <v>13 Jun 2019</v>
      </c>
      <c r="C29" s="5" t="str">
        <f>INDEX(Notes!G:G, MATCH(CONCATENATE(LEFT($F$1,10),"-",LEFT($A29,10)),Notes!$C:$C,0))</f>
        <v>Sms'd Client</v>
      </c>
      <c r="D29" s="5" t="str">
        <f>INDEX(Notes!H:H, MATCH(CONCATENATE(LEFT($F$1,10),"-",LEFT($A29,10)),Notes!$C:$C,0))</f>
        <v>Contact1</v>
      </c>
      <c r="E29" s="5">
        <f>INDEX(Notes!I:I, MATCH(CONCATENATE(LEFT($F$1,10),"-",LEFT($A29,10)),Notes!$C:$C,0))</f>
        <v>0</v>
      </c>
      <c r="F29" s="6">
        <f>INDEX(Notes!J:J, MATCH(CONCATENATE(LEFT($F$1,10),"-",LEFT($A29,10)),Notes!$C:$C,0))</f>
        <v>0</v>
      </c>
    </row>
    <row r="30" spans="1:6" x14ac:dyDescent="0.25">
      <c r="A30" s="3">
        <v>6</v>
      </c>
      <c r="B30" s="5" t="e">
        <f>CONCATENATE(INDEX(Notes!D:D, MATCH(CONCATENATE(LEFT($F$1, 10), "-", LEFT(A30,5)),Notes!C:C,0)), " ",INDEX(Notes!E:E, MATCH(CONCATENATE(LEFT($F$1, 10), "-", LEFT(A30,5)),Notes!C:C,0)), " ", INDEX(Notes!F:F, MATCH(CONCATENATE(LEFT($F$1, 10), "-", LEFT(A30,5)),Notes!C:C,0)))</f>
        <v>#N/A</v>
      </c>
      <c r="C30" s="5" t="e">
        <f>INDEX(Notes!G:G, MATCH(CONCATENATE(LEFT($F$1,10),"-",LEFT($A30,10)),Notes!$C:$C,0))</f>
        <v>#N/A</v>
      </c>
      <c r="D30" s="5" t="e">
        <f>INDEX(Notes!H:H, MATCH(CONCATENATE(LEFT($F$1,10),"-",LEFT($A30,10)),Notes!$C:$C,0))</f>
        <v>#N/A</v>
      </c>
      <c r="E30" s="5" t="e">
        <f>INDEX(Notes!I:I, MATCH(CONCATENATE(LEFT($F$1,10),"-",LEFT($A30,10)),Notes!$C:$C,0))</f>
        <v>#N/A</v>
      </c>
      <c r="F30" s="6" t="e">
        <f>INDEX(Notes!J:J, MATCH(CONCATENATE(LEFT($F$1,10),"-",LEFT($A30,10)),Notes!$C:$C,0))</f>
        <v>#N/A</v>
      </c>
    </row>
    <row r="31" spans="1:6" x14ac:dyDescent="0.25">
      <c r="A31" s="3">
        <v>7</v>
      </c>
      <c r="B31" s="5" t="e">
        <f>CONCATENATE(INDEX(Notes!D:D, MATCH(CONCATENATE(LEFT($F$1, 10), "-", LEFT(A31,5)),Notes!C:C,0)), " ",INDEX(Notes!E:E, MATCH(CONCATENATE(LEFT($F$1, 10), "-", LEFT(A31,5)),Notes!C:C,0)), " ", INDEX(Notes!F:F, MATCH(CONCATENATE(LEFT($F$1, 10), "-", LEFT(A31,5)),Notes!C:C,0)))</f>
        <v>#N/A</v>
      </c>
      <c r="C31" s="5" t="e">
        <f>INDEX(Notes!G:G, MATCH(CONCATENATE(LEFT($F$1,10),"-",LEFT($A31,10)),Notes!$C:$C,0))</f>
        <v>#N/A</v>
      </c>
      <c r="D31" s="5" t="e">
        <f>INDEX(Notes!H:H, MATCH(CONCATENATE(LEFT($F$1,10),"-",LEFT($A31,10)),Notes!$C:$C,0))</f>
        <v>#N/A</v>
      </c>
      <c r="E31" s="5" t="e">
        <f>INDEX(Notes!I:I, MATCH(CONCATENATE(LEFT($F$1,10),"-",LEFT($A31,10)),Notes!$C:$C,0))</f>
        <v>#N/A</v>
      </c>
      <c r="F31" s="6" t="e">
        <f>INDEX(Notes!J:J, MATCH(CONCATENATE(LEFT($F$1,10),"-",LEFT($A31,10)),Notes!$C:$C,0))</f>
        <v>#N/A</v>
      </c>
    </row>
    <row r="32" spans="1:6" x14ac:dyDescent="0.25">
      <c r="A32" s="3">
        <v>8</v>
      </c>
      <c r="B32" s="5" t="e">
        <f>CONCATENATE(INDEX(Notes!D:D, MATCH(CONCATENATE(LEFT($F$1, 10), "-", LEFT(A32,5)),Notes!C:C,0)), " ",INDEX(Notes!E:E, MATCH(CONCATENATE(LEFT($F$1, 10), "-", LEFT(A32,5)),Notes!C:C,0)), " ", INDEX(Notes!F:F, MATCH(CONCATENATE(LEFT($F$1, 10), "-", LEFT(A32,5)),Notes!C:C,0)))</f>
        <v>#N/A</v>
      </c>
      <c r="C32" s="5" t="e">
        <f>INDEX(Notes!G:G, MATCH(CONCATENATE(LEFT($F$1,10),"-",LEFT($A32,10)),Notes!$C:$C,0))</f>
        <v>#N/A</v>
      </c>
      <c r="D32" s="5" t="e">
        <f>INDEX(Notes!H:H, MATCH(CONCATENATE(LEFT($F$1,10),"-",LEFT($A32,10)),Notes!$C:$C,0))</f>
        <v>#N/A</v>
      </c>
      <c r="E32" s="5" t="e">
        <f>INDEX(Notes!I:I, MATCH(CONCATENATE(LEFT($F$1,10),"-",LEFT($A32,10)),Notes!$C:$C,0))</f>
        <v>#N/A</v>
      </c>
      <c r="F32" s="6" t="e">
        <f>INDEX(Notes!J:J, MATCH(CONCATENATE(LEFT($F$1,10),"-",LEFT($A32,10)),Notes!$C:$C,0))</f>
        <v>#N/A</v>
      </c>
    </row>
    <row r="33" spans="1:6" x14ac:dyDescent="0.25">
      <c r="A33" s="3">
        <v>9</v>
      </c>
      <c r="B33" s="5" t="e">
        <f>CONCATENATE(INDEX(Notes!D:D, MATCH(CONCATENATE(LEFT($F$1, 10), "-", LEFT(A33,5)),Notes!C:C,0)), " ",INDEX(Notes!E:E, MATCH(CONCATENATE(LEFT($F$1, 10), "-", LEFT(A33,5)),Notes!C:C,0)), " ", INDEX(Notes!F:F, MATCH(CONCATENATE(LEFT($F$1, 10), "-", LEFT(A33,5)),Notes!C:C,0)))</f>
        <v>#N/A</v>
      </c>
      <c r="C33" s="5" t="e">
        <f>INDEX(Notes!G:G, MATCH(CONCATENATE(LEFT($F$1,10),"-",LEFT($A33,10)),Notes!$C:$C,0))</f>
        <v>#N/A</v>
      </c>
      <c r="D33" s="5" t="e">
        <f>INDEX(Notes!H:H, MATCH(CONCATENATE(LEFT($F$1,10),"-",LEFT($A33,10)),Notes!$C:$C,0))</f>
        <v>#N/A</v>
      </c>
      <c r="E33" s="5" t="e">
        <f>INDEX(Notes!I:I, MATCH(CONCATENATE(LEFT($F$1,10),"-",LEFT($A33,10)),Notes!$C:$C,0))</f>
        <v>#N/A</v>
      </c>
      <c r="F33" s="6" t="e">
        <f>INDEX(Notes!J:J, MATCH(CONCATENATE(LEFT($F$1,10),"-",LEFT($A33,10)),Notes!$C:$C,0))</f>
        <v>#N/A</v>
      </c>
    </row>
    <row r="34" spans="1:6" x14ac:dyDescent="0.25">
      <c r="A34" s="3">
        <v>10</v>
      </c>
      <c r="B34" s="5" t="e">
        <f>CONCATENATE(INDEX(Notes!D:D, MATCH(CONCATENATE(LEFT($F$1, 10), "-", LEFT(A34,5)),Notes!C:C,0)), " ",INDEX(Notes!E:E, MATCH(CONCATENATE(LEFT($F$1, 10), "-", LEFT(A34,5)),Notes!C:C,0)), " ", INDEX(Notes!F:F, MATCH(CONCATENATE(LEFT($F$1, 10), "-", LEFT(A34,5)),Notes!C:C,0)))</f>
        <v>#N/A</v>
      </c>
      <c r="C34" s="5" t="e">
        <f>INDEX(Notes!G:G, MATCH(CONCATENATE(LEFT($F$1,10),"-",LEFT($A34,10)),Notes!$C:$C,0))</f>
        <v>#N/A</v>
      </c>
      <c r="D34" s="5" t="e">
        <f>INDEX(Notes!H:H, MATCH(CONCATENATE(LEFT($F$1,10),"-",LEFT($A34,10)),Notes!$C:$C,0))</f>
        <v>#N/A</v>
      </c>
      <c r="E34" s="5" t="e">
        <f>INDEX(Notes!I:I, MATCH(CONCATENATE(LEFT($F$1,10),"-",LEFT($A34,10)),Notes!$C:$C,0))</f>
        <v>#N/A</v>
      </c>
      <c r="F34" s="6" t="e">
        <f>INDEX(Notes!J:J, MATCH(CONCATENATE(LEFT($F$1,10),"-",LEFT($A34,10)),Notes!$C:$C,0))</f>
        <v>#N/A</v>
      </c>
    </row>
    <row r="35" spans="1:6" x14ac:dyDescent="0.25">
      <c r="A35" s="3">
        <v>11</v>
      </c>
      <c r="B35" s="5" t="e">
        <f>CONCATENATE(INDEX(Notes!D:D, MATCH(CONCATENATE(LEFT($F$1, 10), "-", LEFT(A35,5)),Notes!C:C,0)), " ",INDEX(Notes!E:E, MATCH(CONCATENATE(LEFT($F$1, 10), "-", LEFT(A35,5)),Notes!C:C,0)), " ", INDEX(Notes!F:F, MATCH(CONCATENATE(LEFT($F$1, 10), "-", LEFT(A35,5)),Notes!C:C,0)))</f>
        <v>#N/A</v>
      </c>
      <c r="C35" s="5" t="e">
        <f>INDEX(Notes!G:G, MATCH(CONCATENATE(LEFT($F$1,10),"-",LEFT($A35,10)),Notes!$C:$C,0))</f>
        <v>#N/A</v>
      </c>
      <c r="D35" s="5" t="e">
        <f>INDEX(Notes!H:H, MATCH(CONCATENATE(LEFT($F$1,10),"-",LEFT($A35,10)),Notes!$C:$C,0))</f>
        <v>#N/A</v>
      </c>
      <c r="E35" s="5" t="e">
        <f>INDEX(Notes!I:I, MATCH(CONCATENATE(LEFT($F$1,10),"-",LEFT($A35,10)),Notes!$C:$C,0))</f>
        <v>#N/A</v>
      </c>
      <c r="F35" s="6" t="e">
        <f>INDEX(Notes!J:J, MATCH(CONCATENATE(LEFT($F$1,10),"-",LEFT($A35,10)),Notes!$C:$C,0))</f>
        <v>#N/A</v>
      </c>
    </row>
    <row r="36" spans="1:6" x14ac:dyDescent="0.25">
      <c r="A36" s="3">
        <v>12</v>
      </c>
      <c r="B36" s="5" t="e">
        <f>CONCATENATE(INDEX(Notes!D:D, MATCH(CONCATENATE(LEFT($F$1, 10), "-", LEFT(A36,5)),Notes!C:C,0)), " ",INDEX(Notes!E:E, MATCH(CONCATENATE(LEFT($F$1, 10), "-", LEFT(A36,5)),Notes!C:C,0)), " ", INDEX(Notes!F:F, MATCH(CONCATENATE(LEFT($F$1, 10), "-", LEFT(A36,5)),Notes!C:C,0)))</f>
        <v>#N/A</v>
      </c>
      <c r="C36" s="5" t="e">
        <f>INDEX(Notes!G:G, MATCH(CONCATENATE(LEFT($F$1,10),"-",LEFT($A36,10)),Notes!$C:$C,0))</f>
        <v>#N/A</v>
      </c>
      <c r="D36" s="5" t="e">
        <f>INDEX(Notes!H:H, MATCH(CONCATENATE(LEFT($F$1,10),"-",LEFT($A36,10)),Notes!$C:$C,0))</f>
        <v>#N/A</v>
      </c>
      <c r="E36" s="5" t="e">
        <f>INDEX(Notes!I:I, MATCH(CONCATENATE(LEFT($F$1,10),"-",LEFT($A36,10)),Notes!$C:$C,0))</f>
        <v>#N/A</v>
      </c>
      <c r="F36" s="6" t="e">
        <f>INDEX(Notes!J:J, MATCH(CONCATENATE(LEFT($F$1,10),"-",LEFT($A36,10)),Notes!$C:$C,0))</f>
        <v>#N/A</v>
      </c>
    </row>
    <row r="37" spans="1:6" x14ac:dyDescent="0.25">
      <c r="A37" s="3">
        <v>13</v>
      </c>
      <c r="B37" s="5" t="e">
        <f>CONCATENATE(INDEX(Notes!D:D, MATCH(CONCATENATE(LEFT($F$1, 10), "-", LEFT(A37,5)),Notes!C:C,0)), " ",INDEX(Notes!E:E, MATCH(CONCATENATE(LEFT($F$1, 10), "-", LEFT(A37,5)),Notes!C:C,0)), " ", INDEX(Notes!F:F, MATCH(CONCATENATE(LEFT($F$1, 10), "-", LEFT(A37,5)),Notes!C:C,0)))</f>
        <v>#N/A</v>
      </c>
      <c r="C37" s="5" t="e">
        <f>INDEX(Notes!G:G, MATCH(CONCATENATE(LEFT($F$1,10),"-",LEFT($A37,10)),Notes!$C:$C,0))</f>
        <v>#N/A</v>
      </c>
      <c r="D37" s="5" t="e">
        <f>INDEX(Notes!H:H, MATCH(CONCATENATE(LEFT($F$1,10),"-",LEFT($A37,10)),Notes!$C:$C,0))</f>
        <v>#N/A</v>
      </c>
      <c r="E37" s="5" t="e">
        <f>INDEX(Notes!I:I, MATCH(CONCATENATE(LEFT($F$1,10),"-",LEFT($A37,10)),Notes!$C:$C,0))</f>
        <v>#N/A</v>
      </c>
      <c r="F37" s="6" t="e">
        <f>INDEX(Notes!J:J, MATCH(CONCATENATE(LEFT($F$1,10),"-",LEFT($A37,10)),Notes!$C:$C,0))</f>
        <v>#N/A</v>
      </c>
    </row>
    <row r="38" spans="1:6" x14ac:dyDescent="0.25">
      <c r="A38" s="4">
        <v>14</v>
      </c>
      <c r="B38" s="7" t="e">
        <f>CONCATENATE(INDEX(Notes!D:D, MATCH(CONCATENATE(LEFT($F$1, 10), "-", LEFT(A38,5)),Notes!C:C,0)), " ",INDEX(Notes!E:E, MATCH(CONCATENATE(LEFT($F$1, 10), "-", LEFT(A38,5)),Notes!C:C,0)), " ", INDEX(Notes!F:F, MATCH(CONCATENATE(LEFT($F$1, 10), "-", LEFT(A38,5)),Notes!C:C,0)))</f>
        <v>#N/A</v>
      </c>
      <c r="C38" s="7" t="e">
        <f>INDEX(Notes!G:G, MATCH(CONCATENATE(LEFT($F$1,10),"-",LEFT($A38,10)),Notes!$C:$C,0))</f>
        <v>#N/A</v>
      </c>
      <c r="D38" s="7" t="e">
        <f>INDEX(Notes!H:H, MATCH(CONCATENATE(LEFT($F$1,10),"-",LEFT($A38,10)),Notes!$C:$C,0))</f>
        <v>#N/A</v>
      </c>
      <c r="E38" s="7" t="e">
        <f>INDEX(Notes!I:I, MATCH(CONCATENATE(LEFT($F$1,10),"-",LEFT($A38,10)),Notes!$C:$C,0))</f>
        <v>#N/A</v>
      </c>
      <c r="F38" s="8" t="e">
        <f>INDEX(Notes!J:J, MATCH(CONCATENATE(LEFT($F$1,10),"-",LEFT($A38,10)),Notes!$C:$C,0))</f>
        <v>#N/A</v>
      </c>
    </row>
    <row r="39" spans="1:6" x14ac:dyDescent="0.25">
      <c r="E39" s="2"/>
    </row>
  </sheetData>
  <mergeCells count="33">
    <mergeCell ref="A24:F24"/>
    <mergeCell ref="B18:F18"/>
    <mergeCell ref="B19:F19"/>
    <mergeCell ref="B20:F20"/>
    <mergeCell ref="B21:F21"/>
    <mergeCell ref="B22:F22"/>
    <mergeCell ref="B17:F17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C4:F4"/>
    <mergeCell ref="C5:F5"/>
    <mergeCell ref="C6:F6"/>
    <mergeCell ref="C7:F7"/>
    <mergeCell ref="C11:F11"/>
    <mergeCell ref="C12:F12"/>
    <mergeCell ref="A1:E1"/>
    <mergeCell ref="A2:E2"/>
    <mergeCell ref="A15:F15"/>
    <mergeCell ref="B16:F16"/>
    <mergeCell ref="A3:B3"/>
    <mergeCell ref="A12:B12"/>
    <mergeCell ref="C10:F10"/>
    <mergeCell ref="C8:F8"/>
    <mergeCell ref="C9:F9"/>
    <mergeCell ref="C3:F3"/>
    <mergeCell ref="C13:F13"/>
  </mergeCells>
  <hyperlinks>
    <hyperlink ref="A24:F24" location="Notes!A1" display="Notes" xr:uid="{D745E43F-4206-482B-AF04-D5FCFDD477EC}"/>
  </hyperlink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</vt:lpstr>
      <vt:lpstr>Index</vt:lpstr>
      <vt:lpstr>Status</vt:lpstr>
      <vt:lpstr>Invoice</vt:lpstr>
      <vt:lpstr>Clients</vt:lpstr>
      <vt:lpstr>Notes</vt:lpstr>
      <vt:lpstr>Items</vt:lpstr>
      <vt:lpstr>Dropdowns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cp:lastPrinted>2019-06-12T20:29:37Z</cp:lastPrinted>
  <dcterms:created xsi:type="dcterms:W3CDTF">2019-06-08T14:39:18Z</dcterms:created>
  <dcterms:modified xsi:type="dcterms:W3CDTF">2019-06-19T09:47:23Z</dcterms:modified>
</cp:coreProperties>
</file>