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1\"/>
    </mc:Choice>
  </mc:AlternateContent>
  <xr:revisionPtr revIDLastSave="0" documentId="8_{AD528861-765B-423C-919C-19B48AD09486}" xr6:coauthVersionLast="45" xr6:coauthVersionMax="45" xr10:uidLastSave="{00000000-0000-0000-0000-000000000000}"/>
  <bookViews>
    <workbookView xWindow="-120" yWindow="-120" windowWidth="20730" windowHeight="11160" firstSheet="1" activeTab="2" xr2:uid="{DD8787E7-E10C-49A8-A7C2-086416C2691C}"/>
  </bookViews>
  <sheets>
    <sheet name="Punto 4 biseccion" sheetId="8" r:id="rId1"/>
    <sheet name="Punto 4 newton mejorado" sheetId="7" r:id="rId2"/>
    <sheet name="Punto 4 newton" sheetId="6" r:id="rId3"/>
    <sheet name="Punto 1" sheetId="1" r:id="rId4"/>
    <sheet name="Punto 2" sheetId="5" r:id="rId5"/>
    <sheet name="Punto 3" sheetId="4" r:id="rId6"/>
    <sheet name="Punto 4" sheetId="3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8" l="1"/>
  <c r="F2" i="8"/>
  <c r="C6" i="8"/>
  <c r="D6" i="8"/>
  <c r="A7" i="8"/>
  <c r="B7" i="8"/>
  <c r="C7" i="8"/>
  <c r="D7" i="8" s="1"/>
  <c r="E6" i="8" s="1"/>
  <c r="B8" i="8"/>
  <c r="B9" i="8"/>
  <c r="K3" i="7"/>
  <c r="L3" i="7"/>
  <c r="M3" i="7"/>
  <c r="N3" i="7"/>
  <c r="R3" i="7"/>
  <c r="S3" i="7"/>
  <c r="T3" i="7"/>
  <c r="Q4" i="7" s="1"/>
  <c r="X3" i="7"/>
  <c r="J4" i="7"/>
  <c r="K4" i="7" s="1"/>
  <c r="J5" i="7" s="1"/>
  <c r="L4" i="7"/>
  <c r="M4" i="7"/>
  <c r="X4" i="7"/>
  <c r="X5" i="7"/>
  <c r="X6" i="7"/>
  <c r="X7" i="7"/>
  <c r="C15" i="7"/>
  <c r="D15" i="7"/>
  <c r="E15" i="7"/>
  <c r="B16" i="7" s="1"/>
  <c r="K18" i="7"/>
  <c r="L18" i="7"/>
  <c r="J19" i="7" s="1"/>
  <c r="M18" i="7"/>
  <c r="R18" i="7"/>
  <c r="S18" i="7"/>
  <c r="T18" i="7"/>
  <c r="Q19" i="7"/>
  <c r="S19" i="7" s="1"/>
  <c r="R19" i="7"/>
  <c r="K4" i="6"/>
  <c r="L4" i="6"/>
  <c r="P4" i="6"/>
  <c r="Q4" i="6"/>
  <c r="U4" i="6"/>
  <c r="T5" i="6" s="1"/>
  <c r="V4" i="6"/>
  <c r="J5" i="6"/>
  <c r="M4" i="6" s="1"/>
  <c r="O5" i="6"/>
  <c r="O6" i="6" s="1"/>
  <c r="P5" i="6"/>
  <c r="Q5" i="6"/>
  <c r="K20" i="6"/>
  <c r="L20" i="6"/>
  <c r="P20" i="6"/>
  <c r="O21" i="6" s="1"/>
  <c r="Q20" i="6"/>
  <c r="J21" i="6"/>
  <c r="L21" i="6" s="1"/>
  <c r="K21" i="6"/>
  <c r="J22" i="6" s="1"/>
  <c r="C32" i="6"/>
  <c r="C33" i="6"/>
  <c r="C34" i="6"/>
  <c r="C35" i="6"/>
  <c r="C36" i="6"/>
  <c r="A8" i="8" l="1"/>
  <c r="C8" i="8" s="1"/>
  <c r="L5" i="7"/>
  <c r="M5" i="7"/>
  <c r="N4" i="7"/>
  <c r="K5" i="7"/>
  <c r="J6" i="7" s="1"/>
  <c r="S4" i="7"/>
  <c r="R4" i="7"/>
  <c r="T4" i="7"/>
  <c r="Q5" i="7"/>
  <c r="U3" i="7"/>
  <c r="N18" i="7"/>
  <c r="L19" i="7"/>
  <c r="K19" i="7"/>
  <c r="J20" i="7" s="1"/>
  <c r="M19" i="7"/>
  <c r="E16" i="7"/>
  <c r="C16" i="7"/>
  <c r="B17" i="7" s="1"/>
  <c r="F15" i="7"/>
  <c r="D16" i="7"/>
  <c r="T19" i="7"/>
  <c r="Q20" i="7" s="1"/>
  <c r="U18" i="7"/>
  <c r="R5" i="6"/>
  <c r="P6" i="6"/>
  <c r="O7" i="6" s="1"/>
  <c r="Q6" i="6"/>
  <c r="L22" i="6"/>
  <c r="M21" i="6"/>
  <c r="K22" i="6"/>
  <c r="J23" i="6" s="1"/>
  <c r="P21" i="6"/>
  <c r="O22" i="6" s="1"/>
  <c r="Q21" i="6"/>
  <c r="R20" i="6"/>
  <c r="W4" i="6"/>
  <c r="U5" i="6"/>
  <c r="T6" i="6" s="1"/>
  <c r="V5" i="6"/>
  <c r="R4" i="6"/>
  <c r="L5" i="6"/>
  <c r="M20" i="6"/>
  <c r="K5" i="6"/>
  <c r="J6" i="6" s="1"/>
  <c r="D8" i="8" l="1"/>
  <c r="E7" i="8" s="1"/>
  <c r="A9" i="8"/>
  <c r="N5" i="7"/>
  <c r="K6" i="7"/>
  <c r="J7" i="7" s="1"/>
  <c r="L6" i="7"/>
  <c r="M6" i="7"/>
  <c r="F16" i="7"/>
  <c r="C17" i="7"/>
  <c r="B18" i="7" s="1"/>
  <c r="D17" i="7"/>
  <c r="E17" i="7"/>
  <c r="K20" i="7"/>
  <c r="L20" i="7"/>
  <c r="J21" i="7" s="1"/>
  <c r="M20" i="7"/>
  <c r="N19" i="7"/>
  <c r="T20" i="7"/>
  <c r="R20" i="7"/>
  <c r="Q21" i="7" s="1"/>
  <c r="S20" i="7"/>
  <c r="U19" i="7"/>
  <c r="U4" i="7"/>
  <c r="R5" i="7"/>
  <c r="S5" i="7"/>
  <c r="T5" i="7"/>
  <c r="Q6" i="7"/>
  <c r="P22" i="6"/>
  <c r="O23" i="6" s="1"/>
  <c r="Q22" i="6"/>
  <c r="R21" i="6"/>
  <c r="L23" i="6"/>
  <c r="M22" i="6"/>
  <c r="K23" i="6"/>
  <c r="J24" i="6" s="1"/>
  <c r="U6" i="6"/>
  <c r="T7" i="6"/>
  <c r="W5" i="6"/>
  <c r="V6" i="6"/>
  <c r="P7" i="6"/>
  <c r="O8" i="6" s="1"/>
  <c r="R6" i="6"/>
  <c r="Q7" i="6"/>
  <c r="M5" i="6"/>
  <c r="K6" i="6"/>
  <c r="J7" i="6" s="1"/>
  <c r="L6" i="6"/>
  <c r="C9" i="8" l="1"/>
  <c r="A10" i="8"/>
  <c r="C18" i="7"/>
  <c r="D18" i="7"/>
  <c r="B19" i="7" s="1"/>
  <c r="E18" i="7"/>
  <c r="F17" i="7"/>
  <c r="T21" i="7"/>
  <c r="U20" i="7"/>
  <c r="S21" i="7"/>
  <c r="R21" i="7"/>
  <c r="Q22" i="7" s="1"/>
  <c r="N6" i="7"/>
  <c r="K7" i="7"/>
  <c r="J8" i="7" s="1"/>
  <c r="L7" i="7"/>
  <c r="M7" i="7"/>
  <c r="K21" i="7"/>
  <c r="J22" i="7" s="1"/>
  <c r="L21" i="7"/>
  <c r="M21" i="7"/>
  <c r="N20" i="7"/>
  <c r="S6" i="7"/>
  <c r="Q7" i="7" s="1"/>
  <c r="T6" i="7"/>
  <c r="U5" i="7"/>
  <c r="R6" i="7"/>
  <c r="P23" i="6"/>
  <c r="O24" i="6" s="1"/>
  <c r="Q23" i="6"/>
  <c r="R22" i="6"/>
  <c r="M6" i="6"/>
  <c r="K7" i="6"/>
  <c r="J8" i="6" s="1"/>
  <c r="L7" i="6"/>
  <c r="L24" i="6"/>
  <c r="K24" i="6"/>
  <c r="J25" i="6" s="1"/>
  <c r="M23" i="6"/>
  <c r="R7" i="6"/>
  <c r="P8" i="6"/>
  <c r="Q8" i="6"/>
  <c r="R8" i="6"/>
  <c r="W6" i="6"/>
  <c r="U7" i="6"/>
  <c r="T8" i="6" s="1"/>
  <c r="V7" i="6"/>
  <c r="D9" i="8" l="1"/>
  <c r="E8" i="8" s="1"/>
  <c r="B10" i="8"/>
  <c r="B11" i="8" s="1"/>
  <c r="U21" i="7"/>
  <c r="T22" i="7"/>
  <c r="R22" i="7"/>
  <c r="Q23" i="7" s="1"/>
  <c r="S22" i="7"/>
  <c r="L22" i="7"/>
  <c r="N21" i="7"/>
  <c r="M22" i="7"/>
  <c r="K22" i="7"/>
  <c r="J23" i="7" s="1"/>
  <c r="M8" i="7"/>
  <c r="L8" i="7"/>
  <c r="K8" i="7"/>
  <c r="N7" i="7"/>
  <c r="J9" i="7"/>
  <c r="D19" i="7"/>
  <c r="F18" i="7"/>
  <c r="C19" i="7"/>
  <c r="B20" i="7" s="1"/>
  <c r="E19" i="7"/>
  <c r="U6" i="7"/>
  <c r="R7" i="7"/>
  <c r="Q8" i="7" s="1"/>
  <c r="S7" i="7"/>
  <c r="T7" i="7"/>
  <c r="L25" i="6"/>
  <c r="M24" i="6"/>
  <c r="K25" i="6"/>
  <c r="J26" i="6" s="1"/>
  <c r="K8" i="6"/>
  <c r="J9" i="6" s="1"/>
  <c r="M7" i="6"/>
  <c r="L8" i="6"/>
  <c r="V8" i="6"/>
  <c r="W7" i="6"/>
  <c r="U8" i="6"/>
  <c r="P24" i="6"/>
  <c r="O25" i="6" s="1"/>
  <c r="Q24" i="6"/>
  <c r="R23" i="6"/>
  <c r="C10" i="8" l="1"/>
  <c r="F19" i="7"/>
  <c r="E20" i="7"/>
  <c r="C20" i="7"/>
  <c r="D20" i="7"/>
  <c r="B21" i="7" s="1"/>
  <c r="U7" i="7"/>
  <c r="R8" i="7"/>
  <c r="Q9" i="7" s="1"/>
  <c r="S8" i="7"/>
  <c r="T8" i="7"/>
  <c r="M23" i="7"/>
  <c r="L23" i="7"/>
  <c r="N22" i="7"/>
  <c r="K23" i="7"/>
  <c r="J24" i="7" s="1"/>
  <c r="R23" i="7"/>
  <c r="Q24" i="7" s="1"/>
  <c r="S23" i="7"/>
  <c r="U22" i="7"/>
  <c r="T23" i="7"/>
  <c r="K9" i="7"/>
  <c r="J10" i="7" s="1"/>
  <c r="N8" i="7"/>
  <c r="L9" i="7"/>
  <c r="M9" i="7"/>
  <c r="M8" i="6"/>
  <c r="K9" i="6"/>
  <c r="J10" i="6" s="1"/>
  <c r="L9" i="6"/>
  <c r="L26" i="6"/>
  <c r="M25" i="6"/>
  <c r="K26" i="6"/>
  <c r="J27" i="6" s="1"/>
  <c r="P25" i="6"/>
  <c r="O26" i="6" s="1"/>
  <c r="Q25" i="6"/>
  <c r="R24" i="6"/>
  <c r="A11" i="8" l="1"/>
  <c r="D10" i="8"/>
  <c r="E9" i="8" s="1"/>
  <c r="K10" i="7"/>
  <c r="J11" i="7" s="1"/>
  <c r="N9" i="7"/>
  <c r="L10" i="7"/>
  <c r="M10" i="7"/>
  <c r="T9" i="7"/>
  <c r="U8" i="7"/>
  <c r="S9" i="7"/>
  <c r="R9" i="7"/>
  <c r="Q10" i="7" s="1"/>
  <c r="Q25" i="7"/>
  <c r="S24" i="7"/>
  <c r="U23" i="7"/>
  <c r="R24" i="7"/>
  <c r="T24" i="7"/>
  <c r="N23" i="7"/>
  <c r="M24" i="7"/>
  <c r="L24" i="7"/>
  <c r="J25" i="7" s="1"/>
  <c r="K24" i="7"/>
  <c r="C21" i="7"/>
  <c r="B22" i="7" s="1"/>
  <c r="D21" i="7"/>
  <c r="F20" i="7"/>
  <c r="E21" i="7"/>
  <c r="P26" i="6"/>
  <c r="O27" i="6" s="1"/>
  <c r="Q26" i="6"/>
  <c r="R25" i="6"/>
  <c r="L27" i="6"/>
  <c r="M26" i="6"/>
  <c r="K27" i="6"/>
  <c r="J28" i="6" s="1"/>
  <c r="L10" i="6"/>
  <c r="M9" i="6"/>
  <c r="K10" i="6"/>
  <c r="J11" i="6" s="1"/>
  <c r="C11" i="8" l="1"/>
  <c r="A12" i="8"/>
  <c r="N24" i="7"/>
  <c r="M25" i="7"/>
  <c r="K25" i="7"/>
  <c r="J26" i="7" s="1"/>
  <c r="L25" i="7"/>
  <c r="U9" i="7"/>
  <c r="S10" i="7"/>
  <c r="T10" i="7"/>
  <c r="R10" i="7"/>
  <c r="Q11" i="7" s="1"/>
  <c r="F21" i="7"/>
  <c r="C22" i="7"/>
  <c r="B23" i="7" s="1"/>
  <c r="D22" i="7"/>
  <c r="E22" i="7"/>
  <c r="K11" i="7"/>
  <c r="J12" i="7" s="1"/>
  <c r="M11" i="7"/>
  <c r="N10" i="7"/>
  <c r="L11" i="7"/>
  <c r="R25" i="7"/>
  <c r="S25" i="7"/>
  <c r="Q26" i="7" s="1"/>
  <c r="T25" i="7"/>
  <c r="U24" i="7"/>
  <c r="M10" i="6"/>
  <c r="K11" i="6"/>
  <c r="J12" i="6" s="1"/>
  <c r="L11" i="6"/>
  <c r="P27" i="6"/>
  <c r="Q27" i="6"/>
  <c r="R26" i="6"/>
  <c r="R27" i="6"/>
  <c r="L28" i="6"/>
  <c r="K28" i="6"/>
  <c r="J29" i="6" s="1"/>
  <c r="M27" i="6"/>
  <c r="A13" i="8" l="1"/>
  <c r="B12" i="8"/>
  <c r="C12" i="8" s="1"/>
  <c r="D11" i="8"/>
  <c r="E10" i="8" s="1"/>
  <c r="E23" i="7"/>
  <c r="C23" i="7"/>
  <c r="B24" i="7" s="1"/>
  <c r="D23" i="7"/>
  <c r="F22" i="7"/>
  <c r="L26" i="7"/>
  <c r="K26" i="7"/>
  <c r="J27" i="7" s="1"/>
  <c r="M26" i="7"/>
  <c r="N25" i="7"/>
  <c r="S26" i="7"/>
  <c r="T26" i="7"/>
  <c r="U25" i="7"/>
  <c r="R26" i="7"/>
  <c r="Q27" i="7" s="1"/>
  <c r="R11" i="7"/>
  <c r="U10" i="7"/>
  <c r="S11" i="7"/>
  <c r="Q12" i="7"/>
  <c r="T11" i="7"/>
  <c r="M12" i="7"/>
  <c r="L12" i="7"/>
  <c r="J13" i="7"/>
  <c r="K12" i="7"/>
  <c r="N11" i="7"/>
  <c r="M11" i="6"/>
  <c r="L12" i="6"/>
  <c r="J13" i="6" s="1"/>
  <c r="K12" i="6"/>
  <c r="M28" i="6"/>
  <c r="K29" i="6"/>
  <c r="J30" i="6" s="1"/>
  <c r="L29" i="6"/>
  <c r="D12" i="8" l="1"/>
  <c r="E11" i="8" s="1"/>
  <c r="B13" i="8"/>
  <c r="A14" i="8"/>
  <c r="C13" i="8"/>
  <c r="C24" i="7"/>
  <c r="B25" i="7" s="1"/>
  <c r="D24" i="7"/>
  <c r="E24" i="7"/>
  <c r="F23" i="7"/>
  <c r="M27" i="7"/>
  <c r="K27" i="7"/>
  <c r="J28" i="7" s="1"/>
  <c r="L27" i="7"/>
  <c r="N26" i="7"/>
  <c r="R27" i="7"/>
  <c r="Q28" i="7" s="1"/>
  <c r="U26" i="7"/>
  <c r="S27" i="7"/>
  <c r="T27" i="7"/>
  <c r="R12" i="7"/>
  <c r="Q13" i="7" s="1"/>
  <c r="U11" i="7"/>
  <c r="S12" i="7"/>
  <c r="T12" i="7"/>
  <c r="K13" i="7"/>
  <c r="J14" i="7" s="1"/>
  <c r="N12" i="7"/>
  <c r="L13" i="7"/>
  <c r="M13" i="7"/>
  <c r="K13" i="6"/>
  <c r="L13" i="6"/>
  <c r="J14" i="6" s="1"/>
  <c r="M12" i="6"/>
  <c r="L30" i="6"/>
  <c r="M29" i="6"/>
  <c r="K30" i="6"/>
  <c r="J31" i="6" s="1"/>
  <c r="B14" i="8" l="1"/>
  <c r="D13" i="8"/>
  <c r="E12" i="8" s="1"/>
  <c r="C14" i="8"/>
  <c r="A15" i="8"/>
  <c r="K14" i="7"/>
  <c r="N13" i="7"/>
  <c r="L14" i="7"/>
  <c r="M14" i="7"/>
  <c r="D25" i="7"/>
  <c r="C25" i="7"/>
  <c r="E25" i="7"/>
  <c r="F24" i="7"/>
  <c r="B26" i="7"/>
  <c r="R28" i="7"/>
  <c r="Q29" i="7" s="1"/>
  <c r="U27" i="7"/>
  <c r="S28" i="7"/>
  <c r="T28" i="7"/>
  <c r="M28" i="7"/>
  <c r="J29" i="7" s="1"/>
  <c r="N27" i="7"/>
  <c r="K28" i="7"/>
  <c r="L28" i="7"/>
  <c r="U12" i="7"/>
  <c r="R13" i="7"/>
  <c r="Q14" i="7" s="1"/>
  <c r="S13" i="7"/>
  <c r="T13" i="7"/>
  <c r="L14" i="6"/>
  <c r="J15" i="6" s="1"/>
  <c r="M13" i="6"/>
  <c r="K14" i="6"/>
  <c r="M30" i="6"/>
  <c r="K31" i="6"/>
  <c r="J32" i="6" s="1"/>
  <c r="L31" i="6"/>
  <c r="D14" i="8" l="1"/>
  <c r="E13" i="8" s="1"/>
  <c r="B15" i="8"/>
  <c r="B16" i="8" s="1"/>
  <c r="B17" i="8" s="1"/>
  <c r="B18" i="8" s="1"/>
  <c r="B19" i="8" s="1"/>
  <c r="K29" i="7"/>
  <c r="L29" i="7"/>
  <c r="N28" i="7"/>
  <c r="M29" i="7"/>
  <c r="U13" i="7"/>
  <c r="T14" i="7"/>
  <c r="S14" i="7"/>
  <c r="R14" i="7"/>
  <c r="T29" i="7"/>
  <c r="U28" i="7"/>
  <c r="R29" i="7"/>
  <c r="S29" i="7"/>
  <c r="E26" i="7"/>
  <c r="F25" i="7"/>
  <c r="C26" i="7"/>
  <c r="D26" i="7"/>
  <c r="K32" i="6"/>
  <c r="L32" i="6"/>
  <c r="M32" i="6"/>
  <c r="M31" i="6"/>
  <c r="K15" i="6"/>
  <c r="J16" i="6" s="1"/>
  <c r="L15" i="6"/>
  <c r="M14" i="6"/>
  <c r="C15" i="8" l="1"/>
  <c r="L16" i="6"/>
  <c r="M16" i="6"/>
  <c r="M15" i="6"/>
  <c r="K16" i="6"/>
  <c r="D15" i="8" l="1"/>
  <c r="E14" i="8" s="1"/>
  <c r="A16" i="8"/>
  <c r="C16" i="8" s="1"/>
  <c r="R9" i="5"/>
  <c r="Q9" i="5"/>
  <c r="P9" i="5"/>
  <c r="O9" i="5"/>
  <c r="N9" i="5"/>
  <c r="Q8" i="5"/>
  <c r="R8" i="5"/>
  <c r="P8" i="5"/>
  <c r="O8" i="5"/>
  <c r="N8" i="5"/>
  <c r="Q7" i="5"/>
  <c r="R7" i="5"/>
  <c r="R6" i="5"/>
  <c r="N7" i="5"/>
  <c r="P7" i="5" s="1"/>
  <c r="O7" i="5"/>
  <c r="Q6" i="5"/>
  <c r="P6" i="5"/>
  <c r="O6" i="5"/>
  <c r="J7" i="5"/>
  <c r="H3" i="5"/>
  <c r="K3" i="5"/>
  <c r="I6" i="5"/>
  <c r="J6" i="5"/>
  <c r="G7" i="5"/>
  <c r="G8" i="5" s="1"/>
  <c r="H7" i="5"/>
  <c r="I7" i="5"/>
  <c r="A17" i="8" l="1"/>
  <c r="C17" i="8" s="1"/>
  <c r="D16" i="8"/>
  <c r="E15" i="8" s="1"/>
  <c r="G9" i="5"/>
  <c r="K6" i="5"/>
  <c r="H8" i="5"/>
  <c r="I8" i="5" s="1"/>
  <c r="D17" i="8" l="1"/>
  <c r="E16" i="8" s="1"/>
  <c r="A18" i="8"/>
  <c r="C18" i="8" s="1"/>
  <c r="H9" i="5"/>
  <c r="I9" i="5" s="1"/>
  <c r="K7" i="5"/>
  <c r="J8" i="5"/>
  <c r="G10" i="5"/>
  <c r="B24" i="4"/>
  <c r="E23" i="4"/>
  <c r="D23" i="4"/>
  <c r="B14" i="4"/>
  <c r="D14" i="4" s="1"/>
  <c r="E13" i="4"/>
  <c r="D13" i="4"/>
  <c r="G5" i="4"/>
  <c r="G6" i="4"/>
  <c r="G7" i="4"/>
  <c r="G8" i="4"/>
  <c r="G4" i="4"/>
  <c r="D5" i="4"/>
  <c r="C5" i="4"/>
  <c r="B6" i="4" s="1"/>
  <c r="B5" i="4"/>
  <c r="F4" i="4"/>
  <c r="F3" i="4"/>
  <c r="E3" i="4"/>
  <c r="A19" i="8" l="1"/>
  <c r="D18" i="8"/>
  <c r="E17" i="8" s="1"/>
  <c r="K8" i="5"/>
  <c r="J9" i="5"/>
  <c r="H10" i="5"/>
  <c r="H11" i="5" s="1"/>
  <c r="H12" i="5" s="1"/>
  <c r="I10" i="5"/>
  <c r="F23" i="4"/>
  <c r="C24" i="4" s="1"/>
  <c r="G24" i="4" s="1"/>
  <c r="D24" i="4"/>
  <c r="F13" i="4"/>
  <c r="C14" i="4" s="1"/>
  <c r="G14" i="4" s="1"/>
  <c r="D6" i="4"/>
  <c r="E5" i="4"/>
  <c r="F5" i="4" s="1"/>
  <c r="C6" i="4" s="1"/>
  <c r="C19" i="8" l="1"/>
  <c r="A20" i="8"/>
  <c r="K9" i="5"/>
  <c r="G11" i="5"/>
  <c r="I11" i="5" s="1"/>
  <c r="J10" i="5"/>
  <c r="B25" i="4"/>
  <c r="D25" i="4" s="1"/>
  <c r="E24" i="4"/>
  <c r="F24" i="4" s="1"/>
  <c r="C25" i="4" s="1"/>
  <c r="G25" i="4" s="1"/>
  <c r="E14" i="4"/>
  <c r="F14" i="4" s="1"/>
  <c r="C15" i="4" s="1"/>
  <c r="E15" i="4" s="1"/>
  <c r="F15" i="4" s="1"/>
  <c r="C16" i="4" s="1"/>
  <c r="B15" i="4"/>
  <c r="D15" i="4" s="1"/>
  <c r="E6" i="4"/>
  <c r="F6" i="4" s="1"/>
  <c r="C7" i="4" s="1"/>
  <c r="B7" i="4"/>
  <c r="B20" i="8" l="1"/>
  <c r="B21" i="8" s="1"/>
  <c r="D19" i="8"/>
  <c r="E18" i="8" s="1"/>
  <c r="K10" i="5"/>
  <c r="G12" i="5"/>
  <c r="J11" i="5"/>
  <c r="B26" i="4"/>
  <c r="E25" i="4"/>
  <c r="F25" i="4" s="1"/>
  <c r="C26" i="4" s="1"/>
  <c r="G26" i="4" s="1"/>
  <c r="D26" i="4"/>
  <c r="G15" i="4"/>
  <c r="B16" i="4"/>
  <c r="D16" i="4" s="1"/>
  <c r="B17" i="4"/>
  <c r="G16" i="4"/>
  <c r="E16" i="4"/>
  <c r="D7" i="4"/>
  <c r="B8" i="4"/>
  <c r="E7" i="4"/>
  <c r="F7" i="4" s="1"/>
  <c r="C8" i="4" s="1"/>
  <c r="C20" i="8" l="1"/>
  <c r="I12" i="5"/>
  <c r="G13" i="5"/>
  <c r="B27" i="4"/>
  <c r="D27" i="4" s="1"/>
  <c r="E26" i="4"/>
  <c r="F26" i="4" s="1"/>
  <c r="C27" i="4" s="1"/>
  <c r="B28" i="4" s="1"/>
  <c r="F16" i="4"/>
  <c r="C17" i="4" s="1"/>
  <c r="B18" i="4" s="1"/>
  <c r="E17" i="4"/>
  <c r="D17" i="4"/>
  <c r="E8" i="4"/>
  <c r="F8" i="4" s="1"/>
  <c r="D8" i="4"/>
  <c r="D20" i="8" l="1"/>
  <c r="E19" i="8" s="1"/>
  <c r="A21" i="8"/>
  <c r="K11" i="5"/>
  <c r="J12" i="5"/>
  <c r="H13" i="5"/>
  <c r="H14" i="5" s="1"/>
  <c r="E27" i="4"/>
  <c r="F27" i="4" s="1"/>
  <c r="C28" i="4" s="1"/>
  <c r="G27" i="4"/>
  <c r="D28" i="4"/>
  <c r="G17" i="4"/>
  <c r="F17" i="4"/>
  <c r="C18" i="4" s="1"/>
  <c r="G18" i="4" s="1"/>
  <c r="D18" i="4"/>
  <c r="A22" i="8" l="1"/>
  <c r="C21" i="8"/>
  <c r="I13" i="5"/>
  <c r="G28" i="4"/>
  <c r="E28" i="4"/>
  <c r="F28" i="4" s="1"/>
  <c r="E18" i="4"/>
  <c r="F18" i="4" s="1"/>
  <c r="B22" i="8" l="1"/>
  <c r="B23" i="8" s="1"/>
  <c r="B24" i="8" s="1"/>
  <c r="D21" i="8"/>
  <c r="E20" i="8" s="1"/>
  <c r="G14" i="5"/>
  <c r="K12" i="5"/>
  <c r="J13" i="5"/>
  <c r="D4" i="4"/>
  <c r="B4" i="4"/>
  <c r="C4" i="4"/>
  <c r="D3" i="4"/>
  <c r="D34" i="1"/>
  <c r="D33" i="1"/>
  <c r="C31" i="1"/>
  <c r="E31" i="1" s="1"/>
  <c r="C29" i="1"/>
  <c r="E29" i="1" s="1"/>
  <c r="C26" i="1"/>
  <c r="E26" i="1" s="1"/>
  <c r="E24" i="1"/>
  <c r="D24" i="1"/>
  <c r="D19" i="1"/>
  <c r="D18" i="1"/>
  <c r="C16" i="1"/>
  <c r="E16" i="1" s="1"/>
  <c r="E12" i="1"/>
  <c r="D12" i="1"/>
  <c r="F12" i="1" s="1"/>
  <c r="G5" i="1"/>
  <c r="G6" i="1"/>
  <c r="G4" i="1"/>
  <c r="C6" i="1"/>
  <c r="E6" i="1" s="1"/>
  <c r="D6" i="1"/>
  <c r="C5" i="1"/>
  <c r="E5" i="1" s="1"/>
  <c r="D4" i="1"/>
  <c r="F4" i="1" s="1"/>
  <c r="E4" i="1"/>
  <c r="E3" i="1"/>
  <c r="D3" i="1"/>
  <c r="F3" i="1" s="1"/>
  <c r="C4" i="1" s="1"/>
  <c r="C22" i="8" l="1"/>
  <c r="I14" i="5"/>
  <c r="G15" i="5"/>
  <c r="E4" i="4"/>
  <c r="D31" i="1"/>
  <c r="F31" i="1" s="1"/>
  <c r="G31" i="1" s="1"/>
  <c r="D29" i="1"/>
  <c r="F29" i="1" s="1"/>
  <c r="D26" i="1"/>
  <c r="F26" i="1"/>
  <c r="F24" i="1"/>
  <c r="C25" i="1" s="1"/>
  <c r="D25" i="1" s="1"/>
  <c r="D16" i="1"/>
  <c r="F16" i="1" s="1"/>
  <c r="G16" i="1" s="1"/>
  <c r="C13" i="1"/>
  <c r="F6" i="1"/>
  <c r="D5" i="1"/>
  <c r="F5" i="1" s="1"/>
  <c r="D22" i="8" l="1"/>
  <c r="E21" i="8" s="1"/>
  <c r="A23" i="8"/>
  <c r="C23" i="8" s="1"/>
  <c r="G16" i="5"/>
  <c r="J14" i="5"/>
  <c r="H15" i="5"/>
  <c r="I15" i="5" s="1"/>
  <c r="K13" i="5"/>
  <c r="G29" i="1"/>
  <c r="C30" i="1"/>
  <c r="G26" i="1"/>
  <c r="C27" i="1"/>
  <c r="E25" i="1"/>
  <c r="E13" i="1"/>
  <c r="D13" i="1"/>
  <c r="F13" i="1" s="1"/>
  <c r="D23" i="8" l="1"/>
  <c r="E22" i="8" s="1"/>
  <c r="A24" i="8"/>
  <c r="J15" i="5"/>
  <c r="H16" i="5"/>
  <c r="H17" i="5" s="1"/>
  <c r="H18" i="5" s="1"/>
  <c r="K14" i="5"/>
  <c r="E30" i="1"/>
  <c r="D30" i="1"/>
  <c r="F30" i="1" s="1"/>
  <c r="G30" i="1" s="1"/>
  <c r="D27" i="1"/>
  <c r="E27" i="1"/>
  <c r="F27" i="1" s="1"/>
  <c r="F25" i="1"/>
  <c r="C14" i="1"/>
  <c r="G13" i="1"/>
  <c r="C24" i="8" l="1"/>
  <c r="A25" i="8"/>
  <c r="I16" i="5"/>
  <c r="C28" i="1"/>
  <c r="G27" i="1"/>
  <c r="G25" i="1"/>
  <c r="D14" i="1"/>
  <c r="E14" i="1"/>
  <c r="B25" i="8" l="1"/>
  <c r="B26" i="8" s="1"/>
  <c r="D24" i="8"/>
  <c r="E23" i="8" s="1"/>
  <c r="J16" i="5"/>
  <c r="G17" i="5"/>
  <c r="I17" i="5" s="1"/>
  <c r="K15" i="5"/>
  <c r="D28" i="1"/>
  <c r="F28" i="1" s="1"/>
  <c r="G28" i="1" s="1"/>
  <c r="E28" i="1"/>
  <c r="F14" i="1"/>
  <c r="G14" i="1" s="1"/>
  <c r="C15" i="1"/>
  <c r="C25" i="8" l="1"/>
  <c r="J17" i="5"/>
  <c r="G18" i="5"/>
  <c r="K16" i="5"/>
  <c r="E15" i="1"/>
  <c r="D15" i="1"/>
  <c r="F15" i="1" s="1"/>
  <c r="G15" i="1" s="1"/>
  <c r="D25" i="8" l="1"/>
  <c r="E24" i="8" s="1"/>
  <c r="A26" i="8"/>
  <c r="C26" i="8" s="1"/>
  <c r="D26" i="8" s="1"/>
  <c r="G19" i="5"/>
  <c r="I18" i="5"/>
  <c r="E26" i="8" l="1"/>
  <c r="E25" i="8"/>
  <c r="I19" i="5"/>
  <c r="G20" i="5"/>
  <c r="K17" i="5"/>
  <c r="H19" i="5"/>
  <c r="J18" i="5"/>
  <c r="I20" i="5" l="1"/>
  <c r="G21" i="5"/>
  <c r="K18" i="5"/>
  <c r="H20" i="5"/>
  <c r="J19" i="5"/>
  <c r="I21" i="5" l="1"/>
  <c r="J20" i="5"/>
  <c r="H21" i="5"/>
  <c r="H22" i="5" s="1"/>
  <c r="H23" i="5" s="1"/>
  <c r="H24" i="5" s="1"/>
  <c r="K19" i="5"/>
  <c r="G22" i="5" l="1"/>
  <c r="I22" i="5" s="1"/>
  <c r="K20" i="5"/>
  <c r="J21" i="5"/>
  <c r="K21" i="5" l="1"/>
  <c r="J22" i="5"/>
  <c r="G23" i="5"/>
  <c r="I23" i="5" s="1"/>
  <c r="J23" i="5" l="1"/>
  <c r="G24" i="5"/>
  <c r="K22" i="5"/>
  <c r="G25" i="5" l="1"/>
  <c r="I24" i="5"/>
  <c r="H25" i="5" l="1"/>
  <c r="I25" i="5" s="1"/>
  <c r="J24" i="5"/>
  <c r="K23" i="5"/>
  <c r="G26" i="5"/>
  <c r="J25" i="5" l="1"/>
  <c r="H26" i="5"/>
  <c r="I26" i="5" s="1"/>
  <c r="K24" i="5"/>
  <c r="G27" i="5"/>
  <c r="K25" i="5" l="1"/>
  <c r="H27" i="5"/>
  <c r="J26" i="5"/>
  <c r="I27" i="5"/>
  <c r="G28" i="5"/>
  <c r="K26" i="5" l="1"/>
  <c r="H28" i="5"/>
  <c r="H29" i="5" s="1"/>
  <c r="H30" i="5" s="1"/>
  <c r="J27" i="5"/>
  <c r="I28" i="5" l="1"/>
  <c r="J28" i="5" l="1"/>
  <c r="G29" i="5"/>
  <c r="I29" i="5" s="1"/>
  <c r="K27" i="5"/>
  <c r="G30" i="5" l="1"/>
  <c r="J29" i="5"/>
  <c r="K28" i="5"/>
  <c r="I30" i="5" l="1"/>
  <c r="G31" i="5"/>
  <c r="J30" i="5" l="1"/>
  <c r="H31" i="5"/>
  <c r="H32" i="5" s="1"/>
  <c r="K29" i="5"/>
  <c r="I31" i="5" l="1"/>
  <c r="J31" i="5" l="1"/>
  <c r="G32" i="5"/>
  <c r="I32" i="5" s="1"/>
  <c r="K30" i="5"/>
  <c r="J32" i="5" l="1"/>
  <c r="K31" i="5"/>
</calcChain>
</file>

<file path=xl/sharedStrings.xml><?xml version="1.0" encoding="utf-8"?>
<sst xmlns="http://schemas.openxmlformats.org/spreadsheetml/2006/main" count="157" uniqueCount="76">
  <si>
    <t>n</t>
  </si>
  <si>
    <t>f(x_n)</t>
  </si>
  <si>
    <t>x_n</t>
  </si>
  <si>
    <t>f'(x_n)</t>
  </si>
  <si>
    <t>x_n+1</t>
  </si>
  <si>
    <t>Error</t>
  </si>
  <si>
    <t>----</t>
  </si>
  <si>
    <t>Iteraciones</t>
  </si>
  <si>
    <t>Cero</t>
  </si>
  <si>
    <t>z_n</t>
  </si>
  <si>
    <t>f(z_n)</t>
  </si>
  <si>
    <t>f'(z_n)</t>
  </si>
  <si>
    <t>z_n+1</t>
  </si>
  <si>
    <t>Se restan las funciones f(x) y g(x) (Grafica rosada) los puntos de corte con el eje x son las intersecciones de estas dos funciones y eso es equivalente al cero de la función</t>
  </si>
  <si>
    <t>f(x) Azul</t>
  </si>
  <si>
    <t>g(x) Roja</t>
  </si>
  <si>
    <t>x_n-1</t>
  </si>
  <si>
    <t>f(x_n-1)</t>
  </si>
  <si>
    <t>h(x)=f(x)-g(x)</t>
  </si>
  <si>
    <t>h(x) fucsia</t>
  </si>
  <si>
    <t>La masa aproximada es 97,4229712 Kg</t>
  </si>
  <si>
    <t>ERROR</t>
  </si>
  <si>
    <t>F(XM)</t>
  </si>
  <si>
    <t>XM</t>
  </si>
  <si>
    <t>XD</t>
  </si>
  <si>
    <t>XI</t>
  </si>
  <si>
    <t>donde g=9.8 m/s^2 para un paracaidista con un coeficiente de arrastre c=15kg/s, determine la masa m, si el paracaidista lleva una velocidad v=50km/h despues de 10 segundos. Encuentre el valor haciendo uso de bisección y la regla falsa</t>
  </si>
  <si>
    <t>f(</t>
  </si>
  <si>
    <t>F(XD)=</t>
  </si>
  <si>
    <t>F(XI)=</t>
  </si>
  <si>
    <t>XD=</t>
  </si>
  <si>
    <t>XI=</t>
  </si>
  <si>
    <t xml:space="preserve">2. La velocidad v de caida de un paracaidista está dada por:                                                                               </t>
  </si>
  <si>
    <t>an</t>
  </si>
  <si>
    <t>bn</t>
  </si>
  <si>
    <t>f(an)</t>
  </si>
  <si>
    <t>f(bn)</t>
  </si>
  <si>
    <t>xn</t>
  </si>
  <si>
    <t>Eerror</t>
  </si>
  <si>
    <t>La masa aproximada es 97,4229714 Kg</t>
  </si>
  <si>
    <t>y</t>
  </si>
  <si>
    <t>X</t>
  </si>
  <si>
    <t>N</t>
  </si>
  <si>
    <t>Para sacar los puntos como tal de la funcion es decir (x,y ) criticos se reemplaza x en la ecuacion</t>
  </si>
  <si>
    <t>Sacamos las segunda derivada de la funcion</t>
  </si>
  <si>
    <t>Tomamos la ecuacion Xn asi</t>
  </si>
  <si>
    <t>Xo=0,8</t>
  </si>
  <si>
    <t>error</t>
  </si>
  <si>
    <t>f'(xi)</t>
  </si>
  <si>
    <t>f(xi)</t>
  </si>
  <si>
    <t>xi</t>
  </si>
  <si>
    <t>Cuarto punto critico en X=3,69853654</t>
  </si>
  <si>
    <t>SEGUNDO PUNTO CRITICO EN X=  0,95385737</t>
  </si>
  <si>
    <t xml:space="preserve">ya que en el metodo de Newton para sacar Xn la formula es </t>
  </si>
  <si>
    <t>Para sacar los puntos criticos lo que se tiene que hacer es derivar la funcion</t>
  </si>
  <si>
    <t>Grafica</t>
  </si>
  <si>
    <t>Xo=4,9</t>
  </si>
  <si>
    <t>Xo=2,6</t>
  </si>
  <si>
    <t>f''(xi)</t>
  </si>
  <si>
    <t>Xo=-1,9</t>
  </si>
  <si>
    <t>Quinto punto critico en X=4,95355606</t>
  </si>
  <si>
    <t>TERCER PUNTO CRITICO EN  X=2,71546516</t>
  </si>
  <si>
    <t>PRIMER PUNTO CRITICO EN X= -1,818375</t>
  </si>
  <si>
    <t>Newton</t>
  </si>
  <si>
    <t>x0=4,9</t>
  </si>
  <si>
    <t>x0=2,6</t>
  </si>
  <si>
    <t>Quinto punto Critico en X=4,953555606</t>
  </si>
  <si>
    <t>Tercer Punto Critico en X= 2,71546516</t>
  </si>
  <si>
    <t>x0=-1,9</t>
  </si>
  <si>
    <t>Primer Punto Critico en X=-1,81837511</t>
  </si>
  <si>
    <t>x</t>
  </si>
  <si>
    <t>x0=3,5</t>
  </si>
  <si>
    <t>x0=0,8</t>
  </si>
  <si>
    <t>Cuarto Punto Critico en X= 3,69853654</t>
  </si>
  <si>
    <t>Segundo Punto Critico en X= 0,95385737</t>
  </si>
  <si>
    <t>Hay u punto critico en X= -1,81837511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</si>
</sst>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000000_-;\-* #,##0.00000000_-;_-* &quot;-&quot;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0" fontId="0" fillId="4" borderId="1" xfId="0" applyFill="1" applyBorder="1"/>
    <xf numFmtId="0" fontId="0" fillId="4" borderId="1" xfId="0" applyFill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4" borderId="2" xfId="0" applyFill="1" applyBorder="1"/>
    <xf numFmtId="164" fontId="0" fillId="0" borderId="0" xfId="1" applyNumberFormat="1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4" borderId="3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5" borderId="0" xfId="0" applyFill="1"/>
    <xf numFmtId="0" fontId="0" fillId="5" borderId="4" xfId="0" applyFill="1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0</xdr:rowOff>
    </xdr:from>
    <xdr:ext cx="3511581" cy="787753"/>
    <xdr:pic>
      <xdr:nvPicPr>
        <xdr:cNvPr id="2" name="Imagen 1">
          <a:extLst>
            <a:ext uri="{FF2B5EF4-FFF2-40B4-BE49-F238E27FC236}">
              <a16:creationId xmlns:a16="http://schemas.microsoft.com/office/drawing/2014/main" id="{35178ABF-62EF-41B4-B5B8-2EDCC0AA6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0"/>
          <a:ext cx="3511581" cy="787753"/>
        </a:xfrm>
        <a:prstGeom prst="rect">
          <a:avLst/>
        </a:prstGeom>
      </xdr:spPr>
    </xdr:pic>
    <xdr:clientData/>
  </xdr:oneCellAnchor>
  <xdr:oneCellAnchor>
    <xdr:from>
      <xdr:col>0</xdr:col>
      <xdr:colOff>381000</xdr:colOff>
      <xdr:row>4</xdr:row>
      <xdr:rowOff>133350</xdr:rowOff>
    </xdr:from>
    <xdr:ext cx="403533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34220A9-9C69-4123-B962-10D23B0BA900}"/>
                </a:ext>
              </a:extLst>
            </xdr:cNvPr>
            <xdr:cNvSpPr txBox="1"/>
          </xdr:nvSpPr>
          <xdr:spPr>
            <a:xfrm>
              <a:off x="381000" y="864870"/>
              <a:ext cx="403533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+6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+9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34220A9-9C69-4123-B962-10D23B0BA900}"/>
                </a:ext>
              </a:extLst>
            </xdr:cNvPr>
            <xdr:cNvSpPr txBox="1"/>
          </xdr:nvSpPr>
          <xdr:spPr>
            <a:xfrm>
              <a:off x="381000" y="864870"/>
              <a:ext cx="403533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𝑓^′ (𝑥)=sin⁡(𝑥−8) (−𝑥^2+6𝑥+9)+cos⁡(𝑥−8) (2𝑥−6)+1/2 𝑒^(𝑥−3)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6</xdr:row>
      <xdr:rowOff>104775</xdr:rowOff>
    </xdr:from>
    <xdr:ext cx="510928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3558D8C-EECC-4F21-B8A9-1912A3A87744}"/>
                </a:ext>
              </a:extLst>
            </xdr:cNvPr>
            <xdr:cNvSpPr txBox="1"/>
          </xdr:nvSpPr>
          <xdr:spPr>
            <a:xfrm>
              <a:off x="133350" y="1202055"/>
              <a:ext cx="51092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+6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e>
                        </m:d>
                      </m:e>
                    </m:func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−8)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3558D8C-EECC-4F21-B8A9-1912A3A87744}"/>
                </a:ext>
              </a:extLst>
            </xdr:cNvPr>
            <xdr:cNvSpPr txBox="1"/>
          </xdr:nvSpPr>
          <xdr:spPr>
            <a:xfrm>
              <a:off x="133350" y="1202055"/>
              <a:ext cx="51092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𝑓^′′ (𝑥)=2sin⁡(𝑥−8)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(−2𝑥+6)</a:t>
              </a:r>
              <a:r>
                <a:rPr lang="es-MX" sz="1100" b="0" i="0">
                  <a:latin typeface="Cambria Math" panose="02040503050406030204" pitchFamily="18" charset="0"/>
                </a:rPr>
                <a:t>+cos⁡(𝑥−8)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(−𝑥^2+6𝑥+9)</a:t>
              </a:r>
              <a:r>
                <a:rPr lang="es-MX" sz="1100" b="0" i="0">
                  <a:latin typeface="Cambria Math" panose="02040503050406030204" pitchFamily="18" charset="0"/>
                </a:rPr>
                <a:t>+1/2 𝑒^(𝑥−3)+2cos⁡(𝑥−8)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8</xdr:row>
      <xdr:rowOff>57150</xdr:rowOff>
    </xdr:from>
    <xdr:ext cx="504644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A3A302-6A92-4C86-B7B9-0E694733FF1A}"/>
                </a:ext>
              </a:extLst>
            </xdr:cNvPr>
            <xdr:cNvSpPr txBox="1"/>
          </xdr:nvSpPr>
          <xdr:spPr>
            <a:xfrm>
              <a:off x="19050" y="1520190"/>
              <a:ext cx="504644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′′′</m:t>
                        </m:r>
                      </m:sup>
                    </m:sSup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𝑐𝑜𝑠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−6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e>
                        </m:d>
                      </m:e>
                    </m:func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MX" sz="1100" b="0" i="0">
                        <a:latin typeface="Cambria Math" panose="02040503050406030204" pitchFamily="18" charset="0"/>
                      </a:rPr>
                      <m:t>6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−8)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A3A302-6A92-4C86-B7B9-0E694733FF1A}"/>
                </a:ext>
              </a:extLst>
            </xdr:cNvPr>
            <xdr:cNvSpPr txBox="1"/>
          </xdr:nvSpPr>
          <xdr:spPr>
            <a:xfrm>
              <a:off x="19050" y="1520190"/>
              <a:ext cx="504644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𝑓^′′′ (𝑥)=3𝑐𝑜𝑠⁡(𝑥−8)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(−2𝑥+6)</a:t>
              </a:r>
              <a:r>
                <a:rPr lang="es-MX" sz="1100" b="0" i="0">
                  <a:latin typeface="Cambria Math" panose="02040503050406030204" pitchFamily="18" charset="0"/>
                </a:rPr>
                <a:t>+sin⁡(𝑥−8)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(𝑥^2−6𝑥+9)</a:t>
              </a:r>
              <a:r>
                <a:rPr lang="es-MX" sz="1100" b="0" i="0">
                  <a:latin typeface="Cambria Math" panose="02040503050406030204" pitchFamily="18" charset="0"/>
                </a:rPr>
                <a:t>+1/2 𝑒^(𝑥−3)−6𝑠𝑖𝑛⁡(𝑥−8)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47625</xdr:rowOff>
    </xdr:from>
    <xdr:ext cx="6118122" cy="1192375"/>
    <xdr:pic>
      <xdr:nvPicPr>
        <xdr:cNvPr id="2" name="Imagen 1">
          <a:extLst>
            <a:ext uri="{FF2B5EF4-FFF2-40B4-BE49-F238E27FC236}">
              <a16:creationId xmlns:a16="http://schemas.microsoft.com/office/drawing/2014/main" id="{426CACEE-8E9C-4A19-A9B2-F76CC5C9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47625"/>
          <a:ext cx="6118122" cy="1192375"/>
        </a:xfrm>
        <a:prstGeom prst="rect">
          <a:avLst/>
        </a:prstGeom>
      </xdr:spPr>
    </xdr:pic>
    <xdr:clientData/>
  </xdr:oneCellAnchor>
  <xdr:oneCellAnchor>
    <xdr:from>
      <xdr:col>6</xdr:col>
      <xdr:colOff>9526</xdr:colOff>
      <xdr:row>8</xdr:row>
      <xdr:rowOff>9525</xdr:rowOff>
    </xdr:from>
    <xdr:ext cx="1583120" cy="3152775"/>
    <xdr:pic>
      <xdr:nvPicPr>
        <xdr:cNvPr id="3" name="Imagen 2">
          <a:extLst>
            <a:ext uri="{FF2B5EF4-FFF2-40B4-BE49-F238E27FC236}">
              <a16:creationId xmlns:a16="http://schemas.microsoft.com/office/drawing/2014/main" id="{891B9929-0960-4F09-BE5D-BEC83C948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4406" y="1472565"/>
          <a:ext cx="1583120" cy="3152775"/>
        </a:xfrm>
        <a:prstGeom prst="rect">
          <a:avLst/>
        </a:prstGeom>
      </xdr:spPr>
    </xdr:pic>
    <xdr:clientData/>
  </xdr:oneCellAnchor>
  <xdr:oneCellAnchor>
    <xdr:from>
      <xdr:col>2</xdr:col>
      <xdr:colOff>476250</xdr:colOff>
      <xdr:row>19</xdr:row>
      <xdr:rowOff>38100</xdr:rowOff>
    </xdr:from>
    <xdr:ext cx="2262869" cy="346665"/>
    <xdr:pic>
      <xdr:nvPicPr>
        <xdr:cNvPr id="4" name="Imagen 3">
          <a:extLst>
            <a:ext uri="{FF2B5EF4-FFF2-40B4-BE49-F238E27FC236}">
              <a16:creationId xmlns:a16="http://schemas.microsoft.com/office/drawing/2014/main" id="{04EF18FD-6718-4D5C-92BC-36DD176CA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61210" y="3512820"/>
          <a:ext cx="2262869" cy="34666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152400</xdr:rowOff>
    </xdr:from>
    <xdr:ext cx="403533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3007E94-DC75-4A34-BCA4-218533A0C987}"/>
                </a:ext>
              </a:extLst>
            </xdr:cNvPr>
            <xdr:cNvSpPr txBox="1"/>
          </xdr:nvSpPr>
          <xdr:spPr>
            <a:xfrm>
              <a:off x="0" y="2346960"/>
              <a:ext cx="403533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+6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+9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3007E94-DC75-4A34-BCA4-218533A0C987}"/>
                </a:ext>
              </a:extLst>
            </xdr:cNvPr>
            <xdr:cNvSpPr txBox="1"/>
          </xdr:nvSpPr>
          <xdr:spPr>
            <a:xfrm>
              <a:off x="0" y="2346960"/>
              <a:ext cx="403533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𝑓^′ (𝑥)=sin⁡(𝑥−8) (−𝑥^2+6𝑥+9)+cos⁡(𝑥−8) (2𝑥−6)+1/2 𝑒^(𝑥−3)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4762</xdr:colOff>
      <xdr:row>17</xdr:row>
      <xdr:rowOff>19050</xdr:rowOff>
    </xdr:from>
    <xdr:ext cx="1372683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66BBA6D-883A-4E01-A1F7-851AF8FB9598}"/>
                </a:ext>
              </a:extLst>
            </xdr:cNvPr>
            <xdr:cNvSpPr txBox="1"/>
          </xdr:nvSpPr>
          <xdr:spPr>
            <a:xfrm>
              <a:off x="1589722" y="3128010"/>
              <a:ext cx="137268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66BBA6D-883A-4E01-A1F7-851AF8FB9598}"/>
                </a:ext>
              </a:extLst>
            </xdr:cNvPr>
            <xdr:cNvSpPr txBox="1"/>
          </xdr:nvSpPr>
          <xdr:spPr>
            <a:xfrm>
              <a:off x="1589722" y="3128010"/>
              <a:ext cx="1372683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𝑋𝑛=𝑋_(𝑛−1)−(𝑓(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𝑋_(𝑛−1)))/(𝑓′(𝑋_(𝑛−1)))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119062</xdr:colOff>
      <xdr:row>21</xdr:row>
      <xdr:rowOff>180975</xdr:rowOff>
    </xdr:from>
    <xdr:ext cx="1409104" cy="360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EE94C0-1603-4C6D-AA9D-FBAB5A63E85C}"/>
                </a:ext>
              </a:extLst>
            </xdr:cNvPr>
            <xdr:cNvSpPr txBox="1"/>
          </xdr:nvSpPr>
          <xdr:spPr>
            <a:xfrm>
              <a:off x="1704022" y="4021455"/>
              <a:ext cx="1409104" cy="360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𝑋𝑛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′′(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BEE94C0-1603-4C6D-AA9D-FBAB5A63E85C}"/>
                </a:ext>
              </a:extLst>
            </xdr:cNvPr>
            <xdr:cNvSpPr txBox="1"/>
          </xdr:nvSpPr>
          <xdr:spPr>
            <a:xfrm>
              <a:off x="1704022" y="4021455"/>
              <a:ext cx="1409104" cy="360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𝑋𝑛=𝑋_(𝑛−1)−(𝑓′(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𝑋_(𝑛−1)))/(𝑓′′(𝑋_(𝑛−1)))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24</xdr:row>
      <xdr:rowOff>171450</xdr:rowOff>
    </xdr:from>
    <xdr:ext cx="5109284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18B7D88-1A03-4DD6-B82E-9D4CD218C2D2}"/>
                </a:ext>
              </a:extLst>
            </xdr:cNvPr>
            <xdr:cNvSpPr txBox="1"/>
          </xdr:nvSpPr>
          <xdr:spPr>
            <a:xfrm>
              <a:off x="0" y="4560570"/>
              <a:ext cx="51092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</m:e>
                    </m:func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+6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−8</m:t>
                            </m:r>
                          </m:e>
                        </m:d>
                        <m:d>
                          <m:d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+6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+9</m:t>
                            </m:r>
                          </m:e>
                        </m:d>
                      </m:e>
                    </m:func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m:rPr>
                        <m:sty m:val="p"/>
                      </m:rPr>
                      <a:rPr lang="es-MX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⁡(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−8)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18B7D88-1A03-4DD6-B82E-9D4CD218C2D2}"/>
                </a:ext>
              </a:extLst>
            </xdr:cNvPr>
            <xdr:cNvSpPr txBox="1"/>
          </xdr:nvSpPr>
          <xdr:spPr>
            <a:xfrm>
              <a:off x="0" y="4560570"/>
              <a:ext cx="5109284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𝑓^′′ (𝑥)=2sin⁡(𝑥−8)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(−2𝑥+6)</a:t>
              </a:r>
              <a:r>
                <a:rPr lang="es-MX" sz="1100" b="0" i="0">
                  <a:latin typeface="Cambria Math" panose="02040503050406030204" pitchFamily="18" charset="0"/>
                </a:rPr>
                <a:t>+cos⁡(𝑥−8)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(−𝑥^2+6𝑥+9)</a:t>
              </a:r>
              <a:r>
                <a:rPr lang="es-MX" sz="1100" b="0" i="0">
                  <a:latin typeface="Cambria Math" panose="02040503050406030204" pitchFamily="18" charset="0"/>
                </a:rPr>
                <a:t>+1/2 𝑒^(𝑥−3)+2cos⁡(𝑥−8)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C11E7FED-57AB-4200-8EDE-D523F793AD61}"/>
            </a:ext>
          </a:extLst>
        </xdr:cNvPr>
        <xdr:cNvSpPr>
          <a:spLocks noChangeAspect="1" noChangeArrowheads="1"/>
        </xdr:cNvSpPr>
      </xdr:nvSpPr>
      <xdr:spPr bwMode="auto">
        <a:xfrm>
          <a:off x="7000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2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DE3C2EF-23C3-4907-9242-8680137FC021}"/>
            </a:ext>
          </a:extLst>
        </xdr:cNvPr>
        <xdr:cNvSpPr>
          <a:spLocks noChangeAspect="1" noChangeArrowheads="1"/>
        </xdr:cNvSpPr>
      </xdr:nvSpPr>
      <xdr:spPr bwMode="auto">
        <a:xfrm>
          <a:off x="700087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114300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6F4C6BB9-0E65-4E52-B427-AC5366788845}"/>
            </a:ext>
          </a:extLst>
        </xdr:cNvPr>
        <xdr:cNvSpPr>
          <a:spLocks noChangeAspect="1" noChangeArrowheads="1"/>
        </xdr:cNvSpPr>
      </xdr:nvSpPr>
      <xdr:spPr bwMode="auto">
        <a:xfrm>
          <a:off x="700087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337457</xdr:colOff>
      <xdr:row>1</xdr:row>
      <xdr:rowOff>54428</xdr:rowOff>
    </xdr:from>
    <xdr:to>
      <xdr:col>20</xdr:col>
      <xdr:colOff>198895</xdr:colOff>
      <xdr:row>22</xdr:row>
      <xdr:rowOff>2228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53B0A5-0D5E-40F5-AE3B-92ACA1C9C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5343" y="239485"/>
          <a:ext cx="9397323" cy="38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26</xdr:col>
      <xdr:colOff>55524</xdr:colOff>
      <xdr:row>53</xdr:row>
      <xdr:rowOff>151690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2FC09B1-DB6F-47FC-8FD3-14CDEF622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4071" y="4572000"/>
          <a:ext cx="13009524" cy="56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566737</xdr:colOff>
      <xdr:row>1</xdr:row>
      <xdr:rowOff>19050</xdr:rowOff>
    </xdr:from>
    <xdr:ext cx="1295611" cy="30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EA25CF9-8C5A-41EA-8779-7AB1EEEC0771}"/>
                </a:ext>
              </a:extLst>
            </xdr:cNvPr>
            <xdr:cNvSpPr txBox="1"/>
          </xdr:nvSpPr>
          <xdr:spPr>
            <a:xfrm>
              <a:off x="1359217" y="201930"/>
              <a:ext cx="129561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𝑔𝑚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EA25CF9-8C5A-41EA-8779-7AB1EEEC0771}"/>
                </a:ext>
              </a:extLst>
            </xdr:cNvPr>
            <xdr:cNvSpPr txBox="1"/>
          </xdr:nvSpPr>
          <xdr:spPr>
            <a:xfrm>
              <a:off x="1359217" y="201930"/>
              <a:ext cx="129561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𝑣=𝑔𝑚/𝑐(1−𝑒^(−(𝑐/𝑚)𝑡))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433387</xdr:colOff>
      <xdr:row>7</xdr:row>
      <xdr:rowOff>47625</xdr:rowOff>
    </xdr:from>
    <xdr:ext cx="1295611" cy="302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696032D-5AF1-49AC-8D76-59B0EBFF0A53}"/>
                </a:ext>
              </a:extLst>
            </xdr:cNvPr>
            <xdr:cNvSpPr txBox="1"/>
          </xdr:nvSpPr>
          <xdr:spPr>
            <a:xfrm>
              <a:off x="1225867" y="1327785"/>
              <a:ext cx="129561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𝑔𝑚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num>
                              <m:den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den>
                            </m:f>
                          </m:e>
                        </m:d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696032D-5AF1-49AC-8D76-59B0EBFF0A53}"/>
                </a:ext>
              </a:extLst>
            </xdr:cNvPr>
            <xdr:cNvSpPr txBox="1"/>
          </xdr:nvSpPr>
          <xdr:spPr>
            <a:xfrm>
              <a:off x="1225867" y="1327785"/>
              <a:ext cx="1295611" cy="302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𝑣=𝑔𝑚/𝑐(1−𝑒^(−(𝑐/𝑚)𝑡))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100012</xdr:colOff>
      <xdr:row>9</xdr:row>
      <xdr:rowOff>76200</xdr:rowOff>
    </xdr:from>
    <xdr:ext cx="196694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2F5C13C-8D42-48B2-A7B4-30CF50AFBE39}"/>
                </a:ext>
              </a:extLst>
            </xdr:cNvPr>
            <xdr:cNvSpPr txBox="1"/>
          </xdr:nvSpPr>
          <xdr:spPr>
            <a:xfrm>
              <a:off x="892492" y="1722120"/>
              <a:ext cx="19669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9,8∗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15</m:t>
                        </m:r>
                      </m:den>
                    </m:f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15</m:t>
                                    </m:r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p>
                        </m:sSup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=50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2F5C13C-8D42-48B2-A7B4-30CF50AFBE39}"/>
                </a:ext>
              </a:extLst>
            </xdr:cNvPr>
            <xdr:cNvSpPr txBox="1"/>
          </xdr:nvSpPr>
          <xdr:spPr>
            <a:xfrm>
              <a:off x="892492" y="1722120"/>
              <a:ext cx="19669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𝑣=(9,8∗𝑚)/15 (1−𝑒^(−(15/𝑚)10) )=50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242887</xdr:colOff>
      <xdr:row>11</xdr:row>
      <xdr:rowOff>85725</xdr:rowOff>
    </xdr:from>
    <xdr:ext cx="1721112" cy="3393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DFF84B5-D5BC-41E9-AD95-29D632F7FB3C}"/>
                </a:ext>
              </a:extLst>
            </xdr:cNvPr>
            <xdr:cNvSpPr txBox="1"/>
          </xdr:nvSpPr>
          <xdr:spPr>
            <a:xfrm>
              <a:off x="1035367" y="2097405"/>
              <a:ext cx="1721112" cy="339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50∗15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9,8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150</m:t>
                                    </m:r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DFF84B5-D5BC-41E9-AD95-29D632F7FB3C}"/>
                </a:ext>
              </a:extLst>
            </xdr:cNvPr>
            <xdr:cNvSpPr txBox="1"/>
          </xdr:nvSpPr>
          <xdr:spPr>
            <a:xfrm>
              <a:off x="1035367" y="2097405"/>
              <a:ext cx="1721112" cy="3393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(50∗15)/9,8=𝑚∗(1−𝑒^(−(150/𝑚) 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242887</xdr:colOff>
      <xdr:row>13</xdr:row>
      <xdr:rowOff>133350</xdr:rowOff>
    </xdr:from>
    <xdr:ext cx="1775422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66A4E3B-7E2C-4C54-8A5E-E02F6F560CA9}"/>
                </a:ext>
              </a:extLst>
            </xdr:cNvPr>
            <xdr:cNvSpPr txBox="1"/>
          </xdr:nvSpPr>
          <xdr:spPr>
            <a:xfrm>
              <a:off x="1035367" y="2510790"/>
              <a:ext cx="1775422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76,5306=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150</m:t>
                                    </m:r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sup>
                        </m:sSup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766A4E3B-7E2C-4C54-8A5E-E02F6F560CA9}"/>
                </a:ext>
              </a:extLst>
            </xdr:cNvPr>
            <xdr:cNvSpPr txBox="1"/>
          </xdr:nvSpPr>
          <xdr:spPr>
            <a:xfrm>
              <a:off x="1035367" y="2510790"/>
              <a:ext cx="1775422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76,5306=𝑚∗(1−𝑒^(−(150/𝑚) 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214312</xdr:colOff>
      <xdr:row>15</xdr:row>
      <xdr:rowOff>76200</xdr:rowOff>
    </xdr:from>
    <xdr:ext cx="2262992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9676963-6AC4-4BF4-8CCE-C0F471491618}"/>
                </a:ext>
              </a:extLst>
            </xdr:cNvPr>
            <xdr:cNvSpPr txBox="1"/>
          </xdr:nvSpPr>
          <xdr:spPr>
            <a:xfrm>
              <a:off x="1006792" y="2819400"/>
              <a:ext cx="2262992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sSup>
                          <m:sSup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150</m:t>
                                    </m:r>
                                  </m:num>
                                  <m:den>
                                    <m:r>
                                      <a:rPr lang="es-MX" sz="1100" b="0" i="1">
                                        <a:latin typeface="Cambria Math" panose="02040503050406030204" pitchFamily="18" charset="0"/>
                                      </a:rPr>
                                      <m:t>𝑚</m:t>
                                    </m:r>
                                  </m:den>
                                </m:f>
                              </m:e>
                            </m:d>
                          </m:sup>
                        </m:sSup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−76,5306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C9676963-6AC4-4BF4-8CCE-C0F471491618}"/>
                </a:ext>
              </a:extLst>
            </xdr:cNvPr>
            <xdr:cNvSpPr txBox="1"/>
          </xdr:nvSpPr>
          <xdr:spPr>
            <a:xfrm>
              <a:off x="1006792" y="2819400"/>
              <a:ext cx="2262992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𝑓(𝑚)=𝑚∗(1−𝑒^(−(150/𝑚) ) )−76,5306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19</xdr:col>
      <xdr:colOff>494190</xdr:colOff>
      <xdr:row>10</xdr:row>
      <xdr:rowOff>161714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C6A9EC-04A2-477E-9FDA-65B1D40D9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81000"/>
          <a:ext cx="8876190" cy="1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22411</xdr:colOff>
      <xdr:row>12</xdr:row>
      <xdr:rowOff>0</xdr:rowOff>
    </xdr:from>
    <xdr:to>
      <xdr:col>15</xdr:col>
      <xdr:colOff>212220</xdr:colOff>
      <xdr:row>34</xdr:row>
      <xdr:rowOff>28048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CF7676-37D4-4741-AE30-8F3237BEB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8411" y="2286000"/>
          <a:ext cx="5523809" cy="42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705970</xdr:colOff>
      <xdr:row>34</xdr:row>
      <xdr:rowOff>171253</xdr:rowOff>
    </xdr:from>
    <xdr:to>
      <xdr:col>15</xdr:col>
      <xdr:colOff>313765</xdr:colOff>
      <xdr:row>62</xdr:row>
      <xdr:rowOff>79647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2002FD-1DE6-42BB-838E-274CEDA2B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9970" y="6648253"/>
          <a:ext cx="5703795" cy="5242394"/>
        </a:xfrm>
        <a:prstGeom prst="rect">
          <a:avLst/>
        </a:prstGeom>
      </xdr:spPr>
    </xdr:pic>
    <xdr:clientData/>
  </xdr:twoCellAnchor>
  <xdr:twoCellAnchor editAs="oneCell">
    <xdr:from>
      <xdr:col>20</xdr:col>
      <xdr:colOff>94256</xdr:colOff>
      <xdr:row>2</xdr:row>
      <xdr:rowOff>86591</xdr:rowOff>
    </xdr:from>
    <xdr:to>
      <xdr:col>26</xdr:col>
      <xdr:colOff>444027</xdr:colOff>
      <xdr:row>21</xdr:row>
      <xdr:rowOff>178866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69FDD9-368C-4C60-8657-329501710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34256" y="467591"/>
          <a:ext cx="4921771" cy="3711775"/>
        </a:xfrm>
        <a:prstGeom prst="rect">
          <a:avLst/>
        </a:prstGeom>
      </xdr:spPr>
    </xdr:pic>
    <xdr:clientData/>
  </xdr:twoCellAnchor>
  <xdr:twoCellAnchor editAs="oneCell">
    <xdr:from>
      <xdr:col>20</xdr:col>
      <xdr:colOff>81766</xdr:colOff>
      <xdr:row>23</xdr:row>
      <xdr:rowOff>61607</xdr:rowOff>
    </xdr:from>
    <xdr:to>
      <xdr:col>26</xdr:col>
      <xdr:colOff>436998</xdr:colOff>
      <xdr:row>27</xdr:row>
      <xdr:rowOff>149050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715AD20-69C5-4249-8714-36B741B60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321766" y="4443107"/>
          <a:ext cx="4927232" cy="849443"/>
        </a:xfrm>
        <a:prstGeom prst="rect">
          <a:avLst/>
        </a:prstGeom>
      </xdr:spPr>
    </xdr:pic>
    <xdr:clientData/>
  </xdr:twoCellAnchor>
  <xdr:twoCellAnchor editAs="oneCell">
    <xdr:from>
      <xdr:col>20</xdr:col>
      <xdr:colOff>69273</xdr:colOff>
      <xdr:row>29</xdr:row>
      <xdr:rowOff>61607</xdr:rowOff>
    </xdr:from>
    <xdr:to>
      <xdr:col>25</xdr:col>
      <xdr:colOff>162926</xdr:colOff>
      <xdr:row>36</xdr:row>
      <xdr:rowOff>102348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C333217-0410-4CEA-A9B4-FEDC7A6F9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9273" y="5586107"/>
          <a:ext cx="3903653" cy="1374241"/>
        </a:xfrm>
        <a:prstGeom prst="rect">
          <a:avLst/>
        </a:prstGeom>
      </xdr:spPr>
    </xdr:pic>
    <xdr:clientData/>
  </xdr:twoCellAnchor>
  <xdr:twoCellAnchor editAs="oneCell">
    <xdr:from>
      <xdr:col>20</xdr:col>
      <xdr:colOff>69273</xdr:colOff>
      <xdr:row>37</xdr:row>
      <xdr:rowOff>61607</xdr:rowOff>
    </xdr:from>
    <xdr:to>
      <xdr:col>26</xdr:col>
      <xdr:colOff>637642</xdr:colOff>
      <xdr:row>39</xdr:row>
      <xdr:rowOff>99082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7245141-E0A8-49CD-8B20-1066CCCFE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09273" y="7110107"/>
          <a:ext cx="5140369" cy="418475"/>
        </a:xfrm>
        <a:prstGeom prst="rect">
          <a:avLst/>
        </a:prstGeom>
      </xdr:spPr>
    </xdr:pic>
    <xdr:clientData/>
  </xdr:twoCellAnchor>
  <xdr:twoCellAnchor editAs="oneCell">
    <xdr:from>
      <xdr:col>27</xdr:col>
      <xdr:colOff>69273</xdr:colOff>
      <xdr:row>3</xdr:row>
      <xdr:rowOff>61607</xdr:rowOff>
    </xdr:from>
    <xdr:to>
      <xdr:col>37</xdr:col>
      <xdr:colOff>170865</xdr:colOff>
      <xdr:row>15</xdr:row>
      <xdr:rowOff>98796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E954689-51BF-4274-A4F6-5F46285C4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643273" y="633107"/>
          <a:ext cx="7721592" cy="2323189"/>
        </a:xfrm>
        <a:prstGeom prst="rect">
          <a:avLst/>
        </a:prstGeom>
      </xdr:spPr>
    </xdr:pic>
    <xdr:clientData/>
  </xdr:twoCellAnchor>
  <xdr:twoCellAnchor editAs="oneCell">
    <xdr:from>
      <xdr:col>27</xdr:col>
      <xdr:colOff>69273</xdr:colOff>
      <xdr:row>18</xdr:row>
      <xdr:rowOff>61607</xdr:rowOff>
    </xdr:from>
    <xdr:to>
      <xdr:col>39</xdr:col>
      <xdr:colOff>69498</xdr:colOff>
      <xdr:row>27</xdr:row>
      <xdr:rowOff>19710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DDB5886-A4D6-4A64-BBA2-0EDB3FDA3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643273" y="3490607"/>
          <a:ext cx="9144225" cy="1672603"/>
        </a:xfrm>
        <a:prstGeom prst="rect">
          <a:avLst/>
        </a:prstGeom>
      </xdr:spPr>
    </xdr:pic>
    <xdr:clientData/>
  </xdr:twoCellAnchor>
  <xdr:twoCellAnchor editAs="oneCell">
    <xdr:from>
      <xdr:col>27</xdr:col>
      <xdr:colOff>69273</xdr:colOff>
      <xdr:row>28</xdr:row>
      <xdr:rowOff>61607</xdr:rowOff>
    </xdr:from>
    <xdr:to>
      <xdr:col>38</xdr:col>
      <xdr:colOff>126739</xdr:colOff>
      <xdr:row>34</xdr:row>
      <xdr:rowOff>137344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710C166-6FAE-4E29-B583-16CF4F748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43273" y="5395607"/>
          <a:ext cx="8439466" cy="1218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91AB-607F-42AF-8BB6-7A3A63BD4D04}">
  <dimension ref="A2:F29"/>
  <sheetViews>
    <sheetView workbookViewId="0">
      <selection activeCell="G15" sqref="G15"/>
    </sheetView>
  </sheetViews>
  <sheetFormatPr baseColWidth="10" defaultRowHeight="15" x14ac:dyDescent="0.25"/>
  <sheetData>
    <row r="2" spans="1:6" x14ac:dyDescent="0.25">
      <c r="A2" t="s">
        <v>31</v>
      </c>
      <c r="B2">
        <v>-1.9</v>
      </c>
      <c r="C2" s="15">
        <f>(SIN(B2-8)*(-(B2*B2)+(6*B2)-9))+(COS(B2-8)*((2*B2)-6))+((1/2*EXP(B2-3)))</f>
        <v>-2.2676402222814636</v>
      </c>
      <c r="D2" t="s">
        <v>30</v>
      </c>
      <c r="E2">
        <v>-1.7</v>
      </c>
      <c r="F2" s="15">
        <f>(SIN(E2-8)*(-(E2*E2)+(6*E2)-9))+(COS(E2-8)*((2*E2)-6))+((1/2*EXP(E2-3)))</f>
        <v>3.0475852715474461</v>
      </c>
    </row>
    <row r="5" spans="1:6" x14ac:dyDescent="0.25">
      <c r="A5" s="10" t="s">
        <v>25</v>
      </c>
      <c r="B5" s="9" t="s">
        <v>24</v>
      </c>
      <c r="C5" s="9" t="s">
        <v>23</v>
      </c>
      <c r="D5" s="9" t="s">
        <v>22</v>
      </c>
      <c r="E5" s="9" t="s">
        <v>21</v>
      </c>
    </row>
    <row r="6" spans="1:6" x14ac:dyDescent="0.25">
      <c r="A6" s="5">
        <v>-1.9</v>
      </c>
      <c r="B6" s="5">
        <v>-1.7</v>
      </c>
      <c r="C6" s="5">
        <f t="shared" ref="C6:C26" si="0">(A6+B6)/2</f>
        <v>-1.7999999999999998</v>
      </c>
      <c r="D6" s="15">
        <f t="shared" ref="D6:D26" si="1">(SIN(C6-8)*(-(C6*C6)+(6*C6)-9))+(COS(C6-8)*((2*C6)-6))+((1/2*EXP(C6-3)))</f>
        <v>0.49252794776571118</v>
      </c>
      <c r="E6" s="5">
        <f t="shared" ref="E6:E26" si="2">ABS(D7-D6)</f>
        <v>1.3559999454994038</v>
      </c>
    </row>
    <row r="7" spans="1:6" x14ac:dyDescent="0.25">
      <c r="A7" s="5">
        <f>A6</f>
        <v>-1.9</v>
      </c>
      <c r="B7" s="5">
        <f>C6</f>
        <v>-1.7999999999999998</v>
      </c>
      <c r="C7" s="5">
        <f t="shared" si="0"/>
        <v>-1.8499999999999999</v>
      </c>
      <c r="D7" s="15">
        <f t="shared" si="1"/>
        <v>-0.86347199773369254</v>
      </c>
      <c r="E7" s="5">
        <f t="shared" si="2"/>
        <v>0.68422591787268372</v>
      </c>
    </row>
    <row r="8" spans="1:6" x14ac:dyDescent="0.25">
      <c r="A8" s="5">
        <f>C7</f>
        <v>-1.8499999999999999</v>
      </c>
      <c r="B8" s="5">
        <f>B7</f>
        <v>-1.7999999999999998</v>
      </c>
      <c r="C8" s="5">
        <f t="shared" si="0"/>
        <v>-1.8249999999999997</v>
      </c>
      <c r="D8" s="15">
        <f t="shared" si="1"/>
        <v>-0.17924607986100885</v>
      </c>
      <c r="E8" s="5">
        <f t="shared" si="2"/>
        <v>0.33746819646004361</v>
      </c>
    </row>
    <row r="9" spans="1:6" x14ac:dyDescent="0.25">
      <c r="A9" s="5">
        <f>C8</f>
        <v>-1.8249999999999997</v>
      </c>
      <c r="B9" s="5">
        <f>B8</f>
        <v>-1.7999999999999998</v>
      </c>
      <c r="C9" s="5">
        <f t="shared" si="0"/>
        <v>-1.8124999999999998</v>
      </c>
      <c r="D9" s="15">
        <f t="shared" si="1"/>
        <v>0.15822211659903476</v>
      </c>
      <c r="E9" s="5">
        <f t="shared" si="2"/>
        <v>0.16834184839423808</v>
      </c>
    </row>
    <row r="10" spans="1:6" x14ac:dyDescent="0.25">
      <c r="A10" s="5">
        <f>A9</f>
        <v>-1.8249999999999997</v>
      </c>
      <c r="B10" s="5">
        <f>C9</f>
        <v>-1.8124999999999998</v>
      </c>
      <c r="C10" s="5">
        <f t="shared" si="0"/>
        <v>-1.8187499999999996</v>
      </c>
      <c r="D10" s="15">
        <f t="shared" si="1"/>
        <v>-1.0119731795203306E-2</v>
      </c>
      <c r="E10" s="5">
        <f t="shared" si="2"/>
        <v>8.4269369967096136E-2</v>
      </c>
    </row>
    <row r="11" spans="1:6" x14ac:dyDescent="0.25">
      <c r="A11" s="5">
        <f>C10</f>
        <v>-1.8187499999999996</v>
      </c>
      <c r="B11" s="5">
        <f>B10</f>
        <v>-1.8124999999999998</v>
      </c>
      <c r="C11" s="5">
        <f t="shared" si="0"/>
        <v>-1.8156249999999998</v>
      </c>
      <c r="D11" s="15">
        <f t="shared" si="1"/>
        <v>7.4149638171892837E-2</v>
      </c>
      <c r="E11" s="5">
        <f t="shared" si="2"/>
        <v>4.2110121293683661E-2</v>
      </c>
    </row>
    <row r="12" spans="1:6" x14ac:dyDescent="0.25">
      <c r="A12" s="5">
        <f>A11</f>
        <v>-1.8187499999999996</v>
      </c>
      <c r="B12" s="5">
        <f>C11</f>
        <v>-1.8156249999999998</v>
      </c>
      <c r="C12" s="5">
        <f t="shared" si="0"/>
        <v>-1.8171874999999997</v>
      </c>
      <c r="D12" s="15">
        <f t="shared" si="1"/>
        <v>3.2039516878209176E-2</v>
      </c>
      <c r="E12" s="5">
        <f t="shared" si="2"/>
        <v>2.1073489397464683E-2</v>
      </c>
    </row>
    <row r="13" spans="1:6" x14ac:dyDescent="0.25">
      <c r="A13" s="5">
        <f>A12</f>
        <v>-1.8187499999999996</v>
      </c>
      <c r="B13" s="5">
        <f>C12</f>
        <v>-1.8171874999999997</v>
      </c>
      <c r="C13" s="5">
        <f t="shared" si="0"/>
        <v>-1.8179687499999997</v>
      </c>
      <c r="D13" s="15">
        <f t="shared" si="1"/>
        <v>1.0966027480744493E-2</v>
      </c>
      <c r="E13" s="5">
        <f t="shared" si="2"/>
        <v>1.0541346651935134E-2</v>
      </c>
    </row>
    <row r="14" spans="1:6" x14ac:dyDescent="0.25">
      <c r="A14" s="5">
        <f>A13</f>
        <v>-1.8187499999999996</v>
      </c>
      <c r="B14" s="5">
        <f>C13</f>
        <v>-1.8179687499999997</v>
      </c>
      <c r="C14" s="5">
        <f t="shared" si="0"/>
        <v>-1.8183593749999996</v>
      </c>
      <c r="D14" s="15">
        <f t="shared" si="1"/>
        <v>4.2468082880935901E-4</v>
      </c>
      <c r="E14" s="5">
        <f t="shared" si="2"/>
        <v>5.2718231591286809E-3</v>
      </c>
    </row>
    <row r="15" spans="1:6" x14ac:dyDescent="0.25">
      <c r="A15" s="5">
        <f>A14</f>
        <v>-1.8187499999999996</v>
      </c>
      <c r="B15" s="5">
        <f>C14</f>
        <v>-1.8183593749999996</v>
      </c>
      <c r="C15" s="5">
        <f t="shared" si="0"/>
        <v>-1.8185546874999996</v>
      </c>
      <c r="D15" s="15">
        <f t="shared" si="1"/>
        <v>-4.8471423303193218E-3</v>
      </c>
      <c r="E15" s="5">
        <f t="shared" si="2"/>
        <v>2.6360073795060517E-3</v>
      </c>
    </row>
    <row r="16" spans="1:6" x14ac:dyDescent="0.25">
      <c r="A16" s="5">
        <f>C15</f>
        <v>-1.8185546874999996</v>
      </c>
      <c r="B16" s="5">
        <f>B15</f>
        <v>-1.8183593749999996</v>
      </c>
      <c r="C16" s="5">
        <f t="shared" si="0"/>
        <v>-1.8184570312499995</v>
      </c>
      <c r="D16" s="15">
        <f t="shared" si="1"/>
        <v>-2.2111349508132701E-3</v>
      </c>
      <c r="E16" s="5">
        <f t="shared" si="2"/>
        <v>1.3179318412546758E-3</v>
      </c>
    </row>
    <row r="17" spans="1:5" x14ac:dyDescent="0.25">
      <c r="A17" s="5">
        <f>C16</f>
        <v>-1.8184570312499995</v>
      </c>
      <c r="B17" s="5">
        <f>B16</f>
        <v>-1.8183593749999996</v>
      </c>
      <c r="C17" s="5">
        <f t="shared" si="0"/>
        <v>-1.8184082031249995</v>
      </c>
      <c r="D17" s="15">
        <f t="shared" si="1"/>
        <v>-8.9320310955859437E-4</v>
      </c>
      <c r="E17" s="5">
        <f t="shared" si="2"/>
        <v>6.589479572246433E-4</v>
      </c>
    </row>
    <row r="18" spans="1:5" x14ac:dyDescent="0.25">
      <c r="A18" s="5">
        <f>C17</f>
        <v>-1.8184082031249995</v>
      </c>
      <c r="B18" s="5">
        <f>B17</f>
        <v>-1.8183593749999996</v>
      </c>
      <c r="C18" s="5">
        <f t="shared" si="0"/>
        <v>-1.8183837890624996</v>
      </c>
      <c r="D18" s="15">
        <f t="shared" si="1"/>
        <v>-2.3425515233395106E-4</v>
      </c>
      <c r="E18" s="5">
        <f t="shared" si="2"/>
        <v>3.2946948762667145E-4</v>
      </c>
    </row>
    <row r="19" spans="1:5" x14ac:dyDescent="0.25">
      <c r="A19" s="5">
        <f>C18</f>
        <v>-1.8183837890624996</v>
      </c>
      <c r="B19" s="5">
        <f>B18</f>
        <v>-1.8183593749999996</v>
      </c>
      <c r="C19" s="5">
        <f t="shared" si="0"/>
        <v>-1.8183715820312496</v>
      </c>
      <c r="D19" s="15">
        <f t="shared" si="1"/>
        <v>9.5214335292720387E-5</v>
      </c>
      <c r="E19" s="5">
        <f t="shared" si="2"/>
        <v>1.6473436955779554E-4</v>
      </c>
    </row>
    <row r="20" spans="1:5" x14ac:dyDescent="0.25">
      <c r="A20" s="5">
        <f>A19</f>
        <v>-1.8183837890624996</v>
      </c>
      <c r="B20" s="5">
        <f>C19</f>
        <v>-1.8183715820312496</v>
      </c>
      <c r="C20" s="5">
        <f t="shared" si="0"/>
        <v>-1.8183776855468747</v>
      </c>
      <c r="D20" s="15">
        <f t="shared" si="1"/>
        <v>-6.9520034265075151E-5</v>
      </c>
      <c r="E20" s="5">
        <f t="shared" si="2"/>
        <v>8.2367278323462224E-5</v>
      </c>
    </row>
    <row r="21" spans="1:5" x14ac:dyDescent="0.25">
      <c r="A21" s="5">
        <f>C20</f>
        <v>-1.8183776855468747</v>
      </c>
      <c r="B21" s="5">
        <f>B20</f>
        <v>-1.8183715820312496</v>
      </c>
      <c r="C21" s="5">
        <f t="shared" si="0"/>
        <v>-1.8183746337890621</v>
      </c>
      <c r="D21" s="15">
        <f t="shared" si="1"/>
        <v>1.2847244058387074E-5</v>
      </c>
      <c r="E21" s="5">
        <f t="shared" si="2"/>
        <v>4.1183615772702117E-5</v>
      </c>
    </row>
    <row r="22" spans="1:5" x14ac:dyDescent="0.25">
      <c r="A22" s="5">
        <f>A21</f>
        <v>-1.8183776855468747</v>
      </c>
      <c r="B22" s="5">
        <f>C21</f>
        <v>-1.8183746337890621</v>
      </c>
      <c r="C22" s="5">
        <f t="shared" si="0"/>
        <v>-1.8183761596679684</v>
      </c>
      <c r="D22" s="15">
        <f t="shared" si="1"/>
        <v>-2.8336371714315044E-5</v>
      </c>
      <c r="E22" s="5">
        <f t="shared" si="2"/>
        <v>2.0591813756922449E-5</v>
      </c>
    </row>
    <row r="23" spans="1:5" x14ac:dyDescent="0.25">
      <c r="A23" s="5">
        <f>C22</f>
        <v>-1.8183761596679684</v>
      </c>
      <c r="B23" s="5">
        <f>B22</f>
        <v>-1.8183746337890621</v>
      </c>
      <c r="C23" s="5">
        <f t="shared" si="0"/>
        <v>-1.8183753967285152</v>
      </c>
      <c r="D23" s="15">
        <f t="shared" si="1"/>
        <v>-7.7445579573925949E-6</v>
      </c>
      <c r="E23" s="5">
        <f t="shared" si="2"/>
        <v>1.0295902491744106E-5</v>
      </c>
    </row>
    <row r="24" spans="1:5" x14ac:dyDescent="0.25">
      <c r="A24" s="5">
        <f>C23</f>
        <v>-1.8183753967285152</v>
      </c>
      <c r="B24" s="5">
        <f>B23</f>
        <v>-1.8183746337890621</v>
      </c>
      <c r="C24" s="5">
        <f t="shared" si="0"/>
        <v>-1.8183750152587885</v>
      </c>
      <c r="D24" s="15">
        <f t="shared" si="1"/>
        <v>2.5513445343515115E-6</v>
      </c>
      <c r="E24" s="5">
        <f t="shared" si="2"/>
        <v>5.1479509039966537E-6</v>
      </c>
    </row>
    <row r="25" spans="1:5" x14ac:dyDescent="0.25">
      <c r="A25" s="5">
        <f>A24</f>
        <v>-1.8183753967285152</v>
      </c>
      <c r="B25" s="5">
        <f>C24</f>
        <v>-1.8183750152587885</v>
      </c>
      <c r="C25" s="5">
        <f t="shared" si="0"/>
        <v>-1.818375205993652</v>
      </c>
      <c r="D25" s="15">
        <f t="shared" si="1"/>
        <v>-2.5966063696451422E-6</v>
      </c>
      <c r="E25" s="5">
        <f t="shared" si="2"/>
        <v>2.5739755221444727E-6</v>
      </c>
    </row>
    <row r="26" spans="1:5" x14ac:dyDescent="0.25">
      <c r="A26" s="5">
        <f>C25</f>
        <v>-1.818375205993652</v>
      </c>
      <c r="B26" s="5">
        <f>B25</f>
        <v>-1.8183750152587885</v>
      </c>
      <c r="C26" s="5">
        <f t="shared" si="0"/>
        <v>-1.8183751106262203</v>
      </c>
      <c r="D26" s="27">
        <f t="shared" si="1"/>
        <v>-2.2630847500669515E-8</v>
      </c>
      <c r="E26" s="5">
        <f t="shared" si="2"/>
        <v>2.2630847500669515E-8</v>
      </c>
    </row>
    <row r="27" spans="1:5" x14ac:dyDescent="0.25">
      <c r="D27" s="26"/>
    </row>
    <row r="28" spans="1:5" x14ac:dyDescent="0.25">
      <c r="A28" s="28" t="s">
        <v>75</v>
      </c>
      <c r="B28" s="28"/>
      <c r="C28" s="28"/>
      <c r="D28" s="28"/>
      <c r="E28" s="28"/>
    </row>
    <row r="29" spans="1:5" x14ac:dyDescent="0.25">
      <c r="D29" s="26"/>
    </row>
  </sheetData>
  <mergeCells count="1"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378B-7A35-4F02-A633-57D9A960C5DD}">
  <dimension ref="A1:X29"/>
  <sheetViews>
    <sheetView zoomScale="70" zoomScaleNormal="70" workbookViewId="0">
      <selection activeCell="H49" sqref="H49"/>
    </sheetView>
  </sheetViews>
  <sheetFormatPr baseColWidth="10" defaultRowHeight="15" x14ac:dyDescent="0.25"/>
  <sheetData>
    <row r="1" spans="1:24" x14ac:dyDescent="0.25">
      <c r="A1" s="28"/>
      <c r="B1" s="28"/>
      <c r="C1" s="28"/>
      <c r="D1" s="28"/>
      <c r="E1" s="28"/>
      <c r="F1" s="28"/>
      <c r="G1" s="28"/>
      <c r="J1" s="32" t="s">
        <v>74</v>
      </c>
      <c r="K1" s="32"/>
      <c r="L1" s="32"/>
      <c r="M1" s="32"/>
      <c r="N1" s="32"/>
      <c r="Q1" s="29" t="s">
        <v>73</v>
      </c>
      <c r="R1" s="29"/>
      <c r="S1" s="29"/>
      <c r="T1" s="29"/>
      <c r="U1" s="29"/>
    </row>
    <row r="2" spans="1:24" x14ac:dyDescent="0.25">
      <c r="A2" s="28"/>
      <c r="B2" s="28"/>
      <c r="C2" s="28"/>
      <c r="D2" s="28"/>
      <c r="E2" s="28"/>
      <c r="F2" s="28"/>
      <c r="G2" s="28"/>
      <c r="I2" s="25" t="s">
        <v>72</v>
      </c>
      <c r="J2" s="25" t="s">
        <v>50</v>
      </c>
      <c r="K2" s="25" t="s">
        <v>48</v>
      </c>
      <c r="L2" s="25" t="s">
        <v>58</v>
      </c>
      <c r="M2" s="25" t="s">
        <v>58</v>
      </c>
      <c r="N2" s="25" t="s">
        <v>21</v>
      </c>
      <c r="P2" s="24" t="s">
        <v>71</v>
      </c>
      <c r="Q2" s="24" t="s">
        <v>50</v>
      </c>
      <c r="R2" s="24" t="s">
        <v>48</v>
      </c>
      <c r="S2" s="24" t="s">
        <v>58</v>
      </c>
      <c r="T2" s="24" t="s">
        <v>58</v>
      </c>
      <c r="U2" s="24" t="s">
        <v>21</v>
      </c>
      <c r="W2" s="23" t="s">
        <v>70</v>
      </c>
      <c r="X2" s="23" t="s">
        <v>40</v>
      </c>
    </row>
    <row r="3" spans="1:24" x14ac:dyDescent="0.25">
      <c r="A3" s="28"/>
      <c r="B3" s="28"/>
      <c r="C3" s="28"/>
      <c r="D3" s="28"/>
      <c r="E3" s="28"/>
      <c r="F3" s="28"/>
      <c r="G3" s="28"/>
      <c r="J3" s="5">
        <v>0.8</v>
      </c>
      <c r="K3" s="15">
        <f t="shared" ref="K3:K14" si="0">(SIN(J3-8)*(-(J3*J3)+(6*J3)-9))+(COS(J3-8)*((2*J3)-6))+((1/2*EXP(J3-3)))</f>
        <v>1.2200082562691477</v>
      </c>
      <c r="L3" s="15">
        <f t="shared" ref="L3:L14" si="1">(2*SIN(J3-8)*((-2*J3)+6))+(COS(J3-8)*(-(J3*J3)+(6*J3)-9))+(1/2*EXP(J3-3))+(2*COS(J3-8))</f>
        <v>-8.6565933559629844</v>
      </c>
      <c r="M3" s="5">
        <f t="shared" ref="M3:M14" si="2">((3*COS(J3-8)*((-2*J3+6))))+(SIN(J3-8)*((J3*J3)-(6*J3)+9))+(1/2*EXP(J3-3))-(6*SIN(J3-8))</f>
        <v>9.0062936530719462</v>
      </c>
      <c r="N3" s="5">
        <f t="shared" ref="N3:N13" si="3">ABS(J4-J3)</f>
        <v>0.16514940281990398</v>
      </c>
      <c r="Q3" s="5">
        <v>3.5</v>
      </c>
      <c r="R3" s="15">
        <f t="shared" ref="R3:R14" si="4">(SIN(Q3-8)*(-(Q3*Q3)+(6*Q3)-9))+(COS(Q3-8)*((2*Q3)-6))+((1/2*EXP(Q3-3)))</f>
        <v>0.36918230650301015</v>
      </c>
      <c r="S3" s="15">
        <f t="shared" ref="S3:S14" si="5">(2*SIN(Q3-8)*((-2*Q3)+6))+(COS(Q3-8)*(-(Q3*Q3)+(6*Q3)-9))+(1/2*EXP(Q3-3))+(2*COS(Q3-8))</f>
        <v>-1.4995922489839946</v>
      </c>
      <c r="T3" s="5">
        <f t="shared" ref="T3:T14" si="6">((3*COS(Q3-8)*((-2*Q3+6))))+(SIN(Q3-8)*((Q3*Q3)-(6*Q3)+9))+(1/2*EXP(Q3-3))-(6*SIN(Q3-8))</f>
        <v>-4.1640501429319041</v>
      </c>
      <c r="U3" s="5">
        <f t="shared" ref="U3:U13" si="7">ABS(Q4-Q3)</f>
        <v>0.14622625703194769</v>
      </c>
      <c r="W3" s="5">
        <v>-1.8183751100000001</v>
      </c>
      <c r="X3" s="5">
        <f>((W3-3)*(W3-3)*COS(W3-8))+(1/2*EXP(W3-3))</f>
        <v>-21.437442069990315</v>
      </c>
    </row>
    <row r="4" spans="1:24" x14ac:dyDescent="0.25">
      <c r="A4" s="28"/>
      <c r="B4" s="28"/>
      <c r="C4" s="28"/>
      <c r="D4" s="28"/>
      <c r="E4" s="28"/>
      <c r="F4" s="28"/>
      <c r="G4" s="28"/>
      <c r="J4" s="5">
        <f t="shared" ref="J4:J14" si="8">J3-((K3*L3)/((L3^2)-(K3*M3)))</f>
        <v>0.96514940281990402</v>
      </c>
      <c r="K4" s="15">
        <f t="shared" si="0"/>
        <v>-8.0334983902316109E-2</v>
      </c>
      <c r="L4" s="15">
        <f t="shared" si="1"/>
        <v>-7.0565256573014086</v>
      </c>
      <c r="M4" s="5">
        <f t="shared" si="2"/>
        <v>10.254435347165201</v>
      </c>
      <c r="N4" s="5">
        <f t="shared" si="3"/>
        <v>1.1199218059721683E-2</v>
      </c>
      <c r="Q4" s="5">
        <f t="shared" ref="Q4:Q14" si="9">Q3-((R3*S3)/((S3^2)-(R3*T3)))</f>
        <v>3.6462262570319477</v>
      </c>
      <c r="R4" s="15">
        <f t="shared" si="4"/>
        <v>0.10949888257986184</v>
      </c>
      <c r="S4" s="15">
        <f t="shared" si="5"/>
        <v>-2.0216846885427495</v>
      </c>
      <c r="T4" s="5">
        <f t="shared" si="6"/>
        <v>-2.9122311028260799</v>
      </c>
      <c r="U4" s="5">
        <f t="shared" si="7"/>
        <v>5.0242269570566656E-2</v>
      </c>
      <c r="W4" s="5">
        <v>0.95385737000000004</v>
      </c>
      <c r="X4" s="5">
        <f>((W4-3)*(W4-3)*COS(W4-8))+(1/2*EXP(W4-3))</f>
        <v>3.0907438164990499</v>
      </c>
    </row>
    <row r="5" spans="1:24" x14ac:dyDescent="0.25">
      <c r="A5" s="28"/>
      <c r="B5" s="28"/>
      <c r="C5" s="28"/>
      <c r="D5" s="28"/>
      <c r="E5" s="28"/>
      <c r="F5" s="28"/>
      <c r="G5" s="28"/>
      <c r="J5" s="5">
        <f t="shared" si="8"/>
        <v>0.95395018476018234</v>
      </c>
      <c r="K5" s="15">
        <f t="shared" si="0"/>
        <v>-6.6563621590749744E-4</v>
      </c>
      <c r="L5" s="15">
        <f t="shared" si="1"/>
        <v>-7.1710201803969724</v>
      </c>
      <c r="M5" s="5">
        <f t="shared" si="2"/>
        <v>10.191906715242254</v>
      </c>
      <c r="N5" s="5">
        <f t="shared" si="3"/>
        <v>9.2810840857326937E-5</v>
      </c>
      <c r="Q5" s="5">
        <f t="shared" si="9"/>
        <v>3.6964685266025143</v>
      </c>
      <c r="R5" s="15">
        <f t="shared" si="4"/>
        <v>4.4621005806091407E-3</v>
      </c>
      <c r="S5" s="15">
        <f t="shared" si="5"/>
        <v>-2.1552014457939563</v>
      </c>
      <c r="T5" s="5">
        <f t="shared" si="6"/>
        <v>-2.3957065292498103</v>
      </c>
      <c r="U5" s="5">
        <f t="shared" si="7"/>
        <v>2.0656328759489639E-3</v>
      </c>
      <c r="W5" s="5">
        <v>2.7154651599999999</v>
      </c>
      <c r="X5" s="5">
        <f>((W5-3)*(W5-3)*COS(W5-8))+(1/2*EXP(W5-3))</f>
        <v>0.42001688443023028</v>
      </c>
    </row>
    <row r="6" spans="1:24" x14ac:dyDescent="0.25">
      <c r="A6" s="28"/>
      <c r="B6" s="28"/>
      <c r="C6" s="28"/>
      <c r="D6" s="28"/>
      <c r="E6" s="28"/>
      <c r="F6" s="28"/>
      <c r="G6" s="28"/>
      <c r="J6" s="5">
        <f t="shared" si="8"/>
        <v>0.95385737391932501</v>
      </c>
      <c r="K6" s="15">
        <f t="shared" si="0"/>
        <v>-4.3908135335946064E-8</v>
      </c>
      <c r="L6" s="15">
        <f t="shared" si="1"/>
        <v>-7.1719660751603636</v>
      </c>
      <c r="M6" s="5">
        <f t="shared" si="2"/>
        <v>10.191375085564868</v>
      </c>
      <c r="N6" s="5">
        <f t="shared" si="3"/>
        <v>6.1221894220864215E-9</v>
      </c>
      <c r="Q6" s="5">
        <f t="shared" si="9"/>
        <v>3.6985341594784633</v>
      </c>
      <c r="R6" s="15">
        <f t="shared" si="4"/>
        <v>5.1502934614866547E-6</v>
      </c>
      <c r="S6" s="15">
        <f t="shared" si="5"/>
        <v>-2.1601272580781878</v>
      </c>
      <c r="T6" s="5">
        <f t="shared" si="6"/>
        <v>-2.3735828255683646</v>
      </c>
      <c r="U6" s="5">
        <f t="shared" si="7"/>
        <v>2.3842484044855894E-6</v>
      </c>
      <c r="W6" s="5">
        <v>3.6985365400000001</v>
      </c>
      <c r="X6" s="5">
        <f>((W6-3)*(W6-3)*COS(W6-8))+(1/2*EXP(W6-3))</f>
        <v>0.8104870738368315</v>
      </c>
    </row>
    <row r="7" spans="1:24" x14ac:dyDescent="0.25">
      <c r="A7" s="28"/>
      <c r="B7" s="28"/>
      <c r="C7" s="28"/>
      <c r="D7" s="28"/>
      <c r="E7" s="28"/>
      <c r="F7" s="28"/>
      <c r="G7" s="28"/>
      <c r="J7" s="5">
        <f t="shared" si="8"/>
        <v>0.95385736779713559</v>
      </c>
      <c r="K7" s="15">
        <f t="shared" si="0"/>
        <v>-2.0539125955565396E-15</v>
      </c>
      <c r="L7" s="15">
        <f t="shared" si="1"/>
        <v>-7.1719661375538886</v>
      </c>
      <c r="M7" s="5">
        <f t="shared" si="2"/>
        <v>10.191375050489075</v>
      </c>
      <c r="N7" s="5">
        <f t="shared" si="3"/>
        <v>3.3306690738754696E-16</v>
      </c>
      <c r="Q7" s="5">
        <f t="shared" si="9"/>
        <v>3.6985365437268678</v>
      </c>
      <c r="R7" s="15">
        <f t="shared" si="4"/>
        <v>6.7470473652520013E-12</v>
      </c>
      <c r="S7" s="15">
        <f t="shared" si="5"/>
        <v>-2.1601329172587631</v>
      </c>
      <c r="T7" s="5">
        <f t="shared" si="6"/>
        <v>-2.3735572496427215</v>
      </c>
      <c r="U7" s="5">
        <f t="shared" si="7"/>
        <v>3.1232794128754904E-12</v>
      </c>
      <c r="W7" s="5">
        <v>4.9535556060000001</v>
      </c>
      <c r="X7" s="5">
        <f>((W7-3)*(W7-3)*COS(W7-8))+(1/2*EXP(W7-3))</f>
        <v>-0.27225567463806755</v>
      </c>
    </row>
    <row r="8" spans="1:24" x14ac:dyDescent="0.25">
      <c r="A8" s="28"/>
      <c r="B8" s="28"/>
      <c r="C8" s="28"/>
      <c r="D8" s="28"/>
      <c r="E8" s="28"/>
      <c r="F8" s="28"/>
      <c r="G8" s="28"/>
      <c r="J8" s="5">
        <f t="shared" si="8"/>
        <v>0.95385736779713526</v>
      </c>
      <c r="K8" s="15">
        <f t="shared" si="0"/>
        <v>2.8033131371785203E-15</v>
      </c>
      <c r="L8" s="15">
        <f t="shared" si="1"/>
        <v>-7.1719661375538948</v>
      </c>
      <c r="M8" s="5">
        <f t="shared" si="2"/>
        <v>10.19137505048907</v>
      </c>
      <c r="N8" s="5">
        <f t="shared" si="3"/>
        <v>4.4408920985006262E-16</v>
      </c>
      <c r="Q8" s="5">
        <f t="shared" si="9"/>
        <v>3.6985365437299911</v>
      </c>
      <c r="R8" s="15">
        <f t="shared" si="4"/>
        <v>-2.6645352591003757E-15</v>
      </c>
      <c r="S8" s="15">
        <f t="shared" si="5"/>
        <v>-2.1601329172661758</v>
      </c>
      <c r="T8" s="5">
        <f t="shared" si="6"/>
        <v>-2.3735572496092132</v>
      </c>
      <c r="U8" s="5">
        <f t="shared" si="7"/>
        <v>1.3322676295501878E-15</v>
      </c>
    </row>
    <row r="9" spans="1:24" x14ac:dyDescent="0.25">
      <c r="A9" s="28"/>
      <c r="B9" s="28"/>
      <c r="C9" s="28"/>
      <c r="D9" s="28"/>
      <c r="E9" s="28"/>
      <c r="F9" s="28"/>
      <c r="G9" s="28"/>
      <c r="J9" s="5">
        <f t="shared" si="8"/>
        <v>0.9538573677971357</v>
      </c>
      <c r="K9" s="15">
        <f t="shared" si="0"/>
        <v>-2.9420910152566648E-15</v>
      </c>
      <c r="L9" s="15">
        <f t="shared" si="1"/>
        <v>-7.1719661375538886</v>
      </c>
      <c r="M9" s="5">
        <f t="shared" si="2"/>
        <v>10.191375050489075</v>
      </c>
      <c r="N9" s="5">
        <f t="shared" si="3"/>
        <v>4.4408920985006262E-16</v>
      </c>
      <c r="Q9" s="5">
        <f t="shared" si="9"/>
        <v>3.6985365437299897</v>
      </c>
      <c r="R9" s="15">
        <f t="shared" si="4"/>
        <v>2.2204460492503131E-15</v>
      </c>
      <c r="S9" s="15">
        <f t="shared" si="5"/>
        <v>-2.1601329172661732</v>
      </c>
      <c r="T9" s="5">
        <f t="shared" si="6"/>
        <v>-2.3735572496092319</v>
      </c>
      <c r="U9" s="5">
        <f t="shared" si="7"/>
        <v>8.8817841970012523E-16</v>
      </c>
    </row>
    <row r="10" spans="1:24" x14ac:dyDescent="0.25">
      <c r="A10" s="28"/>
      <c r="B10" s="28"/>
      <c r="C10" s="28"/>
      <c r="D10" s="28"/>
      <c r="E10" s="28"/>
      <c r="F10" s="28"/>
      <c r="G10" s="28"/>
      <c r="J10" s="5">
        <f t="shared" si="8"/>
        <v>0.95385736779713526</v>
      </c>
      <c r="K10" s="15">
        <f t="shared" si="0"/>
        <v>2.8033131371785203E-15</v>
      </c>
      <c r="L10" s="15">
        <f t="shared" si="1"/>
        <v>-7.1719661375538948</v>
      </c>
      <c r="M10" s="5">
        <f t="shared" si="2"/>
        <v>10.19137505048907</v>
      </c>
      <c r="N10" s="5">
        <f t="shared" si="3"/>
        <v>4.4408920985006262E-16</v>
      </c>
      <c r="Q10" s="5">
        <f t="shared" si="9"/>
        <v>3.6985365437299906</v>
      </c>
      <c r="R10" s="15">
        <f t="shared" si="4"/>
        <v>0</v>
      </c>
      <c r="S10" s="15">
        <f t="shared" si="5"/>
        <v>-2.1601329172661758</v>
      </c>
      <c r="T10" s="5">
        <f t="shared" si="6"/>
        <v>-2.373557249609223</v>
      </c>
      <c r="U10" s="5">
        <f t="shared" si="7"/>
        <v>0</v>
      </c>
    </row>
    <row r="11" spans="1:24" x14ac:dyDescent="0.25">
      <c r="A11" s="28"/>
      <c r="B11" s="28"/>
      <c r="C11" s="28"/>
      <c r="D11" s="28"/>
      <c r="E11" s="28"/>
      <c r="F11" s="28"/>
      <c r="G11" s="28"/>
      <c r="J11" s="5">
        <f t="shared" si="8"/>
        <v>0.9538573677971357</v>
      </c>
      <c r="K11" s="15">
        <f t="shared" si="0"/>
        <v>-2.9420910152566648E-15</v>
      </c>
      <c r="L11" s="15">
        <f t="shared" si="1"/>
        <v>-7.1719661375538886</v>
      </c>
      <c r="M11" s="5">
        <f t="shared" si="2"/>
        <v>10.191375050489075</v>
      </c>
      <c r="N11" s="5">
        <f t="shared" si="3"/>
        <v>4.4408920985006262E-16</v>
      </c>
      <c r="Q11" s="5">
        <f t="shared" si="9"/>
        <v>3.6985365437299906</v>
      </c>
      <c r="R11" s="15">
        <f t="shared" si="4"/>
        <v>0</v>
      </c>
      <c r="S11" s="15">
        <f t="shared" si="5"/>
        <v>-2.1601329172661758</v>
      </c>
      <c r="T11" s="5">
        <f t="shared" si="6"/>
        <v>-2.373557249609223</v>
      </c>
      <c r="U11" s="5">
        <f t="shared" si="7"/>
        <v>0</v>
      </c>
    </row>
    <row r="12" spans="1:24" x14ac:dyDescent="0.25">
      <c r="J12" s="5">
        <f t="shared" si="8"/>
        <v>0.95385736779713526</v>
      </c>
      <c r="K12" s="15">
        <f t="shared" si="0"/>
        <v>2.8033131371785203E-15</v>
      </c>
      <c r="L12" s="15">
        <f t="shared" si="1"/>
        <v>-7.1719661375538948</v>
      </c>
      <c r="M12" s="5">
        <f t="shared" si="2"/>
        <v>10.19137505048907</v>
      </c>
      <c r="N12" s="5">
        <f t="shared" si="3"/>
        <v>4.4408920985006262E-16</v>
      </c>
      <c r="Q12" s="5">
        <f t="shared" si="9"/>
        <v>3.6985365437299906</v>
      </c>
      <c r="R12" s="15">
        <f t="shared" si="4"/>
        <v>0</v>
      </c>
      <c r="S12" s="15">
        <f t="shared" si="5"/>
        <v>-2.1601329172661758</v>
      </c>
      <c r="T12" s="5">
        <f t="shared" si="6"/>
        <v>-2.373557249609223</v>
      </c>
      <c r="U12" s="5">
        <f t="shared" si="7"/>
        <v>0</v>
      </c>
    </row>
    <row r="13" spans="1:24" x14ac:dyDescent="0.25">
      <c r="B13" s="31" t="s">
        <v>69</v>
      </c>
      <c r="C13" s="31"/>
      <c r="D13" s="31"/>
      <c r="E13" s="31"/>
      <c r="F13" s="31"/>
      <c r="J13" s="5">
        <f t="shared" si="8"/>
        <v>0.9538573677971357</v>
      </c>
      <c r="K13" s="15">
        <f t="shared" si="0"/>
        <v>-2.9420910152566648E-15</v>
      </c>
      <c r="L13" s="15">
        <f t="shared" si="1"/>
        <v>-7.1719661375538886</v>
      </c>
      <c r="M13" s="5">
        <f t="shared" si="2"/>
        <v>10.191375050489075</v>
      </c>
      <c r="N13" s="5">
        <f t="shared" si="3"/>
        <v>4.4408920985006262E-16</v>
      </c>
      <c r="Q13" s="5">
        <f t="shared" si="9"/>
        <v>3.6985365437299906</v>
      </c>
      <c r="R13" s="15">
        <f t="shared" si="4"/>
        <v>0</v>
      </c>
      <c r="S13" s="15">
        <f t="shared" si="5"/>
        <v>-2.1601329172661758</v>
      </c>
      <c r="T13" s="5">
        <f t="shared" si="6"/>
        <v>-2.373557249609223</v>
      </c>
      <c r="U13" s="5">
        <f t="shared" si="7"/>
        <v>0</v>
      </c>
    </row>
    <row r="14" spans="1:24" x14ac:dyDescent="0.25">
      <c r="A14" s="17" t="s">
        <v>68</v>
      </c>
      <c r="B14" s="17" t="s">
        <v>50</v>
      </c>
      <c r="C14" s="17" t="s">
        <v>48</v>
      </c>
      <c r="D14" s="17" t="s">
        <v>58</v>
      </c>
      <c r="E14" s="17" t="s">
        <v>58</v>
      </c>
      <c r="F14" s="17" t="s">
        <v>21</v>
      </c>
      <c r="J14" s="5">
        <f t="shared" si="8"/>
        <v>0.95385736779713526</v>
      </c>
      <c r="K14" s="15">
        <f t="shared" si="0"/>
        <v>2.8033131371785203E-15</v>
      </c>
      <c r="L14" s="15">
        <f t="shared" si="1"/>
        <v>-7.1719661375538948</v>
      </c>
      <c r="M14" s="5">
        <f t="shared" si="2"/>
        <v>10.19137505048907</v>
      </c>
      <c r="N14" s="5"/>
      <c r="Q14" s="5">
        <f t="shared" si="9"/>
        <v>3.6985365437299906</v>
      </c>
      <c r="R14" s="15">
        <f t="shared" si="4"/>
        <v>0</v>
      </c>
      <c r="S14" s="15">
        <f t="shared" si="5"/>
        <v>-2.1601329172661758</v>
      </c>
      <c r="T14" s="5">
        <f t="shared" si="6"/>
        <v>-2.373557249609223</v>
      </c>
      <c r="U14" s="5"/>
    </row>
    <row r="15" spans="1:24" x14ac:dyDescent="0.25">
      <c r="B15" s="5">
        <v>-1.9</v>
      </c>
      <c r="C15" s="15">
        <f t="shared" ref="C15:C26" si="10">(SIN(B15-8)*(-(B15*B15)+(6*B15)-9))+(COS(B15-8)*((2*B15)-6))+((1/2*EXP(B15-3)))</f>
        <v>-2.2676402222814636</v>
      </c>
      <c r="D15" s="15">
        <f t="shared" ref="D15:D26" si="11">(2*SIN(B15-8)*((-2*B15)+6))+(COS(B15-8)*(-(B15*B15)+(6*B15)-9))+(1/2*EXP(B15-3))+(2*COS(B15-8))</f>
        <v>28.542524078815948</v>
      </c>
      <c r="E15" s="5">
        <f t="shared" ref="E15:E26" si="12">((3*COS(B15-8)*((-2*B15+6))))+(SIN(B15-8)*((B15*B15)-(6*B15)+9))+(1/2*EXP(B15-3))-(6*SIN(B15-8))</f>
        <v>-17.898275148756618</v>
      </c>
      <c r="F15" s="5">
        <f t="shared" ref="F15:F25" si="13">ABS(B16-B15)</f>
        <v>8.3613369626506673E-2</v>
      </c>
    </row>
    <row r="16" spans="1:24" x14ac:dyDescent="0.25">
      <c r="B16" s="5">
        <f t="shared" ref="B16:B26" si="14">B15-((C15*D15)/((D15^2)-(C15*E15)))</f>
        <v>-1.8163866303734932</v>
      </c>
      <c r="C16" s="15">
        <f t="shared" si="10"/>
        <v>5.3629478905220559E-2</v>
      </c>
      <c r="D16" s="15">
        <f t="shared" si="11"/>
        <v>26.950084989845838</v>
      </c>
      <c r="E16" s="5">
        <f t="shared" si="12"/>
        <v>-20.142660973532319</v>
      </c>
      <c r="F16" s="5">
        <f t="shared" si="13"/>
        <v>1.9870005593873863E-3</v>
      </c>
      <c r="J16" s="33" t="s">
        <v>67</v>
      </c>
      <c r="K16" s="33"/>
      <c r="L16" s="33"/>
      <c r="M16" s="33"/>
      <c r="N16" s="33"/>
      <c r="Q16" s="30" t="s">
        <v>66</v>
      </c>
      <c r="R16" s="30"/>
      <c r="S16" s="30"/>
      <c r="T16" s="30"/>
      <c r="U16" s="30"/>
    </row>
    <row r="17" spans="2:21" x14ac:dyDescent="0.25">
      <c r="B17" s="5">
        <f t="shared" si="14"/>
        <v>-1.8183736309328806</v>
      </c>
      <c r="C17" s="15">
        <f t="shared" si="10"/>
        <v>3.9914401635378002E-5</v>
      </c>
      <c r="D17" s="15">
        <f t="shared" si="11"/>
        <v>26.990058956636148</v>
      </c>
      <c r="E17" s="5">
        <f t="shared" si="12"/>
        <v>-20.092796740303573</v>
      </c>
      <c r="F17" s="5">
        <f t="shared" si="13"/>
        <v>1.4788540387833393E-6</v>
      </c>
      <c r="I17" s="21" t="s">
        <v>65</v>
      </c>
      <c r="J17" s="21" t="s">
        <v>50</v>
      </c>
      <c r="K17" s="21" t="s">
        <v>48</v>
      </c>
      <c r="L17" s="21" t="s">
        <v>58</v>
      </c>
      <c r="M17" s="21" t="s">
        <v>58</v>
      </c>
      <c r="N17" s="21" t="s">
        <v>21</v>
      </c>
      <c r="P17" s="22" t="s">
        <v>64</v>
      </c>
      <c r="Q17" s="22" t="s">
        <v>50</v>
      </c>
      <c r="R17" s="22" t="s">
        <v>48</v>
      </c>
      <c r="S17" s="22" t="s">
        <v>58</v>
      </c>
      <c r="T17" s="22" t="s">
        <v>58</v>
      </c>
      <c r="U17" s="22" t="s">
        <v>21</v>
      </c>
    </row>
    <row r="18" spans="2:21" x14ac:dyDescent="0.25">
      <c r="B18" s="5">
        <f t="shared" si="14"/>
        <v>-1.8183751097869194</v>
      </c>
      <c r="C18" s="15">
        <f t="shared" si="10"/>
        <v>2.1982892936533993E-11</v>
      </c>
      <c r="D18" s="15">
        <f t="shared" si="11"/>
        <v>26.990088670922269</v>
      </c>
      <c r="E18" s="5">
        <f t="shared" si="12"/>
        <v>-20.092759564486872</v>
      </c>
      <c r="F18" s="5">
        <f t="shared" si="13"/>
        <v>8.1445961086501484E-13</v>
      </c>
      <c r="J18" s="5">
        <v>2.6</v>
      </c>
      <c r="K18" s="15">
        <f t="shared" ref="K18:K29" si="15">(SIN(J18-8)*(-(J18*J18)+(6*J18)-9))+(COS(J18-8)*((2*J18)-6))+((1/2*EXP(J18-3)))</f>
        <v>-0.29623659574524608</v>
      </c>
      <c r="L18" s="15">
        <f t="shared" ref="L18:L29" si="16">(2*SIN(J18-8)*((-2*J18)+6))+(COS(J18-8)*(-(J18*J18)+(6*J18)-9))+(1/2*EXP(J18-3))+(2*COS(J18-8))</f>
        <v>2.7394180948418465</v>
      </c>
      <c r="M18" s="5">
        <f t="shared" ref="M18:M29" si="17">((3*COS(J18-8)*((-2*J18+6))))+(SIN(J18-8)*((J18*J18)-(6*J18)+9))+(1/2*EXP(J18-3))-(6*SIN(J18-8))</f>
        <v>-2.654521682046822</v>
      </c>
      <c r="N18" s="5">
        <f t="shared" ref="N18:N28" si="18">ABS(J19-J18)</f>
        <v>0.12079643510610572</v>
      </c>
      <c r="Q18" s="5">
        <v>4.9000000000000004</v>
      </c>
      <c r="R18" s="15">
        <f t="shared" ref="R18:R29" si="19">(SIN(Q18-8)*(-(Q18*Q18)+(6*Q18)-9))+(COS(Q18-8)*((2*Q18)-6))+((1/2*EXP(Q18-3)))</f>
        <v>-0.30366015851464612</v>
      </c>
      <c r="S18" s="15">
        <f t="shared" ref="S18:S29" si="20">(2*SIN(Q18-8)*((-2*Q18)+6))+(COS(Q18-8)*(-(Q18*Q18)+(6*Q18)-9))+(1/2*EXP(Q18-3))+(2*COS(Q18-8))</f>
        <v>5.2675678475726295</v>
      </c>
      <c r="T18" s="5">
        <f t="shared" ref="T18:T29" si="21">((3*COS(Q18-8)*((-2*Q18+6))))+(SIN(Q18-8)*((Q18*Q18)-(6*Q18)+9))+(1/2*EXP(Q18-3))-(6*SIN(Q18-8))</f>
        <v>14.832465717470589</v>
      </c>
      <c r="U18" s="5">
        <f t="shared" ref="U18:U28" si="22">ABS(Q19-Q18)</f>
        <v>4.9596465617280927E-2</v>
      </c>
    </row>
    <row r="19" spans="2:21" x14ac:dyDescent="0.25">
      <c r="B19" s="5">
        <f t="shared" si="14"/>
        <v>-1.8183751097877339</v>
      </c>
      <c r="C19" s="15">
        <f t="shared" si="10"/>
        <v>-2.0577289872036886E-14</v>
      </c>
      <c r="D19" s="15">
        <f t="shared" si="11"/>
        <v>26.990088670938636</v>
      </c>
      <c r="E19" s="5">
        <f t="shared" si="12"/>
        <v>-20.09275956446637</v>
      </c>
      <c r="F19" s="5">
        <f t="shared" si="13"/>
        <v>6.6613381477509392E-16</v>
      </c>
      <c r="J19" s="5">
        <f t="shared" ref="J19:J29" si="23">J18-((K18*L18)/((L18^2)-(K18*M18)))</f>
        <v>2.7207964351061058</v>
      </c>
      <c r="K19" s="15">
        <f t="shared" si="15"/>
        <v>1.2593891799329404E-2</v>
      </c>
      <c r="L19" s="15">
        <f t="shared" si="16"/>
        <v>2.3523924253202457</v>
      </c>
      <c r="M19" s="5">
        <f t="shared" si="17"/>
        <v>-3.7182312601569034</v>
      </c>
      <c r="N19" s="5">
        <f t="shared" si="18"/>
        <v>5.3087297265310696E-3</v>
      </c>
      <c r="Q19" s="5">
        <f t="shared" ref="Q19:Q29" si="24">Q18-((R18*S18)/((S18^2)-(R18*T18)))</f>
        <v>4.9495964656172813</v>
      </c>
      <c r="R19" s="15">
        <f t="shared" si="19"/>
        <v>-2.3943493880302924E-2</v>
      </c>
      <c r="S19" s="15">
        <f t="shared" si="20"/>
        <v>6.0165125112242555</v>
      </c>
      <c r="T19" s="5">
        <f t="shared" si="21"/>
        <v>15.362156840101807</v>
      </c>
      <c r="U19" s="5">
        <f t="shared" si="22"/>
        <v>3.9395985166157388E-3</v>
      </c>
    </row>
    <row r="20" spans="2:21" x14ac:dyDescent="0.25">
      <c r="B20" s="5">
        <f t="shared" si="14"/>
        <v>-1.8183751097877332</v>
      </c>
      <c r="C20" s="15">
        <f t="shared" si="10"/>
        <v>-1.8796596223946693E-14</v>
      </c>
      <c r="D20" s="15">
        <f t="shared" si="11"/>
        <v>26.990088670938629</v>
      </c>
      <c r="E20" s="5">
        <f t="shared" si="12"/>
        <v>-20.09275956446637</v>
      </c>
      <c r="F20" s="5">
        <f t="shared" si="13"/>
        <v>6.6613381477509392E-16</v>
      </c>
      <c r="J20" s="5">
        <f t="shared" si="23"/>
        <v>2.7154877053795747</v>
      </c>
      <c r="K20" s="15">
        <f t="shared" si="15"/>
        <v>5.3479169994596898E-5</v>
      </c>
      <c r="L20" s="15">
        <f t="shared" si="16"/>
        <v>2.3720196906272268</v>
      </c>
      <c r="M20" s="5">
        <f t="shared" si="17"/>
        <v>-3.6760311689682061</v>
      </c>
      <c r="N20" s="5">
        <f t="shared" si="18"/>
        <v>2.2545049558342356E-5</v>
      </c>
      <c r="Q20" s="5">
        <f t="shared" si="24"/>
        <v>4.953536064133897</v>
      </c>
      <c r="R20" s="15">
        <f t="shared" si="19"/>
        <v>-1.2153206803677818E-4</v>
      </c>
      <c r="S20" s="15">
        <f t="shared" si="20"/>
        <v>6.0771126658203576</v>
      </c>
      <c r="T20" s="5">
        <f t="shared" si="21"/>
        <v>15.402432796541053</v>
      </c>
      <c r="U20" s="5">
        <f t="shared" si="22"/>
        <v>1.9997310415575953E-5</v>
      </c>
    </row>
    <row r="21" spans="2:21" x14ac:dyDescent="0.25">
      <c r="B21" s="5">
        <f t="shared" si="14"/>
        <v>-1.8183751097877325</v>
      </c>
      <c r="C21" s="15">
        <f t="shared" si="10"/>
        <v>2.3839437368611271E-14</v>
      </c>
      <c r="D21" s="15">
        <f t="shared" si="11"/>
        <v>26.990088670938604</v>
      </c>
      <c r="E21" s="5">
        <f t="shared" si="12"/>
        <v>-20.092759564466419</v>
      </c>
      <c r="F21" s="5">
        <f t="shared" si="13"/>
        <v>8.8817841970012523E-16</v>
      </c>
      <c r="J21" s="5">
        <f t="shared" si="23"/>
        <v>2.7154651603300164</v>
      </c>
      <c r="K21" s="15">
        <f t="shared" si="15"/>
        <v>9.3430674308336847E-10</v>
      </c>
      <c r="L21" s="15">
        <f t="shared" si="16"/>
        <v>2.3721025649013416</v>
      </c>
      <c r="M21" s="5">
        <f t="shared" si="17"/>
        <v>-3.6758510155956712</v>
      </c>
      <c r="N21" s="5">
        <f t="shared" si="18"/>
        <v>3.9387293426784709E-10</v>
      </c>
      <c r="Q21" s="5">
        <f t="shared" si="24"/>
        <v>4.9535560614443126</v>
      </c>
      <c r="R21" s="15">
        <f t="shared" si="19"/>
        <v>-3.0799554018301478E-9</v>
      </c>
      <c r="S21" s="15">
        <f t="shared" si="20"/>
        <v>6.0774206750873869</v>
      </c>
      <c r="T21" s="5">
        <f t="shared" si="21"/>
        <v>15.402636546259602</v>
      </c>
      <c r="U21" s="5">
        <f t="shared" si="22"/>
        <v>5.0678661267511416E-10</v>
      </c>
    </row>
    <row r="22" spans="2:21" x14ac:dyDescent="0.25">
      <c r="B22" s="5">
        <f t="shared" si="14"/>
        <v>-1.8183751097877334</v>
      </c>
      <c r="C22" s="15">
        <f t="shared" si="10"/>
        <v>-2.0572953063346944E-14</v>
      </c>
      <c r="D22" s="15">
        <f t="shared" si="11"/>
        <v>26.990088670938629</v>
      </c>
      <c r="E22" s="5">
        <f t="shared" si="12"/>
        <v>-20.09275956446637</v>
      </c>
      <c r="F22" s="5">
        <f t="shared" si="13"/>
        <v>6.6613381477509392E-16</v>
      </c>
      <c r="J22" s="5">
        <f t="shared" si="23"/>
        <v>2.7154651599361435</v>
      </c>
      <c r="K22" s="15">
        <f t="shared" si="15"/>
        <v>-2.6645352591003757E-15</v>
      </c>
      <c r="L22" s="15">
        <f t="shared" si="16"/>
        <v>2.3721025663491577</v>
      </c>
      <c r="M22" s="5">
        <f t="shared" si="17"/>
        <v>-3.6758510124482351</v>
      </c>
      <c r="N22" s="5">
        <f t="shared" si="18"/>
        <v>1.3322676295501878E-15</v>
      </c>
      <c r="Q22" s="5">
        <f t="shared" si="24"/>
        <v>4.9535560619510992</v>
      </c>
      <c r="R22" s="15">
        <f t="shared" si="19"/>
        <v>0</v>
      </c>
      <c r="S22" s="15">
        <f t="shared" si="20"/>
        <v>6.0774206828932336</v>
      </c>
      <c r="T22" s="5">
        <f t="shared" si="21"/>
        <v>15.402636551423088</v>
      </c>
      <c r="U22" s="5">
        <f t="shared" si="22"/>
        <v>0</v>
      </c>
    </row>
    <row r="23" spans="2:21" x14ac:dyDescent="0.25">
      <c r="B23" s="5">
        <f t="shared" si="14"/>
        <v>-1.8183751097877328</v>
      </c>
      <c r="C23" s="15">
        <f t="shared" si="10"/>
        <v>2.3839437368611271E-14</v>
      </c>
      <c r="D23" s="15">
        <f t="shared" si="11"/>
        <v>26.990088670938604</v>
      </c>
      <c r="E23" s="5">
        <f t="shared" si="12"/>
        <v>-20.092759564466419</v>
      </c>
      <c r="F23" s="5">
        <f t="shared" si="13"/>
        <v>8.8817841970012523E-16</v>
      </c>
      <c r="J23" s="5">
        <f t="shared" si="23"/>
        <v>2.7154651599361448</v>
      </c>
      <c r="K23" s="15">
        <f t="shared" si="15"/>
        <v>2.6645352591003757E-15</v>
      </c>
      <c r="L23" s="15">
        <f t="shared" si="16"/>
        <v>2.3721025663491551</v>
      </c>
      <c r="M23" s="5">
        <f t="shared" si="17"/>
        <v>-3.6758510124482457</v>
      </c>
      <c r="N23" s="5">
        <f t="shared" si="18"/>
        <v>1.3322676295501878E-15</v>
      </c>
      <c r="Q23" s="5">
        <f t="shared" si="24"/>
        <v>4.9535560619510992</v>
      </c>
      <c r="R23" s="15">
        <f t="shared" si="19"/>
        <v>0</v>
      </c>
      <c r="S23" s="15">
        <f t="shared" si="20"/>
        <v>6.0774206828932336</v>
      </c>
      <c r="T23" s="5">
        <f t="shared" si="21"/>
        <v>15.402636551423088</v>
      </c>
      <c r="U23" s="5">
        <f t="shared" si="22"/>
        <v>0</v>
      </c>
    </row>
    <row r="24" spans="2:21" x14ac:dyDescent="0.25">
      <c r="B24" s="5">
        <f t="shared" si="14"/>
        <v>-1.8183751097877336</v>
      </c>
      <c r="C24" s="15">
        <f t="shared" si="10"/>
        <v>-1.8800933032636635E-14</v>
      </c>
      <c r="D24" s="15">
        <f t="shared" si="11"/>
        <v>26.990088670938633</v>
      </c>
      <c r="E24" s="5">
        <f t="shared" si="12"/>
        <v>-20.09275956446637</v>
      </c>
      <c r="F24" s="5">
        <f t="shared" si="13"/>
        <v>6.6613381477509392E-16</v>
      </c>
      <c r="J24" s="5">
        <f t="shared" si="23"/>
        <v>2.7154651599361435</v>
      </c>
      <c r="K24" s="15">
        <f t="shared" si="15"/>
        <v>-2.6645352591003757E-15</v>
      </c>
      <c r="L24" s="15">
        <f t="shared" si="16"/>
        <v>2.3721025663491577</v>
      </c>
      <c r="M24" s="5">
        <f t="shared" si="17"/>
        <v>-3.6758510124482351</v>
      </c>
      <c r="N24" s="5">
        <f t="shared" si="18"/>
        <v>1.3322676295501878E-15</v>
      </c>
      <c r="Q24" s="5">
        <f t="shared" si="24"/>
        <v>4.9535560619510992</v>
      </c>
      <c r="R24" s="15">
        <f t="shared" si="19"/>
        <v>0</v>
      </c>
      <c r="S24" s="15">
        <f t="shared" si="20"/>
        <v>6.0774206828932336</v>
      </c>
      <c r="T24" s="5">
        <f t="shared" si="21"/>
        <v>15.402636551423088</v>
      </c>
      <c r="U24" s="5">
        <f t="shared" si="22"/>
        <v>0</v>
      </c>
    </row>
    <row r="25" spans="2:21" x14ac:dyDescent="0.25">
      <c r="B25" s="5">
        <f t="shared" si="14"/>
        <v>-1.818375109787733</v>
      </c>
      <c r="C25" s="15">
        <f t="shared" si="10"/>
        <v>2.5612324761059568E-14</v>
      </c>
      <c r="D25" s="15">
        <f t="shared" si="11"/>
        <v>26.990088670938608</v>
      </c>
      <c r="E25" s="5">
        <f t="shared" si="12"/>
        <v>-20.092759564466423</v>
      </c>
      <c r="F25" s="5">
        <f t="shared" si="13"/>
        <v>8.8817841970012523E-16</v>
      </c>
      <c r="J25" s="5">
        <f t="shared" si="23"/>
        <v>2.7154651599361448</v>
      </c>
      <c r="K25" s="15">
        <f t="shared" si="15"/>
        <v>2.6645352591003757E-15</v>
      </c>
      <c r="L25" s="15">
        <f t="shared" si="16"/>
        <v>2.3721025663491551</v>
      </c>
      <c r="M25" s="5">
        <f t="shared" si="17"/>
        <v>-3.6758510124482457</v>
      </c>
      <c r="N25" s="5">
        <f t="shared" si="18"/>
        <v>1.3322676295501878E-15</v>
      </c>
      <c r="Q25" s="5">
        <f t="shared" si="24"/>
        <v>4.9535560619510992</v>
      </c>
      <c r="R25" s="15">
        <f t="shared" si="19"/>
        <v>0</v>
      </c>
      <c r="S25" s="15">
        <f t="shared" si="20"/>
        <v>6.0774206828932336</v>
      </c>
      <c r="T25" s="5">
        <f t="shared" si="21"/>
        <v>15.402636551423088</v>
      </c>
      <c r="U25" s="5">
        <f t="shared" si="22"/>
        <v>0</v>
      </c>
    </row>
    <row r="26" spans="2:21" x14ac:dyDescent="0.25">
      <c r="B26" s="5">
        <f t="shared" si="14"/>
        <v>-1.8183751097877339</v>
      </c>
      <c r="C26" s="15">
        <f t="shared" si="10"/>
        <v>-2.0577289872036886E-14</v>
      </c>
      <c r="D26" s="15">
        <f t="shared" si="11"/>
        <v>26.990088670938636</v>
      </c>
      <c r="E26" s="5">
        <f t="shared" si="12"/>
        <v>-20.09275956446637</v>
      </c>
      <c r="F26" s="5"/>
      <c r="J26" s="5">
        <f t="shared" si="23"/>
        <v>2.7154651599361435</v>
      </c>
      <c r="K26" s="15">
        <f t="shared" si="15"/>
        <v>-2.6645352591003757E-15</v>
      </c>
      <c r="L26" s="15">
        <f t="shared" si="16"/>
        <v>2.3721025663491577</v>
      </c>
      <c r="M26" s="5">
        <f t="shared" si="17"/>
        <v>-3.6758510124482351</v>
      </c>
      <c r="N26" s="5">
        <f t="shared" si="18"/>
        <v>1.3322676295501878E-15</v>
      </c>
      <c r="Q26" s="5">
        <f t="shared" si="24"/>
        <v>4.9535560619510992</v>
      </c>
      <c r="R26" s="15">
        <f t="shared" si="19"/>
        <v>0</v>
      </c>
      <c r="S26" s="15">
        <f t="shared" si="20"/>
        <v>6.0774206828932336</v>
      </c>
      <c r="T26" s="5">
        <f t="shared" si="21"/>
        <v>15.402636551423088</v>
      </c>
      <c r="U26" s="5">
        <f t="shared" si="22"/>
        <v>0</v>
      </c>
    </row>
    <row r="27" spans="2:21" x14ac:dyDescent="0.25">
      <c r="J27" s="5">
        <f t="shared" si="23"/>
        <v>2.7154651599361448</v>
      </c>
      <c r="K27" s="15">
        <f t="shared" si="15"/>
        <v>2.6645352591003757E-15</v>
      </c>
      <c r="L27" s="15">
        <f t="shared" si="16"/>
        <v>2.3721025663491551</v>
      </c>
      <c r="M27" s="5">
        <f t="shared" si="17"/>
        <v>-3.6758510124482457</v>
      </c>
      <c r="N27" s="5">
        <f t="shared" si="18"/>
        <v>1.3322676295501878E-15</v>
      </c>
      <c r="Q27" s="5">
        <f t="shared" si="24"/>
        <v>4.9535560619510992</v>
      </c>
      <c r="R27" s="15">
        <f t="shared" si="19"/>
        <v>0</v>
      </c>
      <c r="S27" s="15">
        <f t="shared" si="20"/>
        <v>6.0774206828932336</v>
      </c>
      <c r="T27" s="5">
        <f t="shared" si="21"/>
        <v>15.402636551423088</v>
      </c>
      <c r="U27" s="5">
        <f t="shared" si="22"/>
        <v>0</v>
      </c>
    </row>
    <row r="28" spans="2:21" x14ac:dyDescent="0.25">
      <c r="J28" s="5">
        <f t="shared" si="23"/>
        <v>2.7154651599361435</v>
      </c>
      <c r="K28" s="15">
        <f t="shared" si="15"/>
        <v>-2.6645352591003757E-15</v>
      </c>
      <c r="L28" s="15">
        <f t="shared" si="16"/>
        <v>2.3721025663491577</v>
      </c>
      <c r="M28" s="5">
        <f t="shared" si="17"/>
        <v>-3.6758510124482351</v>
      </c>
      <c r="N28" s="5">
        <f t="shared" si="18"/>
        <v>1.3322676295501878E-15</v>
      </c>
      <c r="Q28" s="5">
        <f t="shared" si="24"/>
        <v>4.9535560619510992</v>
      </c>
      <c r="R28" s="15">
        <f t="shared" si="19"/>
        <v>0</v>
      </c>
      <c r="S28" s="15">
        <f t="shared" si="20"/>
        <v>6.0774206828932336</v>
      </c>
      <c r="T28" s="5">
        <f t="shared" si="21"/>
        <v>15.402636551423088</v>
      </c>
      <c r="U28" s="5">
        <f t="shared" si="22"/>
        <v>0</v>
      </c>
    </row>
    <row r="29" spans="2:21" x14ac:dyDescent="0.25">
      <c r="J29" s="5">
        <f t="shared" si="23"/>
        <v>2.7154651599361448</v>
      </c>
      <c r="K29" s="15">
        <f t="shared" si="15"/>
        <v>2.6645352591003757E-15</v>
      </c>
      <c r="L29" s="15">
        <f t="shared" si="16"/>
        <v>2.3721025663491551</v>
      </c>
      <c r="M29" s="5">
        <f t="shared" si="17"/>
        <v>-3.6758510124482457</v>
      </c>
      <c r="N29" s="5"/>
      <c r="Q29" s="5">
        <f t="shared" si="24"/>
        <v>4.9535560619510992</v>
      </c>
      <c r="R29" s="15">
        <f t="shared" si="19"/>
        <v>0</v>
      </c>
      <c r="S29" s="15">
        <f t="shared" si="20"/>
        <v>6.0774206828932336</v>
      </c>
      <c r="T29" s="5">
        <f t="shared" si="21"/>
        <v>15.402636551423088</v>
      </c>
      <c r="U29" s="5"/>
    </row>
  </sheetData>
  <mergeCells count="6">
    <mergeCell ref="Q1:U1"/>
    <mergeCell ref="Q16:U16"/>
    <mergeCell ref="A1:G11"/>
    <mergeCell ref="B13:F13"/>
    <mergeCell ref="J1:N1"/>
    <mergeCell ref="J16:N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DE0D-5750-49B0-A375-B60017CCBEC1}">
  <dimension ref="A1:W36"/>
  <sheetViews>
    <sheetView tabSelected="1" topLeftCell="A14" workbookViewId="0">
      <selection activeCell="E38" sqref="E38"/>
    </sheetView>
  </sheetViews>
  <sheetFormatPr baseColWidth="10" defaultRowHeight="15" x14ac:dyDescent="0.25"/>
  <cols>
    <col min="11" max="11" width="11.85546875" bestFit="1" customWidth="1"/>
  </cols>
  <sheetData>
    <row r="1" spans="1:23" x14ac:dyDescent="0.25">
      <c r="A1" s="28"/>
      <c r="B1" s="28"/>
      <c r="C1" s="28"/>
      <c r="D1" s="28"/>
      <c r="E1" s="28"/>
      <c r="F1" s="28"/>
      <c r="G1" s="28"/>
      <c r="H1" s="28"/>
      <c r="I1" t="s">
        <v>63</v>
      </c>
    </row>
    <row r="2" spans="1:23" x14ac:dyDescent="0.25">
      <c r="A2" s="28"/>
      <c r="B2" s="28"/>
      <c r="C2" s="28"/>
      <c r="D2" s="28"/>
      <c r="E2" s="28"/>
      <c r="F2" s="28"/>
      <c r="G2" s="28"/>
      <c r="H2" s="28"/>
      <c r="J2" s="33" t="s">
        <v>62</v>
      </c>
      <c r="K2" s="33"/>
      <c r="L2" s="33"/>
      <c r="M2" s="33"/>
      <c r="O2" s="37" t="s">
        <v>61</v>
      </c>
      <c r="P2" s="37"/>
      <c r="Q2" s="37"/>
      <c r="R2" s="37"/>
      <c r="T2" s="38" t="s">
        <v>60</v>
      </c>
      <c r="U2" s="38"/>
      <c r="V2" s="38"/>
      <c r="W2" s="38"/>
    </row>
    <row r="3" spans="1:23" x14ac:dyDescent="0.25">
      <c r="A3" s="28"/>
      <c r="B3" s="28"/>
      <c r="C3" s="28"/>
      <c r="D3" s="28"/>
      <c r="E3" s="28"/>
      <c r="F3" s="28"/>
      <c r="G3" s="28"/>
      <c r="H3" s="28"/>
      <c r="I3" s="21" t="s">
        <v>59</v>
      </c>
      <c r="J3" s="7" t="s">
        <v>50</v>
      </c>
      <c r="K3" s="7" t="s">
        <v>48</v>
      </c>
      <c r="L3" s="7" t="s">
        <v>58</v>
      </c>
      <c r="M3" s="7" t="s">
        <v>47</v>
      </c>
      <c r="N3" s="20" t="s">
        <v>57</v>
      </c>
      <c r="O3" s="9" t="s">
        <v>50</v>
      </c>
      <c r="P3" s="9" t="s">
        <v>49</v>
      </c>
      <c r="Q3" s="9" t="s">
        <v>48</v>
      </c>
      <c r="R3" s="9" t="s">
        <v>47</v>
      </c>
      <c r="S3" s="19" t="s">
        <v>56</v>
      </c>
      <c r="T3" s="18" t="s">
        <v>50</v>
      </c>
      <c r="U3" s="18" t="s">
        <v>49</v>
      </c>
      <c r="V3" s="18" t="s">
        <v>48</v>
      </c>
      <c r="W3" s="18" t="s">
        <v>47</v>
      </c>
    </row>
    <row r="4" spans="1:23" x14ac:dyDescent="0.25">
      <c r="A4" s="28"/>
      <c r="B4" s="28"/>
      <c r="C4" s="28"/>
      <c r="D4" s="28"/>
      <c r="E4" s="28"/>
      <c r="F4" s="28"/>
      <c r="G4" s="28"/>
      <c r="H4" s="28"/>
      <c r="J4" s="15">
        <v>-1.9</v>
      </c>
      <c r="K4" s="15">
        <f t="shared" ref="K4:K16" si="0">(SIN(J4-8)*(-(J4*J4)+(6*J4)-9))+(COS(J4-8)*((2*J4)-6))+((1/2*EXP(J4-3)))</f>
        <v>-2.2676402222814636</v>
      </c>
      <c r="L4" s="15">
        <f t="shared" ref="L4:L16" si="1">(2*SIN(J4-8)*((-2*J4)+6))+(COS(J4-8)*(-(J4*J4)+(6*J4)-9))+(1/2*EXP(J4-3))+(2*COS(J4-8))</f>
        <v>28.542524078815948</v>
      </c>
      <c r="M4" s="15">
        <f t="shared" ref="M4:M16" si="2">ABS(J5-J4)</f>
        <v>7.9447781703528175E-2</v>
      </c>
      <c r="O4" s="15">
        <v>2.6</v>
      </c>
      <c r="P4" s="15">
        <f>(SIN(O4-8)*(-(O4*O4)+(6*O4)-9))+(COS(O4-8)*((2*O4)-6))+((1/2*EXP(O4-3)))</f>
        <v>-0.29623659574524608</v>
      </c>
      <c r="Q4" s="15">
        <f>(2*SIN(O4-8)*((-2*O4)+6))+(COS(O4-8)*(-(O4*O4)+(6*O4)-9))+(1/2*EXP(O4-3))+(2*COS(O4-8))</f>
        <v>2.7394180948418465</v>
      </c>
      <c r="R4" s="15">
        <f>ABS(O5-O4)</f>
        <v>0.10813851171642641</v>
      </c>
      <c r="T4" s="5">
        <v>4.9000000000000004</v>
      </c>
      <c r="U4" s="5">
        <f>(SIN(T4-8)*(-(T4*T4)+(6*T4)-9))+(COS(T4-8)*((2*T4)-6))+((1/2*EXP(T4-3)))</f>
        <v>-0.30366015851464612</v>
      </c>
      <c r="V4" s="5">
        <f>(2*SIN(T4-8)*((-2*T4)+6))+(COS(T4-8)*(-(T4*T4)+(6*T4)-9))+(1/2*EXP(T4-3))+(2*COS(T4-8))</f>
        <v>5.2675678475726295</v>
      </c>
      <c r="W4" s="5">
        <f>ABS(T5-T4)</f>
        <v>5.7647128105730694E-2</v>
      </c>
    </row>
    <row r="5" spans="1:23" x14ac:dyDescent="0.25">
      <c r="A5" s="28"/>
      <c r="B5" s="28"/>
      <c r="C5" s="28"/>
      <c r="D5" s="28"/>
      <c r="E5" s="28"/>
      <c r="F5" s="28"/>
      <c r="G5" s="28"/>
      <c r="H5" s="28"/>
      <c r="J5" s="15">
        <f t="shared" ref="J5:J16" si="3">J4-(K4/L4)</f>
        <v>-1.8205522182964717</v>
      </c>
      <c r="K5" s="15">
        <f t="shared" si="0"/>
        <v>-5.8807926268224994E-2</v>
      </c>
      <c r="L5" s="15">
        <f t="shared" si="1"/>
        <v>27.033773139092556</v>
      </c>
      <c r="M5" s="15">
        <f t="shared" si="2"/>
        <v>2.1753502911210365E-3</v>
      </c>
      <c r="O5" s="15">
        <f>O4-(P4/Q4)</f>
        <v>2.7081385117164265</v>
      </c>
      <c r="P5" s="15">
        <f>(SIN(O5-8)*(-(O5*O5)+(6*O5)-9))+(COS(O5-8)*((2*O5)-6))+((1/2*EXP(O5-3)))</f>
        <v>-1.7477694803312294E-2</v>
      </c>
      <c r="Q5" s="15">
        <f>(2*SIN(O5-8)*((-2*O5)+6))+(COS(O5-8)*(-(O5*O5)+(6*O5)-9))+(1/2*EXP(O5-3))+(2*COS(O5-8))</f>
        <v>2.3988187372117893</v>
      </c>
      <c r="R5" s="15">
        <f>ABS(O6-O5)</f>
        <v>7.285958931447567E-3</v>
      </c>
      <c r="T5" s="5">
        <f>T4-(U4/V4)</f>
        <v>4.957647128105731</v>
      </c>
      <c r="U5" s="5">
        <f>(SIN(T5-8)*(-(T5*T5)+(6*T5)-9))+(COS(T5-8)*((2*T5)-6))+((1/2*EXP(T5-3)))</f>
        <v>2.4992141726896122E-2</v>
      </c>
      <c r="V5" s="5">
        <f>(2*SIN(T5-8)*((-2*T5)+6))+(COS(T5-8)*(-(T5*T5)+(6*T5)-9))+(1/2*EXP(T5-3))+(2*COS(T5-8))</f>
        <v>6.1405189515928349</v>
      </c>
      <c r="W5" s="5">
        <f>ABS(T6-T5)</f>
        <v>4.0700373899849041E-3</v>
      </c>
    </row>
    <row r="6" spans="1:23" x14ac:dyDescent="0.25">
      <c r="A6" s="28"/>
      <c r="B6" s="28"/>
      <c r="C6" s="28"/>
      <c r="D6" s="28"/>
      <c r="E6" s="28"/>
      <c r="F6" s="28"/>
      <c r="G6" s="28"/>
      <c r="H6" s="28"/>
      <c r="J6" s="15">
        <f t="shared" si="3"/>
        <v>-1.8183768680053507</v>
      </c>
      <c r="K6" s="15">
        <f t="shared" si="0"/>
        <v>-4.7454480435705701E-5</v>
      </c>
      <c r="L6" s="15">
        <f t="shared" si="1"/>
        <v>26.990123998343613</v>
      </c>
      <c r="M6" s="15">
        <f t="shared" si="2"/>
        <v>1.7582164661966715E-6</v>
      </c>
      <c r="O6" s="15">
        <f>O5-(P5/Q5)</f>
        <v>2.7154244706478741</v>
      </c>
      <c r="P6" s="15">
        <f>(SIN(O6-8)*(-(O6*O6)+(6*O6)-9))+(COS(O6-8)*((2*O6)-6))+((1/2*EXP(O6-3)))</f>
        <v>-9.6522207942484339E-5</v>
      </c>
      <c r="Q6" s="15">
        <f>(2*SIN(O6-8)*((-2*O6)+6))+(COS(O6-8)*(-(O6*O6)+(6*O6)-9))+(1/2*EXP(O6-3))+(2*COS(O6-8))</f>
        <v>2.3722521274954471</v>
      </c>
      <c r="R6" s="15">
        <f>ABS(O7-O6)</f>
        <v>4.068800563983288E-5</v>
      </c>
      <c r="T6" s="5">
        <f>T5-(U5/V5)</f>
        <v>4.9535770907157461</v>
      </c>
      <c r="U6" s="5">
        <f>(SIN(T6-8)*(-(T6*T6)+(6*T6)-9))+(COS(T6-8)*((2*T6)-6))+((1/2*EXP(T6-3)))</f>
        <v>1.2780405480850021E-4</v>
      </c>
      <c r="V6" s="5">
        <f>(2*SIN(T6-8)*((-2*T6)+6))+(COS(T6-8)*(-(T6*T6)+(6*T6)-9))+(1/2*EXP(T6-3))+(2*COS(T6-8))</f>
        <v>6.0777445835649537</v>
      </c>
      <c r="W6" s="5">
        <f>ABS(T7-T6)</f>
        <v>2.1028204304052167E-5</v>
      </c>
    </row>
    <row r="7" spans="1:23" x14ac:dyDescent="0.25">
      <c r="A7" s="28"/>
      <c r="B7" s="28"/>
      <c r="C7" s="28"/>
      <c r="D7" s="28"/>
      <c r="E7" s="28"/>
      <c r="F7" s="28"/>
      <c r="G7" s="28"/>
      <c r="H7" s="28"/>
      <c r="J7" s="15">
        <f t="shared" si="3"/>
        <v>-1.8183751097888845</v>
      </c>
      <c r="K7" s="15">
        <f t="shared" si="0"/>
        <v>-3.1088375797294621E-11</v>
      </c>
      <c r="L7" s="15">
        <f t="shared" si="1"/>
        <v>26.990088670961761</v>
      </c>
      <c r="M7" s="15">
        <f t="shared" si="2"/>
        <v>1.1517453657461374E-12</v>
      </c>
      <c r="O7" s="15">
        <f>O6-(P6/Q6)</f>
        <v>2.7154651586535139</v>
      </c>
      <c r="P7" s="15">
        <f>(SIN(O7-8)*(-(O7*O7)+(6*O7)-9))+(COS(O7-8)*((2*O7)-6))+((1/2*EXP(O7-3)))</f>
        <v>-3.0425297281588826E-9</v>
      </c>
      <c r="Q7" s="15">
        <f>(2*SIN(O7-8)*((-2*O7)+6))+(COS(O7-8)*(-(O7*O7)+(6*O7)-9))+(1/2*EXP(O7-3))+(2*COS(O7-8))</f>
        <v>2.3721025710639143</v>
      </c>
      <c r="R7" s="15">
        <f>ABS(O8-O7)</f>
        <v>1.2826300022084069E-9</v>
      </c>
      <c r="T7" s="5">
        <f>T6-(U6/V6)</f>
        <v>4.9535560625114421</v>
      </c>
      <c r="U7" s="5">
        <f>(SIN(T7-8)*(-(T7*T7)+(6*T7)-9))+(COS(T7-8)*((2*T7)-6))+((1/2*EXP(T7-3)))</f>
        <v>3.4054390418702951E-9</v>
      </c>
      <c r="V7" s="5">
        <f>(2*SIN(T7-8)*((-2*T7)+6))+(COS(T7-8)*(-(T7*T7)+(6*T7)-9))+(1/2*EXP(T7-3))+(2*COS(T7-8))</f>
        <v>6.0774206915239901</v>
      </c>
      <c r="W7" s="5">
        <f>ABS(T8-T7)</f>
        <v>5.6034288320461201E-10</v>
      </c>
    </row>
    <row r="8" spans="1:23" x14ac:dyDescent="0.25">
      <c r="A8" s="28"/>
      <c r="B8" s="28"/>
      <c r="C8" s="28"/>
      <c r="D8" s="28"/>
      <c r="E8" s="28"/>
      <c r="F8" s="28"/>
      <c r="G8" s="28"/>
      <c r="H8" s="28"/>
      <c r="J8" s="15">
        <f t="shared" si="3"/>
        <v>-1.8183751097877328</v>
      </c>
      <c r="K8" s="15">
        <f t="shared" si="0"/>
        <v>2.3839437368611271E-14</v>
      </c>
      <c r="L8" s="15">
        <f t="shared" si="1"/>
        <v>26.990088670938604</v>
      </c>
      <c r="M8" s="15">
        <f t="shared" si="2"/>
        <v>8.8817841970012523E-16</v>
      </c>
      <c r="O8" s="15">
        <f>O7-(P7/Q7)</f>
        <v>2.7154651599361439</v>
      </c>
      <c r="P8" s="15">
        <f>(SIN(O8-8)*(-(O8*O8)+(6*O8)-9))+(COS(O8-8)*((2*O8)-6))+((1/2*EXP(O8-3)))</f>
        <v>0</v>
      </c>
      <c r="Q8" s="15">
        <f>(2*SIN(O8-8)*((-2*O8)+6))+(COS(O8-8)*(-(O8*O8)+(6*O8)-9))+(1/2*EXP(O8-3))+(2*COS(O8-8))</f>
        <v>2.3721025663491568</v>
      </c>
      <c r="R8" s="15">
        <f>ABS(O9-O8)</f>
        <v>2.7154651599361439</v>
      </c>
      <c r="T8" s="5">
        <f>T7-(U7/V7)</f>
        <v>4.9535560619510992</v>
      </c>
      <c r="U8" s="5">
        <f>(SIN(T8-8)*(-(T8*T8)+(6*T8)-9))+(COS(T8-8)*((2*T8)-6))+((1/2*EXP(T8-3)))</f>
        <v>0</v>
      </c>
      <c r="V8" s="5">
        <f>(2*SIN(T8-8)*((-2*T8)+6))+(COS(T8-8)*(-(T8*T8)+(6*T8)-9))+(1/2*EXP(T8-3))+(2*COS(T8-8))</f>
        <v>6.0774206828932336</v>
      </c>
      <c r="W8" s="5"/>
    </row>
    <row r="9" spans="1:23" x14ac:dyDescent="0.25">
      <c r="A9" s="28" t="s">
        <v>55</v>
      </c>
      <c r="B9" s="28"/>
      <c r="C9" s="28"/>
      <c r="J9" s="15">
        <f t="shared" si="3"/>
        <v>-1.8183751097877336</v>
      </c>
      <c r="K9" s="15">
        <f t="shared" si="0"/>
        <v>-1.8800933032636635E-14</v>
      </c>
      <c r="L9" s="15">
        <f t="shared" si="1"/>
        <v>26.990088670938633</v>
      </c>
      <c r="M9" s="15">
        <f t="shared" si="2"/>
        <v>6.6613381477509392E-16</v>
      </c>
    </row>
    <row r="10" spans="1:23" ht="15" customHeight="1" x14ac:dyDescent="0.25">
      <c r="A10" s="35" t="s">
        <v>54</v>
      </c>
      <c r="B10" s="35"/>
      <c r="C10" s="35"/>
      <c r="D10" s="35"/>
      <c r="E10" s="35"/>
      <c r="F10" s="35"/>
      <c r="J10" s="15">
        <f t="shared" si="3"/>
        <v>-1.818375109787733</v>
      </c>
      <c r="K10" s="15">
        <f t="shared" si="0"/>
        <v>2.5612324761059568E-14</v>
      </c>
      <c r="L10" s="15">
        <f t="shared" si="1"/>
        <v>26.990088670938608</v>
      </c>
      <c r="M10" s="15">
        <f t="shared" si="2"/>
        <v>8.8817841970012523E-16</v>
      </c>
    </row>
    <row r="11" spans="1:23" x14ac:dyDescent="0.25">
      <c r="A11" s="35"/>
      <c r="B11" s="35"/>
      <c r="C11" s="35"/>
      <c r="D11" s="35"/>
      <c r="E11" s="35"/>
      <c r="F11" s="35"/>
      <c r="J11" s="15">
        <f t="shared" si="3"/>
        <v>-1.8183751097877339</v>
      </c>
      <c r="K11" s="15">
        <f t="shared" si="0"/>
        <v>-2.0577289872036886E-14</v>
      </c>
      <c r="L11" s="15">
        <f t="shared" si="1"/>
        <v>26.990088670938636</v>
      </c>
      <c r="M11" s="15">
        <f t="shared" si="2"/>
        <v>6.6613381477509392E-16</v>
      </c>
    </row>
    <row r="12" spans="1:23" x14ac:dyDescent="0.25">
      <c r="A12" s="35"/>
      <c r="B12" s="35"/>
      <c r="C12" s="35"/>
      <c r="D12" s="35"/>
      <c r="E12" s="35"/>
      <c r="F12" s="35"/>
      <c r="J12" s="15">
        <f t="shared" si="3"/>
        <v>-1.8183751097877332</v>
      </c>
      <c r="K12" s="15">
        <f t="shared" si="0"/>
        <v>-1.8796596223946693E-14</v>
      </c>
      <c r="L12" s="15">
        <f t="shared" si="1"/>
        <v>26.990088670938629</v>
      </c>
      <c r="M12" s="15">
        <f t="shared" si="2"/>
        <v>6.6613381477509392E-16</v>
      </c>
    </row>
    <row r="13" spans="1:23" x14ac:dyDescent="0.25">
      <c r="A13" s="35"/>
      <c r="B13" s="35"/>
      <c r="C13" s="35"/>
      <c r="D13" s="35"/>
      <c r="E13" s="35"/>
      <c r="F13" s="35"/>
      <c r="J13" s="15">
        <f t="shared" si="3"/>
        <v>-1.8183751097877325</v>
      </c>
      <c r="K13" s="15">
        <f t="shared" si="0"/>
        <v>2.3839437368611271E-14</v>
      </c>
      <c r="L13" s="15">
        <f t="shared" si="1"/>
        <v>26.990088670938604</v>
      </c>
      <c r="M13" s="15">
        <f t="shared" si="2"/>
        <v>8.8817841970012523E-16</v>
      </c>
    </row>
    <row r="14" spans="1:23" x14ac:dyDescent="0.25">
      <c r="A14" s="35"/>
      <c r="B14" s="35"/>
      <c r="C14" s="35"/>
      <c r="D14" s="35"/>
      <c r="E14" s="35"/>
      <c r="F14" s="35"/>
      <c r="J14" s="15">
        <f t="shared" si="3"/>
        <v>-1.8183751097877334</v>
      </c>
      <c r="K14" s="15">
        <f t="shared" si="0"/>
        <v>-2.0572953063346944E-14</v>
      </c>
      <c r="L14" s="15">
        <f t="shared" si="1"/>
        <v>26.990088670938629</v>
      </c>
      <c r="M14" s="15">
        <f t="shared" si="2"/>
        <v>6.6613381477509392E-16</v>
      </c>
    </row>
    <row r="15" spans="1:23" x14ac:dyDescent="0.25">
      <c r="A15" s="35"/>
      <c r="B15" s="35"/>
      <c r="C15" s="35"/>
      <c r="D15" s="35"/>
      <c r="E15" s="35"/>
      <c r="F15" s="35"/>
      <c r="J15" s="15">
        <f t="shared" si="3"/>
        <v>-1.8183751097877328</v>
      </c>
      <c r="K15" s="15">
        <f t="shared" si="0"/>
        <v>2.3839437368611271E-14</v>
      </c>
      <c r="L15" s="15">
        <f t="shared" si="1"/>
        <v>26.990088670938604</v>
      </c>
      <c r="M15" s="15">
        <f t="shared" si="2"/>
        <v>8.8817841970012523E-16</v>
      </c>
    </row>
    <row r="16" spans="1:23" x14ac:dyDescent="0.25">
      <c r="A16" s="35"/>
      <c r="B16" s="35"/>
      <c r="C16" s="35"/>
      <c r="D16" s="35"/>
      <c r="E16" s="35"/>
      <c r="F16" s="35"/>
      <c r="J16" s="15">
        <f t="shared" si="3"/>
        <v>-1.8183751097877336</v>
      </c>
      <c r="K16" s="15">
        <f t="shared" si="0"/>
        <v>-1.8800933032636635E-14</v>
      </c>
      <c r="L16" s="15">
        <f t="shared" si="1"/>
        <v>26.990088670938633</v>
      </c>
      <c r="M16" s="15">
        <f t="shared" si="2"/>
        <v>1.8183751097877336</v>
      </c>
    </row>
    <row r="17" spans="1:18" ht="15" customHeight="1" x14ac:dyDescent="0.25">
      <c r="A17" s="35" t="s">
        <v>53</v>
      </c>
      <c r="B17" s="35"/>
      <c r="C17" s="35"/>
      <c r="D17" s="35"/>
      <c r="E17" s="35"/>
      <c r="F17" s="35"/>
    </row>
    <row r="18" spans="1:18" x14ac:dyDescent="0.25">
      <c r="A18" s="35"/>
      <c r="B18" s="35"/>
      <c r="C18" s="35"/>
      <c r="D18" s="35"/>
      <c r="E18" s="35"/>
      <c r="F18" s="35"/>
      <c r="J18" s="36" t="s">
        <v>52</v>
      </c>
      <c r="K18" s="36"/>
      <c r="L18" s="36"/>
      <c r="M18" s="36"/>
      <c r="O18" s="31" t="s">
        <v>51</v>
      </c>
      <c r="P18" s="31"/>
      <c r="Q18" s="31"/>
      <c r="R18" s="31"/>
    </row>
    <row r="19" spans="1:18" x14ac:dyDescent="0.25">
      <c r="A19" s="35"/>
      <c r="B19" s="35"/>
      <c r="C19" s="35"/>
      <c r="D19" s="35"/>
      <c r="E19" s="35"/>
      <c r="F19" s="35"/>
      <c r="J19" s="16" t="s">
        <v>50</v>
      </c>
      <c r="K19" s="16" t="s">
        <v>49</v>
      </c>
      <c r="L19" s="16" t="s">
        <v>48</v>
      </c>
      <c r="M19" s="16" t="s">
        <v>47</v>
      </c>
      <c r="O19" s="17" t="s">
        <v>50</v>
      </c>
      <c r="P19" s="17" t="s">
        <v>49</v>
      </c>
      <c r="Q19" s="17" t="s">
        <v>48</v>
      </c>
      <c r="R19" s="17" t="s">
        <v>47</v>
      </c>
    </row>
    <row r="20" spans="1:18" x14ac:dyDescent="0.25">
      <c r="A20" s="35"/>
      <c r="B20" s="35"/>
      <c r="C20" s="35"/>
      <c r="D20" s="35"/>
      <c r="E20" s="35"/>
      <c r="F20" s="35"/>
      <c r="I20" s="16" t="s">
        <v>46</v>
      </c>
      <c r="J20" s="5">
        <v>0.8</v>
      </c>
      <c r="K20" s="5">
        <f t="shared" ref="K20:K32" si="4">(SIN(J20-8)*(-(J20*J20)+(6*J20)-9))+(COS(J20-8)*((2*J20)-6))+((1/2*EXP(J20-3)))</f>
        <v>1.2200082562691477</v>
      </c>
      <c r="L20" s="5">
        <f t="shared" ref="L20:L32" si="5">(2*SIN(J20-8)*((-2*J20)+6))+(COS(J20-8)*(-(J20*J20)+(6*J20)-9))+(1/2*EXP(J20-3))+(2*COS(J20-8))</f>
        <v>-8.6565933559629844</v>
      </c>
      <c r="M20" s="5">
        <f t="shared" ref="M20:M32" si="6">ABS(J21-J20)</f>
        <v>0.14093399171034882</v>
      </c>
      <c r="O20" s="5">
        <v>3.5</v>
      </c>
      <c r="P20" s="5">
        <f t="shared" ref="P20:P27" si="7">(SIN(O20-8)*(-(O20*O20)+(6*O20)-9))+(COS(O20-8)*((2*O20)-6))+((1/2*EXP(O20-3)))</f>
        <v>0.36918230650301015</v>
      </c>
      <c r="Q20" s="5">
        <f t="shared" ref="Q20:Q27" si="8">(2*SIN(O20-8)*((-2*O20)+6))+(COS(O20-8)*(-(O20*O20)+(6*O20)-9))+(1/2*EXP(O20-3))+(2*COS(O20-8))</f>
        <v>-1.4995922489839946</v>
      </c>
      <c r="R20" s="5">
        <f t="shared" ref="R20:R26" si="9">ABS(O21-O20)</f>
        <v>0.2461884600651536</v>
      </c>
    </row>
    <row r="21" spans="1:18" x14ac:dyDescent="0.25">
      <c r="A21" s="35"/>
      <c r="B21" s="35"/>
      <c r="C21" s="35"/>
      <c r="D21" s="35"/>
      <c r="E21" s="35"/>
      <c r="F21" s="35"/>
      <c r="J21" s="5">
        <f t="shared" ref="J21:J32" si="10">J20-(K20/L20)</f>
        <v>0.94093399171034886</v>
      </c>
      <c r="K21" s="5">
        <f t="shared" si="4"/>
        <v>9.3534974230564352E-2</v>
      </c>
      <c r="L21" s="5">
        <f t="shared" si="5"/>
        <v>-7.3031854454246812</v>
      </c>
      <c r="M21" s="5">
        <f t="shared" si="6"/>
        <v>1.280742149155778E-2</v>
      </c>
      <c r="O21" s="5">
        <f t="shared" ref="O21:O27" si="11">O20-(P20/Q20)</f>
        <v>3.7461884600651536</v>
      </c>
      <c r="P21" s="5">
        <f t="shared" si="7"/>
        <v>-0.10543242544660192</v>
      </c>
      <c r="Q21" s="5">
        <f t="shared" si="8"/>
        <v>-2.2607721152511453</v>
      </c>
      <c r="R21" s="5">
        <f t="shared" si="9"/>
        <v>4.6635582921142671E-2</v>
      </c>
    </row>
    <row r="22" spans="1:18" x14ac:dyDescent="0.25">
      <c r="A22" s="35" t="s">
        <v>45</v>
      </c>
      <c r="B22" s="35"/>
      <c r="C22" s="35"/>
      <c r="D22" s="35"/>
      <c r="E22" s="35"/>
      <c r="F22" s="35"/>
      <c r="J22" s="5">
        <f t="shared" si="10"/>
        <v>0.95374141320190664</v>
      </c>
      <c r="K22" s="5">
        <f t="shared" si="4"/>
        <v>8.3169094289214929E-4</v>
      </c>
      <c r="L22" s="5">
        <f t="shared" si="5"/>
        <v>-7.1731478357995417</v>
      </c>
      <c r="M22" s="5">
        <f t="shared" si="6"/>
        <v>1.1594504420242568E-4</v>
      </c>
      <c r="O22" s="5">
        <f t="shared" si="11"/>
        <v>3.6995528771440109</v>
      </c>
      <c r="P22" s="5">
        <f t="shared" si="7"/>
        <v>-2.1966392484689123E-3</v>
      </c>
      <c r="Q22" s="5">
        <f t="shared" si="8"/>
        <v>-2.162539699822938</v>
      </c>
      <c r="R22" s="5">
        <f t="shared" si="9"/>
        <v>1.015768287929486E-3</v>
      </c>
    </row>
    <row r="23" spans="1:18" x14ac:dyDescent="0.25">
      <c r="A23" s="35"/>
      <c r="B23" s="35"/>
      <c r="C23" s="35"/>
      <c r="D23" s="35"/>
      <c r="E23" s="35"/>
      <c r="F23" s="35"/>
      <c r="J23" s="5">
        <f t="shared" si="10"/>
        <v>0.95385735824610907</v>
      </c>
      <c r="K23" s="5">
        <f t="shared" si="4"/>
        <v>6.8499636324270696E-8</v>
      </c>
      <c r="L23" s="5">
        <f t="shared" si="5"/>
        <v>-7.1719662348919826</v>
      </c>
      <c r="M23" s="5">
        <f t="shared" si="6"/>
        <v>9.5510260811337844E-9</v>
      </c>
      <c r="O23" s="5">
        <f t="shared" si="11"/>
        <v>3.6985371088560814</v>
      </c>
      <c r="P23" s="5">
        <f t="shared" si="7"/>
        <v>-1.2207478492509694E-6</v>
      </c>
      <c r="Q23" s="5">
        <f t="shared" si="8"/>
        <v>-2.1601342586235925</v>
      </c>
      <c r="R23" s="5">
        <f t="shared" si="9"/>
        <v>5.6512591495305742E-7</v>
      </c>
    </row>
    <row r="24" spans="1:18" x14ac:dyDescent="0.25">
      <c r="A24" s="35"/>
      <c r="B24" s="35"/>
      <c r="C24" s="35"/>
      <c r="D24" s="35"/>
      <c r="E24" s="35"/>
      <c r="F24" s="35"/>
      <c r="J24" s="5">
        <f t="shared" si="10"/>
        <v>0.95385736779713515</v>
      </c>
      <c r="K24" s="5">
        <f t="shared" si="4"/>
        <v>3.6914915568786455E-15</v>
      </c>
      <c r="L24" s="5">
        <f t="shared" si="5"/>
        <v>-7.1719661375538966</v>
      </c>
      <c r="M24" s="5">
        <f t="shared" si="6"/>
        <v>5.5511151231257827E-16</v>
      </c>
      <c r="O24" s="5">
        <f t="shared" si="11"/>
        <v>3.6985365437301665</v>
      </c>
      <c r="P24" s="5">
        <f t="shared" si="7"/>
        <v>-3.8102854205135372E-13</v>
      </c>
      <c r="Q24" s="5">
        <f t="shared" si="8"/>
        <v>-2.160132917266592</v>
      </c>
      <c r="R24" s="5">
        <f t="shared" si="9"/>
        <v>1.7630341631047486E-13</v>
      </c>
    </row>
    <row r="25" spans="1:18" x14ac:dyDescent="0.25">
      <c r="A25" s="39" t="s">
        <v>44</v>
      </c>
      <c r="B25" s="39"/>
      <c r="C25" s="39"/>
      <c r="D25" s="39"/>
      <c r="E25" s="39"/>
      <c r="F25" s="39"/>
      <c r="J25" s="5">
        <f t="shared" si="10"/>
        <v>0.9538573677971357</v>
      </c>
      <c r="K25" s="5">
        <f t="shared" si="4"/>
        <v>-2.9420910152566648E-15</v>
      </c>
      <c r="L25" s="5">
        <f t="shared" si="5"/>
        <v>-7.1719661375538886</v>
      </c>
      <c r="M25" s="5">
        <f t="shared" si="6"/>
        <v>4.4408920985006262E-16</v>
      </c>
      <c r="O25" s="5">
        <f t="shared" si="11"/>
        <v>3.6985365437299902</v>
      </c>
      <c r="P25" s="5">
        <f t="shared" si="7"/>
        <v>2.2204460492503131E-15</v>
      </c>
      <c r="Q25" s="5">
        <f t="shared" si="8"/>
        <v>-2.1601329172661745</v>
      </c>
      <c r="R25" s="5">
        <f t="shared" si="9"/>
        <v>8.8817841970012523E-16</v>
      </c>
    </row>
    <row r="26" spans="1:18" x14ac:dyDescent="0.25">
      <c r="A26" s="39"/>
      <c r="B26" s="39"/>
      <c r="C26" s="39"/>
      <c r="D26" s="39"/>
      <c r="E26" s="39"/>
      <c r="F26" s="39"/>
      <c r="J26" s="5">
        <f t="shared" si="10"/>
        <v>0.95385736779713526</v>
      </c>
      <c r="K26" s="5">
        <f t="shared" si="4"/>
        <v>2.8033131371785203E-15</v>
      </c>
      <c r="L26" s="5">
        <f t="shared" si="5"/>
        <v>-7.1719661375538948</v>
      </c>
      <c r="M26" s="5">
        <f t="shared" si="6"/>
        <v>4.4408920985006262E-16</v>
      </c>
      <c r="O26" s="5">
        <f t="shared" si="11"/>
        <v>3.6985365437299911</v>
      </c>
      <c r="P26" s="5">
        <f t="shared" si="7"/>
        <v>-2.6645352591003757E-15</v>
      </c>
      <c r="Q26" s="5">
        <f t="shared" si="8"/>
        <v>-2.1601329172661758</v>
      </c>
      <c r="R26" s="5">
        <f t="shared" si="9"/>
        <v>1.3322676295501878E-15</v>
      </c>
    </row>
    <row r="27" spans="1:18" x14ac:dyDescent="0.25">
      <c r="A27" s="39"/>
      <c r="B27" s="39"/>
      <c r="C27" s="39"/>
      <c r="D27" s="39"/>
      <c r="E27" s="39"/>
      <c r="F27" s="39"/>
      <c r="J27" s="5">
        <f t="shared" si="10"/>
        <v>0.9538573677971357</v>
      </c>
      <c r="K27" s="5">
        <f t="shared" si="4"/>
        <v>-2.9420910152566648E-15</v>
      </c>
      <c r="L27" s="5">
        <f t="shared" si="5"/>
        <v>-7.1719661375538886</v>
      </c>
      <c r="M27" s="5">
        <f t="shared" si="6"/>
        <v>4.4408920985006262E-16</v>
      </c>
      <c r="O27" s="5">
        <f t="shared" si="11"/>
        <v>3.6985365437299897</v>
      </c>
      <c r="P27" s="5">
        <f t="shared" si="7"/>
        <v>2.2204460492503131E-15</v>
      </c>
      <c r="Q27" s="5">
        <f t="shared" si="8"/>
        <v>-2.1601329172661732</v>
      </c>
      <c r="R27" s="5">
        <f>ABS(O30-O27)</f>
        <v>3.6985365437299897</v>
      </c>
    </row>
    <row r="28" spans="1:18" x14ac:dyDescent="0.25">
      <c r="A28" s="34" t="s">
        <v>43</v>
      </c>
      <c r="B28" s="34"/>
      <c r="C28" s="34"/>
      <c r="D28" s="34"/>
      <c r="E28" s="34"/>
      <c r="F28" s="34"/>
      <c r="J28" s="5">
        <f t="shared" si="10"/>
        <v>0.95385736779713526</v>
      </c>
      <c r="K28" s="5">
        <f t="shared" si="4"/>
        <v>2.8033131371785203E-15</v>
      </c>
      <c r="L28" s="5">
        <f t="shared" si="5"/>
        <v>-7.1719661375538948</v>
      </c>
      <c r="M28" s="5">
        <f t="shared" si="6"/>
        <v>4.4408920985006262E-16</v>
      </c>
    </row>
    <row r="29" spans="1:18" x14ac:dyDescent="0.25">
      <c r="A29" s="34"/>
      <c r="B29" s="34"/>
      <c r="C29" s="34"/>
      <c r="D29" s="34"/>
      <c r="E29" s="34"/>
      <c r="F29" s="34"/>
      <c r="J29" s="5">
        <f t="shared" si="10"/>
        <v>0.9538573677971357</v>
      </c>
      <c r="K29" s="5">
        <f t="shared" si="4"/>
        <v>-2.9420910152566648E-15</v>
      </c>
      <c r="L29" s="5">
        <f t="shared" si="5"/>
        <v>-7.1719661375538886</v>
      </c>
      <c r="M29" s="5">
        <f t="shared" si="6"/>
        <v>4.4408920985006262E-16</v>
      </c>
    </row>
    <row r="30" spans="1:18" x14ac:dyDescent="0.25">
      <c r="J30" s="5">
        <f t="shared" si="10"/>
        <v>0.95385736779713526</v>
      </c>
      <c r="K30" s="5">
        <f t="shared" si="4"/>
        <v>2.8033131371785203E-15</v>
      </c>
      <c r="L30" s="5">
        <f t="shared" si="5"/>
        <v>-7.1719661375538948</v>
      </c>
      <c r="M30" s="5">
        <f t="shared" si="6"/>
        <v>4.4408920985006262E-16</v>
      </c>
    </row>
    <row r="31" spans="1:18" x14ac:dyDescent="0.25">
      <c r="A31" s="5" t="s">
        <v>42</v>
      </c>
      <c r="B31" s="5" t="s">
        <v>41</v>
      </c>
      <c r="C31" s="5" t="s">
        <v>40</v>
      </c>
      <c r="J31" s="5">
        <f t="shared" si="10"/>
        <v>0.9538573677971357</v>
      </c>
      <c r="K31" s="5">
        <f t="shared" si="4"/>
        <v>-2.9420910152566648E-15</v>
      </c>
      <c r="L31" s="5">
        <f t="shared" si="5"/>
        <v>-7.1719661375538886</v>
      </c>
      <c r="M31" s="5">
        <f t="shared" si="6"/>
        <v>4.4408920985006262E-16</v>
      </c>
    </row>
    <row r="32" spans="1:18" x14ac:dyDescent="0.25">
      <c r="A32" s="5">
        <v>1</v>
      </c>
      <c r="B32" s="5">
        <v>-1.8183750000000001</v>
      </c>
      <c r="C32" s="5">
        <f>((B32-3)*(B32-3)*COS(B32-8))+(1/2*EXP(B32-3))</f>
        <v>-21.437442069990155</v>
      </c>
      <c r="J32" s="5">
        <f t="shared" si="10"/>
        <v>0.95385736779713526</v>
      </c>
      <c r="K32" s="5">
        <f t="shared" si="4"/>
        <v>2.8033131371785203E-15</v>
      </c>
      <c r="L32" s="5">
        <f t="shared" si="5"/>
        <v>-7.1719661375538948</v>
      </c>
      <c r="M32" s="5">
        <f t="shared" si="6"/>
        <v>0.95385736779713526</v>
      </c>
    </row>
    <row r="33" spans="1:3" x14ac:dyDescent="0.25">
      <c r="A33" s="5">
        <v>2</v>
      </c>
      <c r="B33" s="5">
        <v>0.95385737000000004</v>
      </c>
      <c r="C33" s="5">
        <f>((B33-3)*(B33-3)*COS(B33-8))+(1/2*EXP(B33-3))</f>
        <v>3.0907438164990499</v>
      </c>
    </row>
    <row r="34" spans="1:3" x14ac:dyDescent="0.25">
      <c r="A34" s="5">
        <v>3</v>
      </c>
      <c r="B34" s="5">
        <v>2.7154651599999999</v>
      </c>
      <c r="C34" s="5">
        <f>((B34-3)*(B34-3)*COS(B34-8))+(1/2*EXP(B34-3))</f>
        <v>0.42001688443023028</v>
      </c>
    </row>
    <row r="35" spans="1:3" x14ac:dyDescent="0.25">
      <c r="A35" s="5">
        <v>4</v>
      </c>
      <c r="B35" s="5">
        <v>3.6985365400000001</v>
      </c>
      <c r="C35" s="5">
        <f>((B35-3)*(B35-3)*COS(B35-8))+(1/2*EXP(B35-3))</f>
        <v>0.8104870738368315</v>
      </c>
    </row>
    <row r="36" spans="1:3" x14ac:dyDescent="0.25">
      <c r="A36" s="5">
        <v>5</v>
      </c>
      <c r="B36" s="5">
        <v>4.9535560600000004</v>
      </c>
      <c r="C36" s="5">
        <f>((B36-3)*(B36-3)*COS(B36-8))+(1/2*EXP(B36-3))</f>
        <v>-0.27225567463869949</v>
      </c>
    </row>
  </sheetData>
  <mergeCells count="12">
    <mergeCell ref="A1:H8"/>
    <mergeCell ref="A9:C9"/>
    <mergeCell ref="O2:R2"/>
    <mergeCell ref="J2:M2"/>
    <mergeCell ref="T2:W2"/>
    <mergeCell ref="A28:F29"/>
    <mergeCell ref="O18:R18"/>
    <mergeCell ref="A10:F16"/>
    <mergeCell ref="A17:F21"/>
    <mergeCell ref="A22:F24"/>
    <mergeCell ref="J18:M18"/>
    <mergeCell ref="A25:F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89D5-8A2F-4F3D-B6CE-5BC2A4C4EFB0}">
  <dimension ref="B2:G34"/>
  <sheetViews>
    <sheetView zoomScale="70" zoomScaleNormal="70" workbookViewId="0">
      <selection activeCell="F43" sqref="F43"/>
    </sheetView>
  </sheetViews>
  <sheetFormatPr baseColWidth="10" defaultRowHeight="15" x14ac:dyDescent="0.25"/>
  <cols>
    <col min="4" max="4" width="11.85546875" bestFit="1" customWidth="1"/>
    <col min="5" max="5" width="12.28515625" bestFit="1" customWidth="1"/>
    <col min="7" max="7" width="12.28515625" bestFit="1" customWidth="1"/>
  </cols>
  <sheetData>
    <row r="2" spans="2:7" x14ac:dyDescent="0.25">
      <c r="B2" s="2" t="s">
        <v>0</v>
      </c>
      <c r="C2" s="2" t="s">
        <v>2</v>
      </c>
      <c r="D2" s="2" t="s">
        <v>1</v>
      </c>
      <c r="E2" s="2" t="s">
        <v>3</v>
      </c>
      <c r="F2" s="2" t="s">
        <v>4</v>
      </c>
      <c r="G2" s="2" t="s">
        <v>5</v>
      </c>
    </row>
    <row r="3" spans="2:7" x14ac:dyDescent="0.25">
      <c r="B3" s="3">
        <v>0</v>
      </c>
      <c r="C3" s="3">
        <v>5</v>
      </c>
      <c r="D3" s="3">
        <f>C3^4-20*C3^3+700*C3^2-14000*C3+70000</f>
        <v>15625</v>
      </c>
      <c r="E3" s="3">
        <f>4*C3^3-60*C3^2+1400*C3-14000</f>
        <v>-8000</v>
      </c>
      <c r="F3" s="3">
        <f>C3-((D3)/(E3))</f>
        <v>6.953125</v>
      </c>
      <c r="G3" s="4" t="s">
        <v>6</v>
      </c>
    </row>
    <row r="4" spans="2:7" x14ac:dyDescent="0.25">
      <c r="B4" s="3">
        <v>1</v>
      </c>
      <c r="C4" s="3">
        <f>F3</f>
        <v>6.953125</v>
      </c>
      <c r="D4" s="3">
        <f>C4^4-20*C4^3+700*C4^2-14000*C4+70000</f>
        <v>2112.6354113221169</v>
      </c>
      <c r="E4" s="3">
        <f>4*C4^3-60*C4^2+1400*C4-14000</f>
        <v>-5821.7601776123047</v>
      </c>
      <c r="F4" s="3">
        <f>C4-((D4)/(E4))</f>
        <v>7.3160110253375432</v>
      </c>
      <c r="G4" s="3">
        <f>(F3-F4)/F4</f>
        <v>-4.9601623628061788E-2</v>
      </c>
    </row>
    <row r="5" spans="2:7" x14ac:dyDescent="0.25">
      <c r="B5" s="3">
        <v>2</v>
      </c>
      <c r="C5" s="3">
        <f>F4</f>
        <v>7.3160110253375432</v>
      </c>
      <c r="D5" s="3">
        <f>C5^4-20*C5^3+700*C5^2-14000*C5+70000</f>
        <v>75.83218456650502</v>
      </c>
      <c r="E5" s="3">
        <f>4*C5^3-60*C5^2+1400*C5-14000</f>
        <v>-5402.696400481449</v>
      </c>
      <c r="F5" s="3">
        <f>C5-((D5)/(E5))</f>
        <v>7.3300470138413107</v>
      </c>
      <c r="G5" s="3">
        <f t="shared" ref="G5:G6" si="0">(F4-F5)/F5</f>
        <v>-1.9148565455669524E-3</v>
      </c>
    </row>
    <row r="6" spans="2:7" x14ac:dyDescent="0.25">
      <c r="B6" s="3">
        <v>3</v>
      </c>
      <c r="C6" s="3">
        <f>F5</f>
        <v>7.3300470138413107</v>
      </c>
      <c r="D6" s="3">
        <f>C6^4-20*C6^3+700*C6^2-14000*C6+70000</f>
        <v>0.11472101815161295</v>
      </c>
      <c r="E6" s="3">
        <f>4*C6^3-60*C6^2+1400*C6-14000</f>
        <v>-5386.3478739114416</v>
      </c>
      <c r="F6" s="3">
        <f>C6-((D6)/(E6))</f>
        <v>7.3300683123205097</v>
      </c>
      <c r="G6" s="3">
        <f t="shared" si="0"/>
        <v>-2.9056317474098236E-6</v>
      </c>
    </row>
    <row r="7" spans="2:7" x14ac:dyDescent="0.25">
      <c r="B7" s="1"/>
      <c r="C7" s="1"/>
      <c r="D7" s="1"/>
      <c r="E7" s="1"/>
      <c r="F7" s="1"/>
      <c r="G7" s="1"/>
    </row>
    <row r="8" spans="2:7" x14ac:dyDescent="0.25">
      <c r="B8" s="1"/>
      <c r="C8" s="1" t="s">
        <v>7</v>
      </c>
      <c r="D8" s="1">
        <v>3</v>
      </c>
      <c r="E8" s="1"/>
      <c r="F8" s="1"/>
      <c r="G8" s="1"/>
    </row>
    <row r="9" spans="2:7" x14ac:dyDescent="0.25">
      <c r="B9" s="1"/>
      <c r="C9" s="1" t="s">
        <v>8</v>
      </c>
      <c r="D9" s="1">
        <v>7.3300470100000004</v>
      </c>
      <c r="E9" s="1"/>
      <c r="F9" s="1"/>
      <c r="G9" s="1"/>
    </row>
    <row r="11" spans="2:7" x14ac:dyDescent="0.25">
      <c r="B11" s="2" t="s">
        <v>0</v>
      </c>
      <c r="C11" s="2" t="s">
        <v>2</v>
      </c>
      <c r="D11" s="2" t="s">
        <v>1</v>
      </c>
      <c r="E11" s="2" t="s">
        <v>3</v>
      </c>
      <c r="F11" s="2" t="s">
        <v>4</v>
      </c>
      <c r="G11" s="2" t="s">
        <v>5</v>
      </c>
    </row>
    <row r="12" spans="2:7" x14ac:dyDescent="0.25">
      <c r="B12" s="3">
        <v>0</v>
      </c>
      <c r="C12" s="3">
        <v>17</v>
      </c>
      <c r="D12" s="3">
        <f>C12^4-20*C12^3+700*C12^2-14000*C12+70000</f>
        <v>19561</v>
      </c>
      <c r="E12" s="3">
        <f>4*C12^3-60*C12^2+1400*C12-14000</f>
        <v>12112</v>
      </c>
      <c r="F12" s="3">
        <f>C12-((D12)/(E12))</f>
        <v>15.384990092470277</v>
      </c>
      <c r="G12" s="4" t="s">
        <v>6</v>
      </c>
    </row>
    <row r="13" spans="2:7" x14ac:dyDescent="0.25">
      <c r="B13" s="3">
        <v>1</v>
      </c>
      <c r="C13" s="3">
        <f>F12</f>
        <v>15.384990092470277</v>
      </c>
      <c r="D13" s="3">
        <f>C13^4-20*C13^3+700*C13^2-14000*C13+70000</f>
        <v>3492.685081455711</v>
      </c>
      <c r="E13" s="3">
        <f>4*C13^3-60*C13^2+1400*C13-14000</f>
        <v>7903.4915461155979</v>
      </c>
      <c r="F13" s="3">
        <f>C13-((D13)/(E13))</f>
        <v>14.943073369832382</v>
      </c>
      <c r="G13" s="3">
        <f>(F12-F13)/F13</f>
        <v>2.9573348915628881E-2</v>
      </c>
    </row>
    <row r="14" spans="2:7" x14ac:dyDescent="0.25">
      <c r="B14" s="3">
        <v>2</v>
      </c>
      <c r="C14" s="3">
        <f>F13</f>
        <v>14.943073369832382</v>
      </c>
      <c r="D14" s="3">
        <f>C14^4-20*C14^3+700*C14^2-14000*C14+70000</f>
        <v>230.23295758262975</v>
      </c>
      <c r="E14" s="3">
        <f>4*C14^3-60*C14^2+1400*C14-14000</f>
        <v>6869.4568896460114</v>
      </c>
      <c r="F14" s="3">
        <f>C14-((D14)/(E14))</f>
        <v>14.909557917114475</v>
      </c>
      <c r="G14" s="3">
        <f t="shared" ref="G14:G16" si="1">(F13-F14)/F14</f>
        <v>2.2479172691924824E-3</v>
      </c>
    </row>
    <row r="15" spans="2:7" x14ac:dyDescent="0.25">
      <c r="B15" s="3">
        <v>3</v>
      </c>
      <c r="C15" s="3">
        <f>F14</f>
        <v>14.909557917114475</v>
      </c>
      <c r="D15" s="3">
        <f>C15^4-20*C15^3+700*C15^2-14000*C15+70000</f>
        <v>1.2826308014045935</v>
      </c>
      <c r="E15" s="3">
        <f>4*C15^3-60*C15^2+1400*C15-14000</f>
        <v>6792.9618226242164</v>
      </c>
      <c r="F15" s="3">
        <f>C15-((D15)/(E15))</f>
        <v>14.909369099506648</v>
      </c>
      <c r="G15" s="3">
        <f t="shared" si="1"/>
        <v>1.266435934117803E-5</v>
      </c>
    </row>
    <row r="16" spans="2:7" x14ac:dyDescent="0.25">
      <c r="B16" s="3">
        <v>4</v>
      </c>
      <c r="C16" s="3">
        <f>F15</f>
        <v>14.909369099506648</v>
      </c>
      <c r="D16" s="3">
        <f>C16^4-20*C16^3+700*C16^2-14000*C16+70000</f>
        <v>4.061442450620234E-5</v>
      </c>
      <c r="E16" s="3">
        <f>4*C16^3-60*C16^2+1400*C16-14000</f>
        <v>6792.5316263257846</v>
      </c>
      <c r="F16" s="3">
        <f>C16-((D16)/(E16))</f>
        <v>14.909369093527372</v>
      </c>
      <c r="G16" s="3">
        <f t="shared" si="1"/>
        <v>4.0104149972333409E-10</v>
      </c>
    </row>
    <row r="18" spans="2:7" x14ac:dyDescent="0.25">
      <c r="C18" s="1" t="s">
        <v>7</v>
      </c>
      <c r="D18" s="1">
        <f>B16</f>
        <v>4</v>
      </c>
    </row>
    <row r="19" spans="2:7" x14ac:dyDescent="0.25">
      <c r="C19" s="1" t="s">
        <v>8</v>
      </c>
      <c r="D19" s="1">
        <f>C16</f>
        <v>14.909369099506648</v>
      </c>
    </row>
    <row r="23" spans="2:7" x14ac:dyDescent="0.25">
      <c r="B23" s="2" t="s">
        <v>0</v>
      </c>
      <c r="C23" s="2" t="s">
        <v>9</v>
      </c>
      <c r="D23" s="2" t="s">
        <v>10</v>
      </c>
      <c r="E23" s="2" t="s">
        <v>11</v>
      </c>
      <c r="F23" s="2" t="s">
        <v>12</v>
      </c>
      <c r="G23" s="2" t="s">
        <v>5</v>
      </c>
    </row>
    <row r="24" spans="2:7" x14ac:dyDescent="0.25">
      <c r="B24" s="3">
        <v>0</v>
      </c>
      <c r="C24" s="3">
        <v>23</v>
      </c>
      <c r="D24" s="3">
        <f>C24-((100*C24^2)/(900-C24^2))^0.5-((100*C24^2)/(1600-C24^2))^0.5</f>
        <v>4.0309731614735833</v>
      </c>
      <c r="E24" s="3">
        <f>1-(9000*C24)/(SQRT(C24^2)*(900-C24^2)^1.5)-(16000*C24)/(SQRT(C24^2)*(1600-C24^2)^1.5)</f>
        <v>-0.71594681002935456</v>
      </c>
      <c r="F24" s="3">
        <f>C24-((D24)/(E24))</f>
        <v>28.630269043741265</v>
      </c>
      <c r="G24" s="4" t="s">
        <v>6</v>
      </c>
    </row>
    <row r="25" spans="2:7" x14ac:dyDescent="0.25">
      <c r="B25" s="3">
        <v>1</v>
      </c>
      <c r="C25" s="3">
        <f>F24</f>
        <v>28.630269043741265</v>
      </c>
      <c r="D25" s="3">
        <f>C25-((100*C25^2)/(900-C25^2))^0.5-((100*C25^2)/(1600-C25^2))^0.5</f>
        <v>-13.567223862471593</v>
      </c>
      <c r="E25" s="3">
        <f>1-(9000)/((900-C25^2)^1.5)-(16000)/((1600-C25^2)^1.5)</f>
        <v>-12.239706872776372</v>
      </c>
      <c r="F25" s="3">
        <f>C25-((D25)/(E25))</f>
        <v>27.521809175911596</v>
      </c>
      <c r="G25" s="3">
        <f>(F24-F25)/F25</f>
        <v>4.0275690480400771E-2</v>
      </c>
    </row>
    <row r="26" spans="2:7" x14ac:dyDescent="0.25">
      <c r="B26" s="3">
        <v>2</v>
      </c>
      <c r="C26" s="3">
        <f t="shared" ref="C26:C28" si="2">F25</f>
        <v>27.521809175911596</v>
      </c>
      <c r="D26" s="3">
        <f t="shared" ref="D26:D31" si="3">C26-((100*C26^2)/(900-C26^2))^0.5-((100*C26^2)/(1600-C26^2))^0.5</f>
        <v>-5.0109256765403849</v>
      </c>
      <c r="E26" s="3">
        <f t="shared" ref="E26:E28" si="4">1-(9000)/((900-C26^2)^1.5)-(16000)/((1600-C26^2)^1.5)</f>
        <v>-4.9422256674938838</v>
      </c>
      <c r="F26" s="3">
        <f t="shared" ref="F26:F28" si="5">C26-((D26)/(E26))</f>
        <v>26.507908554275001</v>
      </c>
      <c r="G26" s="3">
        <f t="shared" ref="G26:G31" si="6">(F25-F26)/F26</f>
        <v>3.8248985941709827E-2</v>
      </c>
    </row>
    <row r="27" spans="2:7" x14ac:dyDescent="0.25">
      <c r="B27" s="3">
        <v>3</v>
      </c>
      <c r="C27" s="3">
        <f t="shared" si="2"/>
        <v>26.507908554275001</v>
      </c>
      <c r="D27" s="3">
        <f t="shared" si="3"/>
        <v>-1.211459925074962</v>
      </c>
      <c r="E27" s="3">
        <f t="shared" si="4"/>
        <v>-2.8419991133969371</v>
      </c>
      <c r="F27" s="3">
        <f t="shared" si="5"/>
        <v>26.081638215426462</v>
      </c>
      <c r="G27" s="3">
        <f t="shared" si="6"/>
        <v>1.6343694952275421E-2</v>
      </c>
    </row>
    <row r="28" spans="2:7" x14ac:dyDescent="0.25">
      <c r="B28" s="3">
        <v>4</v>
      </c>
      <c r="C28" s="3">
        <f t="shared" si="2"/>
        <v>26.081638215426462</v>
      </c>
      <c r="D28" s="3">
        <f t="shared" si="3"/>
        <v>-0.11271108649400396</v>
      </c>
      <c r="E28" s="3">
        <f t="shared" si="4"/>
        <v>-2.3364430992964245</v>
      </c>
      <c r="F28" s="3">
        <f t="shared" si="5"/>
        <v>26.033397756873054</v>
      </c>
      <c r="G28" s="3">
        <f t="shared" si="6"/>
        <v>1.8530219913638624E-3</v>
      </c>
    </row>
    <row r="29" spans="2:7" x14ac:dyDescent="0.25">
      <c r="B29" s="3">
        <v>5</v>
      </c>
      <c r="C29" s="3">
        <f t="shared" ref="C29:C31" si="7">F28</f>
        <v>26.033397756873054</v>
      </c>
      <c r="D29" s="3">
        <f t="shared" si="3"/>
        <v>-1.1897756201726395E-3</v>
      </c>
      <c r="E29" s="3">
        <f t="shared" ref="E29:E31" si="8">1-(9000)/((900-C29^2)^1.5)-(16000)/((1600-C29^2)^1.5)</f>
        <v>-2.2873555890531492</v>
      </c>
      <c r="F29" s="3">
        <f t="shared" ref="F29:F31" si="9">C29-((D29)/(E29))</f>
        <v>26.032877603545838</v>
      </c>
      <c r="G29" s="3">
        <f t="shared" si="6"/>
        <v>1.9980631228597585E-5</v>
      </c>
    </row>
    <row r="30" spans="2:7" x14ac:dyDescent="0.25">
      <c r="B30" s="3">
        <v>6</v>
      </c>
      <c r="C30" s="3">
        <f t="shared" si="7"/>
        <v>26.032877603545838</v>
      </c>
      <c r="D30" s="3">
        <f t="shared" si="3"/>
        <v>-1.3564125289633466E-7</v>
      </c>
      <c r="E30" s="3">
        <f t="shared" si="8"/>
        <v>-2.286834072979492</v>
      </c>
      <c r="F30" s="3">
        <f t="shared" si="9"/>
        <v>26.032877544231848</v>
      </c>
      <c r="G30" s="3">
        <f t="shared" si="6"/>
        <v>2.2784261963788518E-9</v>
      </c>
    </row>
    <row r="31" spans="2:7" x14ac:dyDescent="0.25">
      <c r="B31" s="3">
        <v>7</v>
      </c>
      <c r="C31" s="3">
        <f t="shared" si="7"/>
        <v>26.032877544231848</v>
      </c>
      <c r="D31" s="3">
        <f t="shared" si="3"/>
        <v>0</v>
      </c>
      <c r="E31" s="3">
        <f t="shared" si="8"/>
        <v>-2.2868340135194254</v>
      </c>
      <c r="F31" s="3">
        <f t="shared" si="9"/>
        <v>26.032877544231848</v>
      </c>
      <c r="G31" s="3">
        <f t="shared" si="6"/>
        <v>0</v>
      </c>
    </row>
    <row r="33" spans="3:4" x14ac:dyDescent="0.25">
      <c r="C33" s="1" t="s">
        <v>7</v>
      </c>
      <c r="D33" s="1">
        <f>B31</f>
        <v>7</v>
      </c>
    </row>
    <row r="34" spans="3:4" x14ac:dyDescent="0.25">
      <c r="C34" s="1" t="s">
        <v>8</v>
      </c>
      <c r="D34" s="1">
        <f>C31</f>
        <v>26.032877544231848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0E45-4A8B-4836-B742-F4C72574DEBB}">
  <dimension ref="A1:Z34"/>
  <sheetViews>
    <sheetView workbookViewId="0">
      <selection activeCell="P15" sqref="P15"/>
    </sheetView>
  </sheetViews>
  <sheetFormatPr baseColWidth="10" defaultRowHeight="15" x14ac:dyDescent="0.25"/>
  <cols>
    <col min="18" max="18" width="13.42578125" bestFit="1" customWidth="1"/>
  </cols>
  <sheetData>
    <row r="1" spans="1:26" ht="15" customHeight="1" x14ac:dyDescent="0.25">
      <c r="A1" s="41" t="s">
        <v>32</v>
      </c>
      <c r="B1" s="41"/>
      <c r="C1" s="41"/>
      <c r="D1" s="41"/>
      <c r="E1" s="41"/>
      <c r="F1" s="11"/>
      <c r="G1" s="11"/>
    </row>
    <row r="2" spans="1:26" ht="15" customHeight="1" x14ac:dyDescent="0.25">
      <c r="A2" s="40"/>
      <c r="B2" s="40"/>
      <c r="C2" s="40"/>
      <c r="D2" s="40"/>
      <c r="E2" s="40"/>
      <c r="F2" s="8"/>
      <c r="G2" t="s">
        <v>31</v>
      </c>
      <c r="H2">
        <v>100</v>
      </c>
      <c r="J2" t="s">
        <v>30</v>
      </c>
      <c r="K2">
        <v>50</v>
      </c>
    </row>
    <row r="3" spans="1:26" ht="15" customHeight="1" x14ac:dyDescent="0.25">
      <c r="A3" s="40"/>
      <c r="B3" s="40"/>
      <c r="C3" s="40"/>
      <c r="D3" s="40"/>
      <c r="E3" s="40"/>
      <c r="F3" s="8"/>
      <c r="G3" t="s">
        <v>29</v>
      </c>
      <c r="H3">
        <f>H2*(1-EXP(-150/H2))-76.5306</f>
        <v>1.1563839851570208</v>
      </c>
      <c r="J3" t="s">
        <v>28</v>
      </c>
      <c r="K3">
        <f>50*(1-EXP(-150/50))-76.5306</f>
        <v>-29.019953418393207</v>
      </c>
      <c r="Z3" s="12" t="s">
        <v>27</v>
      </c>
    </row>
    <row r="4" spans="1:26" ht="15" customHeight="1" x14ac:dyDescent="0.25">
      <c r="A4" s="42" t="s">
        <v>26</v>
      </c>
      <c r="B4" s="42"/>
      <c r="C4" s="42"/>
      <c r="D4" s="42"/>
      <c r="E4" s="42"/>
      <c r="F4" s="8"/>
      <c r="G4" s="11"/>
    </row>
    <row r="5" spans="1:26" ht="15" customHeight="1" x14ac:dyDescent="0.25">
      <c r="A5" s="42"/>
      <c r="B5" s="42"/>
      <c r="C5" s="42"/>
      <c r="D5" s="42"/>
      <c r="E5" s="42"/>
      <c r="F5" s="8"/>
      <c r="G5" s="10" t="s">
        <v>25</v>
      </c>
      <c r="H5" s="9" t="s">
        <v>24</v>
      </c>
      <c r="I5" s="9" t="s">
        <v>23</v>
      </c>
      <c r="J5" s="9" t="s">
        <v>22</v>
      </c>
      <c r="K5" s="9" t="s">
        <v>21</v>
      </c>
      <c r="M5" s="13" t="s">
        <v>33</v>
      </c>
      <c r="N5" s="13" t="s">
        <v>34</v>
      </c>
      <c r="O5" s="13" t="s">
        <v>35</v>
      </c>
      <c r="P5" s="13" t="s">
        <v>36</v>
      </c>
      <c r="Q5" s="13" t="s">
        <v>37</v>
      </c>
      <c r="R5" s="13" t="s">
        <v>38</v>
      </c>
    </row>
    <row r="6" spans="1:26" ht="15" customHeight="1" x14ac:dyDescent="0.25">
      <c r="A6" s="42"/>
      <c r="B6" s="42"/>
      <c r="C6" s="42"/>
      <c r="D6" s="42"/>
      <c r="E6" s="42"/>
      <c r="F6" s="8"/>
      <c r="G6" s="5">
        <v>100</v>
      </c>
      <c r="H6" s="5">
        <v>50</v>
      </c>
      <c r="I6" s="5">
        <f t="shared" ref="I6:I32" si="0">(G6+H6)/2</f>
        <v>75</v>
      </c>
      <c r="J6" s="5">
        <f t="shared" ref="J6:J32" si="1">I6*(1-EXP(-150/I6))-76.5306</f>
        <v>-11.680746242745954</v>
      </c>
      <c r="K6" s="6">
        <f t="shared" ref="K6:K31" si="2">ABS(I7-I6)</f>
        <v>12.5</v>
      </c>
      <c r="M6">
        <v>97</v>
      </c>
      <c r="N6">
        <v>98</v>
      </c>
      <c r="O6">
        <f>M6*(1-EXP(-150/M6))-76.5306</f>
        <v>-0.19307443593527296</v>
      </c>
      <c r="P6">
        <f>N6*(1-EXP(-150/N6))-76.5306</f>
        <v>0.26189276669607864</v>
      </c>
      <c r="Q6">
        <f>M6-((O6*(N6-M6))/(P6-O6))</f>
        <v>97.424370009131664</v>
      </c>
      <c r="R6" s="14">
        <f>(M6-Q6)/M6</f>
        <v>-4.3749485477491135E-3</v>
      </c>
    </row>
    <row r="7" spans="1:26" ht="18.75" customHeight="1" x14ac:dyDescent="0.25">
      <c r="A7" s="42"/>
      <c r="B7" s="42"/>
      <c r="C7" s="42"/>
      <c r="D7" s="42"/>
      <c r="E7" s="42"/>
      <c r="G7" s="5">
        <f>G6</f>
        <v>100</v>
      </c>
      <c r="H7" s="5">
        <f>I6</f>
        <v>75</v>
      </c>
      <c r="I7" s="5">
        <f t="shared" si="0"/>
        <v>87.5</v>
      </c>
      <c r="J7" s="5">
        <f t="shared" si="1"/>
        <v>-4.7886773129458362</v>
      </c>
      <c r="K7" s="6">
        <f t="shared" si="2"/>
        <v>6.25</v>
      </c>
      <c r="M7">
        <v>97</v>
      </c>
      <c r="N7">
        <f>M6-((O6*(N6-M6))/(P6-O6))</f>
        <v>97.424370009131664</v>
      </c>
      <c r="O7">
        <f t="shared" ref="O7:O9" si="3">M7*(1-EXP(-150/M7))-76.5306</f>
        <v>-0.19307443593527296</v>
      </c>
      <c r="P7">
        <f t="shared" ref="P7:P9" si="4">N7*(1-EXP(-150/N7))-76.5306</f>
        <v>6.3686518596739461E-4</v>
      </c>
      <c r="Q7">
        <f>M7-((O7*(N7-M7))/(P7-O7))</f>
        <v>97.422974806666858</v>
      </c>
      <c r="R7" s="14">
        <f>(M7-Q7)/M7</f>
        <v>-4.3605650171840999E-3</v>
      </c>
    </row>
    <row r="8" spans="1:26" x14ac:dyDescent="0.25">
      <c r="A8" s="40"/>
      <c r="B8" s="40"/>
      <c r="C8" s="40"/>
      <c r="D8" s="40"/>
      <c r="E8" s="40"/>
      <c r="G8" s="5">
        <f>G7</f>
        <v>100</v>
      </c>
      <c r="H8" s="5">
        <f>I7</f>
        <v>87.5</v>
      </c>
      <c r="I8" s="5">
        <f t="shared" si="0"/>
        <v>93.75</v>
      </c>
      <c r="J8" s="5">
        <f t="shared" si="1"/>
        <v>-1.7083985619989477</v>
      </c>
      <c r="K8" s="6">
        <f t="shared" si="2"/>
        <v>3.125</v>
      </c>
      <c r="M8">
        <v>97</v>
      </c>
      <c r="N8">
        <f>M7-((O7*(N7-M7))/(P7-O7))</f>
        <v>97.422974806666858</v>
      </c>
      <c r="O8">
        <f t="shared" si="3"/>
        <v>-0.19307443593527296</v>
      </c>
      <c r="P8">
        <f t="shared" si="4"/>
        <v>1.5429850748205354E-6</v>
      </c>
      <c r="Q8">
        <f>M8-((O8*(N8-M8))/(P8-O8))</f>
        <v>97.422971426423402</v>
      </c>
      <c r="R8" s="14">
        <f>(M8-Q8)/M8</f>
        <v>-4.3605301693134214E-3</v>
      </c>
    </row>
    <row r="9" spans="1:26" x14ac:dyDescent="0.25">
      <c r="A9" s="40"/>
      <c r="B9" s="40"/>
      <c r="C9" s="40"/>
      <c r="D9" s="40"/>
      <c r="E9" s="40"/>
      <c r="G9" s="5">
        <f>G8</f>
        <v>100</v>
      </c>
      <c r="H9" s="5">
        <f>I8</f>
        <v>93.75</v>
      </c>
      <c r="I9" s="5">
        <f t="shared" si="0"/>
        <v>96.875</v>
      </c>
      <c r="J9" s="5">
        <f t="shared" si="1"/>
        <v>-0.25031296971735628</v>
      </c>
      <c r="K9" s="6">
        <f t="shared" si="2"/>
        <v>1.5625</v>
      </c>
      <c r="M9">
        <v>97</v>
      </c>
      <c r="N9">
        <f>M8-((O8*(N8-M8))/(P8-O8))</f>
        <v>97.422971426423402</v>
      </c>
      <c r="O9">
        <f t="shared" si="3"/>
        <v>-0.19307443593527296</v>
      </c>
      <c r="P9">
        <f t="shared" si="4"/>
        <v>3.7382932305263239E-9</v>
      </c>
      <c r="Q9">
        <f>M9-((O9*(N9-M9))/(P9-O9))</f>
        <v>97.422971418233857</v>
      </c>
      <c r="R9" s="14">
        <f>(M9-Q9)/M9</f>
        <v>-4.360530084885122E-3</v>
      </c>
    </row>
    <row r="10" spans="1:26" x14ac:dyDescent="0.25">
      <c r="A10" s="40"/>
      <c r="B10" s="40"/>
      <c r="C10" s="40"/>
      <c r="D10" s="40"/>
      <c r="E10" s="40"/>
      <c r="G10" s="5">
        <f>G9</f>
        <v>100</v>
      </c>
      <c r="H10" s="5">
        <f>I9</f>
        <v>96.875</v>
      </c>
      <c r="I10" s="5">
        <f t="shared" si="0"/>
        <v>98.4375</v>
      </c>
      <c r="J10" s="5">
        <f t="shared" si="1"/>
        <v>0.45930956116137622</v>
      </c>
      <c r="K10" s="6">
        <f t="shared" si="2"/>
        <v>0.78125</v>
      </c>
    </row>
    <row r="11" spans="1:26" x14ac:dyDescent="0.25">
      <c r="A11" s="40"/>
      <c r="B11" s="40"/>
      <c r="C11" s="40"/>
      <c r="D11" s="40"/>
      <c r="E11" s="40"/>
      <c r="G11" s="5">
        <f>I10</f>
        <v>98.4375</v>
      </c>
      <c r="H11" s="5">
        <f>H10</f>
        <v>96.875</v>
      </c>
      <c r="I11" s="5">
        <f t="shared" si="0"/>
        <v>97.65625</v>
      </c>
      <c r="J11" s="5">
        <f t="shared" si="1"/>
        <v>0.10608523725413477</v>
      </c>
      <c r="K11" s="6">
        <f t="shared" si="2"/>
        <v>0.390625</v>
      </c>
    </row>
    <row r="12" spans="1:26" x14ac:dyDescent="0.25">
      <c r="A12" s="40"/>
      <c r="B12" s="40"/>
      <c r="C12" s="40"/>
      <c r="D12" s="40"/>
      <c r="E12" s="40"/>
      <c r="G12" s="5">
        <f>I11</f>
        <v>97.65625</v>
      </c>
      <c r="H12" s="5">
        <f>H11</f>
        <v>96.875</v>
      </c>
      <c r="I12" s="5">
        <f t="shared" si="0"/>
        <v>97.265625</v>
      </c>
      <c r="J12" s="5">
        <f t="shared" si="1"/>
        <v>-7.171480430750421E-2</v>
      </c>
      <c r="K12" s="6">
        <f t="shared" si="2"/>
        <v>0.1953125</v>
      </c>
      <c r="O12" s="28" t="s">
        <v>39</v>
      </c>
      <c r="P12" s="28"/>
      <c r="Q12" s="28"/>
      <c r="R12" s="28"/>
      <c r="S12" s="28"/>
    </row>
    <row r="13" spans="1:26" x14ac:dyDescent="0.25">
      <c r="A13" s="40"/>
      <c r="B13" s="40"/>
      <c r="C13" s="40"/>
      <c r="D13" s="40"/>
      <c r="E13" s="40"/>
      <c r="G13" s="5">
        <f>G12</f>
        <v>97.65625</v>
      </c>
      <c r="H13" s="5">
        <f>I12</f>
        <v>97.265625</v>
      </c>
      <c r="I13" s="5">
        <f t="shared" si="0"/>
        <v>97.4609375</v>
      </c>
      <c r="J13" s="5">
        <f t="shared" si="1"/>
        <v>1.7284690109818257E-2</v>
      </c>
      <c r="K13" s="6">
        <f t="shared" si="2"/>
        <v>9.765625E-2</v>
      </c>
    </row>
    <row r="14" spans="1:26" x14ac:dyDescent="0.25">
      <c r="A14" s="40"/>
      <c r="B14" s="40"/>
      <c r="C14" s="40"/>
      <c r="D14" s="40"/>
      <c r="E14" s="40"/>
      <c r="G14" s="5">
        <f>I13</f>
        <v>97.4609375</v>
      </c>
      <c r="H14" s="5">
        <f>H13</f>
        <v>97.265625</v>
      </c>
      <c r="I14" s="5">
        <f t="shared" si="0"/>
        <v>97.36328125</v>
      </c>
      <c r="J14" s="5">
        <f t="shared" si="1"/>
        <v>-2.7190152273306012E-2</v>
      </c>
      <c r="K14" s="6">
        <f t="shared" si="2"/>
        <v>4.8828125E-2</v>
      </c>
    </row>
    <row r="15" spans="1:26" x14ac:dyDescent="0.25">
      <c r="A15" s="40"/>
      <c r="B15" s="40"/>
      <c r="C15" s="40"/>
      <c r="D15" s="40"/>
      <c r="E15" s="40"/>
      <c r="G15" s="5">
        <f>G14</f>
        <v>97.4609375</v>
      </c>
      <c r="H15" s="5">
        <f>I14</f>
        <v>97.36328125</v>
      </c>
      <c r="I15" s="5">
        <f t="shared" si="0"/>
        <v>97.412109375</v>
      </c>
      <c r="J15" s="5">
        <f t="shared" si="1"/>
        <v>-4.9465094314200542E-3</v>
      </c>
      <c r="K15" s="6">
        <f t="shared" si="2"/>
        <v>2.44140625E-2</v>
      </c>
    </row>
    <row r="16" spans="1:26" x14ac:dyDescent="0.25">
      <c r="A16" s="40"/>
      <c r="B16" s="40"/>
      <c r="C16" s="40"/>
      <c r="D16" s="40"/>
      <c r="E16" s="40"/>
      <c r="G16" s="5">
        <f>G15</f>
        <v>97.4609375</v>
      </c>
      <c r="H16" s="5">
        <f>I15</f>
        <v>97.412109375</v>
      </c>
      <c r="I16" s="5">
        <f t="shared" si="0"/>
        <v>97.4365234375</v>
      </c>
      <c r="J16" s="5">
        <f t="shared" si="1"/>
        <v>6.1706451826069042E-3</v>
      </c>
      <c r="K16" s="6">
        <f t="shared" si="2"/>
        <v>1.220703125E-2</v>
      </c>
    </row>
    <row r="17" spans="1:11" x14ac:dyDescent="0.25">
      <c r="A17" s="40"/>
      <c r="B17" s="40"/>
      <c r="C17" s="40"/>
      <c r="D17" s="40"/>
      <c r="E17" s="40"/>
      <c r="G17" s="5">
        <f>I16</f>
        <v>97.4365234375</v>
      </c>
      <c r="H17" s="5">
        <f>H16</f>
        <v>97.412109375</v>
      </c>
      <c r="I17" s="5">
        <f t="shared" si="0"/>
        <v>97.42431640625</v>
      </c>
      <c r="J17" s="5">
        <f t="shared" si="1"/>
        <v>6.1245665757780898E-4</v>
      </c>
      <c r="K17" s="6">
        <f t="shared" si="2"/>
        <v>6.103515625E-3</v>
      </c>
    </row>
    <row r="18" spans="1:11" x14ac:dyDescent="0.25">
      <c r="A18" s="40"/>
      <c r="B18" s="40"/>
      <c r="C18" s="40"/>
      <c r="D18" s="40"/>
      <c r="E18" s="40"/>
      <c r="G18" s="5">
        <f>I17</f>
        <v>97.42431640625</v>
      </c>
      <c r="H18" s="5">
        <f>H17</f>
        <v>97.412109375</v>
      </c>
      <c r="I18" s="5">
        <f t="shared" si="0"/>
        <v>97.418212890625</v>
      </c>
      <c r="J18" s="5">
        <f t="shared" si="1"/>
        <v>-2.166929182536137E-3</v>
      </c>
      <c r="K18" s="6">
        <f t="shared" si="2"/>
        <v>3.0517578125E-3</v>
      </c>
    </row>
    <row r="19" spans="1:11" x14ac:dyDescent="0.25">
      <c r="A19" s="40"/>
      <c r="B19" s="40"/>
      <c r="C19" s="40"/>
      <c r="D19" s="40"/>
      <c r="E19" s="40"/>
      <c r="G19" s="5">
        <f>G18</f>
        <v>97.42431640625</v>
      </c>
      <c r="H19" s="5">
        <f>I18</f>
        <v>97.418212890625</v>
      </c>
      <c r="I19" s="5">
        <f t="shared" si="0"/>
        <v>97.4212646484375</v>
      </c>
      <c r="J19" s="5">
        <f t="shared" si="1"/>
        <v>-7.7721196248603519E-4</v>
      </c>
      <c r="K19" s="6">
        <f t="shared" si="2"/>
        <v>1.52587890625E-3</v>
      </c>
    </row>
    <row r="20" spans="1:11" x14ac:dyDescent="0.25">
      <c r="G20" s="5">
        <f>G19</f>
        <v>97.42431640625</v>
      </c>
      <c r="H20" s="5">
        <f>I19</f>
        <v>97.4212646484375</v>
      </c>
      <c r="I20" s="5">
        <f t="shared" si="0"/>
        <v>97.42279052734375</v>
      </c>
      <c r="J20" s="5">
        <f t="shared" si="1"/>
        <v>-8.2371577605044877E-5</v>
      </c>
      <c r="K20" s="6">
        <f t="shared" si="2"/>
        <v>7.62939453125E-4</v>
      </c>
    </row>
    <row r="21" spans="1:11" x14ac:dyDescent="0.25">
      <c r="G21" s="5">
        <f>G20</f>
        <v>97.42431640625</v>
      </c>
      <c r="H21" s="5">
        <f>I20</f>
        <v>97.42279052734375</v>
      </c>
      <c r="I21" s="5">
        <f t="shared" si="0"/>
        <v>97.423553466796875</v>
      </c>
      <c r="J21" s="5">
        <f t="shared" si="1"/>
        <v>2.6504405867910918E-4</v>
      </c>
      <c r="K21" s="6">
        <f t="shared" si="2"/>
        <v>3.814697265625E-4</v>
      </c>
    </row>
    <row r="22" spans="1:11" x14ac:dyDescent="0.25">
      <c r="G22" s="5">
        <f>I21</f>
        <v>97.423553466796875</v>
      </c>
      <c r="H22" s="5">
        <f>H21</f>
        <v>97.42279052734375</v>
      </c>
      <c r="I22" s="5">
        <f t="shared" si="0"/>
        <v>97.423171997070313</v>
      </c>
      <c r="J22" s="5">
        <f t="shared" si="1"/>
        <v>9.1336620215543007E-5</v>
      </c>
      <c r="K22" s="6">
        <f t="shared" si="2"/>
        <v>1.9073486328125E-4</v>
      </c>
    </row>
    <row r="23" spans="1:11" x14ac:dyDescent="0.25">
      <c r="G23" s="5">
        <f>I22</f>
        <v>97.423171997070313</v>
      </c>
      <c r="H23" s="5">
        <f>H22</f>
        <v>97.42279052734375</v>
      </c>
      <c r="I23" s="5">
        <f t="shared" si="0"/>
        <v>97.422981262207031</v>
      </c>
      <c r="J23" s="5">
        <f t="shared" si="1"/>
        <v>4.4826162337585629E-6</v>
      </c>
      <c r="K23" s="6">
        <f t="shared" si="2"/>
        <v>9.5367431640625E-5</v>
      </c>
    </row>
    <row r="24" spans="1:11" x14ac:dyDescent="0.25">
      <c r="G24" s="5">
        <f>I23</f>
        <v>97.422981262207031</v>
      </c>
      <c r="H24" s="5">
        <f>H23</f>
        <v>97.42279052734375</v>
      </c>
      <c r="I24" s="5">
        <f t="shared" si="0"/>
        <v>97.422885894775391</v>
      </c>
      <c r="J24" s="5">
        <f t="shared" si="1"/>
        <v>-3.8944456946410355E-5</v>
      </c>
      <c r="K24" s="6">
        <f t="shared" si="2"/>
        <v>4.76837158203125E-5</v>
      </c>
    </row>
    <row r="25" spans="1:11" x14ac:dyDescent="0.25">
      <c r="G25" s="5">
        <f>G24</f>
        <v>97.422981262207031</v>
      </c>
      <c r="H25" s="5">
        <f>I24</f>
        <v>97.422885894775391</v>
      </c>
      <c r="I25" s="5">
        <f t="shared" si="0"/>
        <v>97.422933578491211</v>
      </c>
      <c r="J25" s="5">
        <f t="shared" si="1"/>
        <v>-1.7230914437504907E-5</v>
      </c>
      <c r="K25" s="6">
        <f t="shared" si="2"/>
        <v>2.384185791015625E-5</v>
      </c>
    </row>
    <row r="26" spans="1:11" x14ac:dyDescent="0.25">
      <c r="G26" s="5">
        <f>G25</f>
        <v>97.422981262207031</v>
      </c>
      <c r="H26" s="5">
        <f>I25</f>
        <v>97.422933578491211</v>
      </c>
      <c r="I26" s="5">
        <f t="shared" si="0"/>
        <v>97.422957420349121</v>
      </c>
      <c r="J26" s="5">
        <f t="shared" si="1"/>
        <v>-6.3741476168388544E-6</v>
      </c>
      <c r="K26" s="6">
        <f t="shared" si="2"/>
        <v>1.1920928955078125E-5</v>
      </c>
    </row>
    <row r="27" spans="1:11" x14ac:dyDescent="0.25">
      <c r="G27" s="5">
        <f>G26</f>
        <v>97.422981262207031</v>
      </c>
      <c r="H27" s="5">
        <f>I26</f>
        <v>97.422957420349121</v>
      </c>
      <c r="I27" s="5">
        <f t="shared" si="0"/>
        <v>97.422969341278076</v>
      </c>
      <c r="J27" s="5">
        <f t="shared" si="1"/>
        <v>-9.4576530784706847E-7</v>
      </c>
      <c r="K27" s="6">
        <f t="shared" si="2"/>
        <v>5.9604644775390625E-6</v>
      </c>
    </row>
    <row r="28" spans="1:11" x14ac:dyDescent="0.25">
      <c r="G28" s="5">
        <f>G27</f>
        <v>97.422981262207031</v>
      </c>
      <c r="H28" s="5">
        <f>I27</f>
        <v>97.422969341278076</v>
      </c>
      <c r="I28" s="5">
        <f t="shared" si="0"/>
        <v>97.422975301742554</v>
      </c>
      <c r="J28" s="5">
        <f t="shared" si="1"/>
        <v>1.7684255482208755E-6</v>
      </c>
      <c r="K28" s="6">
        <f t="shared" si="2"/>
        <v>2.9802322387695313E-6</v>
      </c>
    </row>
    <row r="29" spans="1:11" x14ac:dyDescent="0.25">
      <c r="G29" s="5">
        <f>I28</f>
        <v>97.422975301742554</v>
      </c>
      <c r="H29" s="5">
        <f>H28</f>
        <v>97.422969341278076</v>
      </c>
      <c r="I29" s="5">
        <f t="shared" si="0"/>
        <v>97.422972321510315</v>
      </c>
      <c r="J29" s="5">
        <f t="shared" si="1"/>
        <v>4.1133014860861294E-7</v>
      </c>
      <c r="K29" s="6">
        <f t="shared" si="2"/>
        <v>1.4901161193847656E-6</v>
      </c>
    </row>
    <row r="30" spans="1:11" x14ac:dyDescent="0.25">
      <c r="G30" s="5">
        <f>I29</f>
        <v>97.422972321510315</v>
      </c>
      <c r="H30" s="5">
        <f>H29</f>
        <v>97.422969341278076</v>
      </c>
      <c r="I30" s="5">
        <f t="shared" si="0"/>
        <v>97.422970831394196</v>
      </c>
      <c r="J30" s="5">
        <f t="shared" si="1"/>
        <v>-2.6721758672465512E-7</v>
      </c>
      <c r="K30" s="6">
        <f t="shared" si="2"/>
        <v>7.4505805969238281E-7</v>
      </c>
    </row>
    <row r="31" spans="1:11" x14ac:dyDescent="0.25">
      <c r="G31" s="5">
        <f>G30</f>
        <v>97.422972321510315</v>
      </c>
      <c r="H31" s="5">
        <f>I30</f>
        <v>97.422970831394196</v>
      </c>
      <c r="I31" s="5">
        <f t="shared" si="0"/>
        <v>97.422971576452255</v>
      </c>
      <c r="J31" s="5">
        <f t="shared" si="1"/>
        <v>7.2056280941978912E-8</v>
      </c>
      <c r="K31" s="6">
        <f t="shared" si="2"/>
        <v>3.7252902984619141E-7</v>
      </c>
    </row>
    <row r="32" spans="1:11" x14ac:dyDescent="0.25">
      <c r="G32" s="5">
        <f>I31</f>
        <v>97.422971576452255</v>
      </c>
      <c r="H32" s="5">
        <f>H31</f>
        <v>97.422970831394196</v>
      </c>
      <c r="I32" s="15">
        <f t="shared" si="0"/>
        <v>97.422971203923225</v>
      </c>
      <c r="J32" s="5">
        <f t="shared" si="1"/>
        <v>-9.7580652891338104E-8</v>
      </c>
      <c r="K32" s="6"/>
    </row>
    <row r="34" spans="7:11" x14ac:dyDescent="0.25">
      <c r="G34" s="28" t="s">
        <v>20</v>
      </c>
      <c r="H34" s="28"/>
      <c r="I34" s="28"/>
      <c r="J34" s="28"/>
      <c r="K34" s="28"/>
    </row>
  </sheetData>
  <mergeCells count="6">
    <mergeCell ref="O12:S12"/>
    <mergeCell ref="A8:E19"/>
    <mergeCell ref="G34:K34"/>
    <mergeCell ref="A1:E1"/>
    <mergeCell ref="A2:E3"/>
    <mergeCell ref="A4:E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3A31-0118-4031-9431-3561AA991AAB}">
  <dimension ref="A2:Q65"/>
  <sheetViews>
    <sheetView zoomScale="70" zoomScaleNormal="70" workbookViewId="0">
      <selection activeCell="R33" sqref="R33"/>
    </sheetView>
  </sheetViews>
  <sheetFormatPr baseColWidth="10" defaultRowHeight="15" x14ac:dyDescent="0.25"/>
  <sheetData>
    <row r="2" spans="1:7" x14ac:dyDescent="0.25">
      <c r="A2" s="5" t="s">
        <v>0</v>
      </c>
      <c r="B2" s="5" t="s">
        <v>16</v>
      </c>
      <c r="C2" s="5" t="s">
        <v>2</v>
      </c>
      <c r="D2" s="5" t="s">
        <v>17</v>
      </c>
      <c r="E2" s="5" t="s">
        <v>1</v>
      </c>
      <c r="F2" s="5" t="s">
        <v>4</v>
      </c>
      <c r="G2" s="5" t="s">
        <v>5</v>
      </c>
    </row>
    <row r="3" spans="1:7" x14ac:dyDescent="0.25">
      <c r="A3" s="5">
        <v>0</v>
      </c>
      <c r="B3" s="5">
        <v>0.2</v>
      </c>
      <c r="C3" s="5">
        <v>0.25</v>
      </c>
      <c r="D3" s="5">
        <f>SIN(B3^2)-COS(LN(B3))</f>
        <v>7.8621304120569502E-2</v>
      </c>
      <c r="E3" s="5">
        <f>SIN(C3^2)-COS(LN(C3))</f>
        <v>-0.12099765690092151</v>
      </c>
      <c r="F3" s="5">
        <f>((B3*E3)-(C3*D3))/(E3-D3)</f>
        <v>0.21969284473735567</v>
      </c>
      <c r="G3" s="5"/>
    </row>
    <row r="4" spans="1:7" x14ac:dyDescent="0.25">
      <c r="A4" s="5">
        <v>1</v>
      </c>
      <c r="B4" s="5">
        <f>C3</f>
        <v>0.25</v>
      </c>
      <c r="C4" s="5">
        <f>F3</f>
        <v>0.21969284473735567</v>
      </c>
      <c r="D4" s="5">
        <f>SIN(B4^2)-COS(LN(B4))</f>
        <v>-0.12099765690092151</v>
      </c>
      <c r="E4" s="5">
        <f>SIN(C4^2)-COS(LN(C4))</f>
        <v>-6.9971115558860111E-3</v>
      </c>
      <c r="F4" s="5">
        <f>((B4*E4)-(C4*D4))/(E4-D4)</f>
        <v>0.21783265586130734</v>
      </c>
      <c r="G4" s="5">
        <f>ABS((C4-C3)/C4)</f>
        <v>0.13795240031088285</v>
      </c>
    </row>
    <row r="5" spans="1:7" x14ac:dyDescent="0.25">
      <c r="A5" s="5">
        <v>2</v>
      </c>
      <c r="B5" s="5">
        <f t="shared" ref="B5:B8" si="0">C4</f>
        <v>0.21969284473735567</v>
      </c>
      <c r="C5" s="5">
        <f t="shared" ref="C5:C8" si="1">F4</f>
        <v>0.21783265586130734</v>
      </c>
      <c r="D5" s="5">
        <f t="shared" ref="D5:D8" si="2">SIN(B5^2)-COS(LN(B5))</f>
        <v>-6.9971115558860111E-3</v>
      </c>
      <c r="E5" s="5">
        <f t="shared" ref="E5:E8" si="3">SIN(C5^2)-COS(LN(C5))</f>
        <v>6.8212616222926292E-4</v>
      </c>
      <c r="F5" s="5">
        <f t="shared" ref="F5:F8" si="4">((B5*E5)-(C5*D5))/(E5-D5)</f>
        <v>0.21799789146744661</v>
      </c>
      <c r="G5" s="5">
        <f t="shared" ref="G5:G8" si="5">ABS((C5-C4)/C5)</f>
        <v>8.5395317276611652E-3</v>
      </c>
    </row>
    <row r="6" spans="1:7" x14ac:dyDescent="0.25">
      <c r="A6" s="5">
        <v>3</v>
      </c>
      <c r="B6" s="5">
        <f t="shared" si="0"/>
        <v>0.21783265586130734</v>
      </c>
      <c r="C6" s="5">
        <f t="shared" si="1"/>
        <v>0.21799789146744661</v>
      </c>
      <c r="D6" s="5">
        <f t="shared" si="2"/>
        <v>6.8212616222926292E-4</v>
      </c>
      <c r="E6" s="5">
        <f t="shared" si="3"/>
        <v>-3.3539119990502742E-6</v>
      </c>
      <c r="F6" s="5">
        <f t="shared" si="4"/>
        <v>0.21799708300385598</v>
      </c>
      <c r="G6" s="5">
        <f t="shared" si="5"/>
        <v>7.5796882725325779E-4</v>
      </c>
    </row>
    <row r="7" spans="1:7" x14ac:dyDescent="0.25">
      <c r="A7" s="5">
        <v>4</v>
      </c>
      <c r="B7" s="5">
        <f t="shared" si="0"/>
        <v>0.21799789146744661</v>
      </c>
      <c r="C7" s="5">
        <f t="shared" si="1"/>
        <v>0.21799708300385598</v>
      </c>
      <c r="D7" s="5">
        <f t="shared" si="2"/>
        <v>-3.3539119990502742E-6</v>
      </c>
      <c r="E7" s="5">
        <f t="shared" si="3"/>
        <v>-1.596074966636607E-9</v>
      </c>
      <c r="F7" s="5">
        <f t="shared" si="4"/>
        <v>0.21799708261893747</v>
      </c>
      <c r="G7" s="5">
        <f t="shared" si="5"/>
        <v>3.708598204567893E-6</v>
      </c>
    </row>
    <row r="8" spans="1:7" x14ac:dyDescent="0.25">
      <c r="A8" s="5">
        <v>5</v>
      </c>
      <c r="B8" s="5">
        <f t="shared" si="0"/>
        <v>0.21799708300385598</v>
      </c>
      <c r="C8" s="5">
        <f t="shared" si="1"/>
        <v>0.21799708261893747</v>
      </c>
      <c r="D8" s="5">
        <f t="shared" si="2"/>
        <v>-1.596074966636607E-9</v>
      </c>
      <c r="E8" s="5">
        <f t="shared" si="3"/>
        <v>3.7192471324942744E-15</v>
      </c>
      <c r="F8" s="5">
        <f t="shared" si="4"/>
        <v>0.21799708261893838</v>
      </c>
      <c r="G8" s="5">
        <f t="shared" si="5"/>
        <v>1.7657048851534573E-9</v>
      </c>
    </row>
    <row r="12" spans="1:7" x14ac:dyDescent="0.25">
      <c r="A12" s="5" t="s">
        <v>0</v>
      </c>
      <c r="B12" s="5" t="s">
        <v>16</v>
      </c>
      <c r="C12" s="5" t="s">
        <v>2</v>
      </c>
      <c r="D12" s="5" t="s">
        <v>17</v>
      </c>
      <c r="E12" s="5" t="s">
        <v>1</v>
      </c>
      <c r="F12" s="5" t="s">
        <v>4</v>
      </c>
      <c r="G12" s="5" t="s">
        <v>5</v>
      </c>
    </row>
    <row r="13" spans="1:7" x14ac:dyDescent="0.25">
      <c r="A13" s="5">
        <v>0</v>
      </c>
      <c r="B13" s="5">
        <v>1.1499999999999999</v>
      </c>
      <c r="C13" s="5">
        <v>1.22</v>
      </c>
      <c r="D13" s="5">
        <f>SIN(B13^2)-COS(LN(B13))</f>
        <v>-2.0916676588284222E-2</v>
      </c>
      <c r="E13" s="5">
        <f>SIN(C13^2)-COS(LN(C13))</f>
        <v>1.6313112943022512E-2</v>
      </c>
      <c r="F13" s="5">
        <f>((B13*E13)-(C13*D13))/(E13-D13)</f>
        <v>1.1893278441702893</v>
      </c>
      <c r="G13" s="5"/>
    </row>
    <row r="14" spans="1:7" x14ac:dyDescent="0.25">
      <c r="A14" s="5">
        <v>1</v>
      </c>
      <c r="B14" s="5">
        <f>C13</f>
        <v>1.22</v>
      </c>
      <c r="C14" s="5">
        <f>F13</f>
        <v>1.1893278441702893</v>
      </c>
      <c r="D14" s="5">
        <f>SIN(B14^2)-COS(LN(B14))</f>
        <v>1.6313112943022512E-2</v>
      </c>
      <c r="E14" s="5">
        <f>SIN(C14^2)-COS(LN(C14))</f>
        <v>2.8048177614004022E-3</v>
      </c>
      <c r="F14" s="5">
        <f>((B14*E14)-(C14*D14))/(E14-D14)</f>
        <v>1.1829591791170813</v>
      </c>
      <c r="G14" s="5">
        <f>ABS((C14-C13)/C14)</f>
        <v>2.5789487717836571E-2</v>
      </c>
    </row>
    <row r="15" spans="1:7" x14ac:dyDescent="0.25">
      <c r="A15" s="5">
        <v>2</v>
      </c>
      <c r="B15" s="5">
        <f t="shared" ref="B15:B18" si="6">C14</f>
        <v>1.1893278441702893</v>
      </c>
      <c r="C15" s="5">
        <f t="shared" ref="C15:C18" si="7">F14</f>
        <v>1.1829591791170813</v>
      </c>
      <c r="D15" s="5">
        <f t="shared" ref="D15:D18" si="8">SIN(B15^2)-COS(LN(B15))</f>
        <v>2.8048177614004022E-3</v>
      </c>
      <c r="E15" s="5">
        <f t="shared" ref="E15:E18" si="9">SIN(C15^2)-COS(LN(C15))</f>
        <v>-5.7169058410755369E-4</v>
      </c>
      <c r="F15" s="5">
        <f t="shared" ref="F15:F18" si="10">((B15*E15)-(C15*D15))/(E15-D15)</f>
        <v>1.1840374841208576</v>
      </c>
      <c r="G15" s="5">
        <f t="shared" ref="G15:G18" si="11">ABS((C15-C14)/C15)</f>
        <v>5.3836727130020957E-3</v>
      </c>
    </row>
    <row r="16" spans="1:7" x14ac:dyDescent="0.25">
      <c r="A16" s="5">
        <v>3</v>
      </c>
      <c r="B16" s="5">
        <f t="shared" si="6"/>
        <v>1.1829591791170813</v>
      </c>
      <c r="C16" s="5">
        <f t="shared" si="7"/>
        <v>1.1840374841208576</v>
      </c>
      <c r="D16" s="5">
        <f t="shared" si="8"/>
        <v>-5.7169058410755369E-4</v>
      </c>
      <c r="E16" s="5">
        <f t="shared" si="9"/>
        <v>1.3217158691403164E-5</v>
      </c>
      <c r="F16" s="5">
        <f t="shared" si="10"/>
        <v>1.1840131176655866</v>
      </c>
      <c r="G16" s="5">
        <f t="shared" si="11"/>
        <v>9.1070174571120631E-4</v>
      </c>
    </row>
    <row r="17" spans="1:17" x14ac:dyDescent="0.25">
      <c r="A17" s="5">
        <v>4</v>
      </c>
      <c r="B17" s="5">
        <f t="shared" si="6"/>
        <v>1.1840374841208576</v>
      </c>
      <c r="C17" s="5">
        <f t="shared" si="7"/>
        <v>1.1840131176655866</v>
      </c>
      <c r="D17" s="5">
        <f t="shared" si="8"/>
        <v>1.3217158691403164E-5</v>
      </c>
      <c r="E17" s="5">
        <f t="shared" si="9"/>
        <v>5.9092977622299259E-8</v>
      </c>
      <c r="F17" s="5">
        <f t="shared" si="10"/>
        <v>1.1840130082356424</v>
      </c>
      <c r="G17" s="5">
        <f t="shared" si="11"/>
        <v>2.0579548408282969E-5</v>
      </c>
    </row>
    <row r="18" spans="1:17" x14ac:dyDescent="0.25">
      <c r="A18" s="5">
        <v>5</v>
      </c>
      <c r="B18" s="5">
        <f t="shared" si="6"/>
        <v>1.1840131176655866</v>
      </c>
      <c r="C18" s="5">
        <f t="shared" si="7"/>
        <v>1.1840130082356424</v>
      </c>
      <c r="D18" s="5">
        <f t="shared" si="8"/>
        <v>5.9092977622299259E-8</v>
      </c>
      <c r="E18" s="5">
        <f t="shared" si="9"/>
        <v>-6.1715077492863202E-12</v>
      </c>
      <c r="F18" s="5">
        <f t="shared" si="10"/>
        <v>1.1840130082470697</v>
      </c>
      <c r="G18" s="5">
        <f t="shared" si="11"/>
        <v>9.2422923951081633E-8</v>
      </c>
      <c r="Q18" t="s">
        <v>14</v>
      </c>
    </row>
    <row r="19" spans="1:17" x14ac:dyDescent="0.25">
      <c r="Q19" t="s">
        <v>15</v>
      </c>
    </row>
    <row r="22" spans="1:17" x14ac:dyDescent="0.25">
      <c r="A22" s="5" t="s">
        <v>0</v>
      </c>
      <c r="B22" s="5" t="s">
        <v>16</v>
      </c>
      <c r="C22" s="5" t="s">
        <v>2</v>
      </c>
      <c r="D22" s="5" t="s">
        <v>17</v>
      </c>
      <c r="E22" s="5" t="s">
        <v>1</v>
      </c>
      <c r="F22" s="5" t="s">
        <v>4</v>
      </c>
      <c r="G22" s="5" t="s">
        <v>5</v>
      </c>
    </row>
    <row r="23" spans="1:17" x14ac:dyDescent="0.25">
      <c r="A23" s="5">
        <v>0</v>
      </c>
      <c r="B23" s="5">
        <v>1.35</v>
      </c>
      <c r="C23" s="5">
        <v>1.42</v>
      </c>
      <c r="D23" s="5">
        <f>SIN(B23^2)-COS(LN(B23))</f>
        <v>1.3183945565722333E-2</v>
      </c>
      <c r="E23" s="5">
        <f>SIN(C23^2)-COS(LN(C23))</f>
        <v>-3.6796625308867625E-2</v>
      </c>
      <c r="F23" s="5">
        <f>((B23*E23)-(C23*D23))/(E23-D23)</f>
        <v>1.3684646988510039</v>
      </c>
      <c r="G23" s="5"/>
    </row>
    <row r="24" spans="1:17" x14ac:dyDescent="0.25">
      <c r="A24" s="5">
        <v>1</v>
      </c>
      <c r="B24" s="5">
        <f>C23</f>
        <v>1.42</v>
      </c>
      <c r="C24" s="5">
        <f>F23</f>
        <v>1.3684646988510039</v>
      </c>
      <c r="D24" s="5">
        <f>SIN(B24^2)-COS(LN(B24))</f>
        <v>-3.6796625308867625E-2</v>
      </c>
      <c r="E24" s="5">
        <f>SIN(C24^2)-COS(LN(C24))</f>
        <v>3.5718921462726261E-3</v>
      </c>
      <c r="F24" s="5">
        <f>((B24*E24)-(C24*D24))/(E24-D24)</f>
        <v>1.373024651730979</v>
      </c>
      <c r="G24" s="5">
        <f>ABS((C24-C23)/C24)</f>
        <v>3.7659211225738128E-2</v>
      </c>
    </row>
    <row r="25" spans="1:17" x14ac:dyDescent="0.25">
      <c r="A25" s="5">
        <v>2</v>
      </c>
      <c r="B25" s="5">
        <f t="shared" ref="B25:B28" si="12">C24</f>
        <v>1.3684646988510039</v>
      </c>
      <c r="C25" s="5">
        <f t="shared" ref="C25:C28" si="13">F24</f>
        <v>1.373024651730979</v>
      </c>
      <c r="D25" s="5">
        <f t="shared" ref="D25:D28" si="14">SIN(B25^2)-COS(LN(B25))</f>
        <v>3.5718921462726261E-3</v>
      </c>
      <c r="E25" s="5">
        <f t="shared" ref="E25:E28" si="15">SIN(C25^2)-COS(LN(C25))</f>
        <v>8.1215214816288128E-4</v>
      </c>
      <c r="F25" s="5">
        <f t="shared" ref="F25:F28" si="16">((B25*E25)-(C25*D25))/(E25-D25)</f>
        <v>1.3743665808726844</v>
      </c>
      <c r="G25" s="5">
        <f t="shared" ref="G25:G28" si="17">ABS((C25-C24)/C25)</f>
        <v>3.3211005164593159E-3</v>
      </c>
    </row>
    <row r="26" spans="1:17" x14ac:dyDescent="0.25">
      <c r="A26" s="5">
        <v>3</v>
      </c>
      <c r="B26" s="5">
        <f t="shared" si="12"/>
        <v>1.373024651730979</v>
      </c>
      <c r="C26" s="5">
        <f t="shared" si="13"/>
        <v>1.3743665808726844</v>
      </c>
      <c r="D26" s="5">
        <f t="shared" si="14"/>
        <v>8.1215214816288128E-4</v>
      </c>
      <c r="E26" s="5">
        <f t="shared" si="15"/>
        <v>-2.9461644966755074E-5</v>
      </c>
      <c r="F26" s="5">
        <f t="shared" si="16"/>
        <v>1.3743196051217328</v>
      </c>
      <c r="G26" s="5">
        <f t="shared" si="17"/>
        <v>9.7639826257511417E-4</v>
      </c>
    </row>
    <row r="27" spans="1:17" x14ac:dyDescent="0.25">
      <c r="A27" s="5">
        <v>4</v>
      </c>
      <c r="B27" s="5">
        <f t="shared" si="12"/>
        <v>1.3743665808726844</v>
      </c>
      <c r="C27" s="5">
        <f t="shared" si="13"/>
        <v>1.3743196051217328</v>
      </c>
      <c r="D27" s="5">
        <f t="shared" si="14"/>
        <v>-2.9461644966755074E-5</v>
      </c>
      <c r="E27" s="5">
        <f t="shared" si="15"/>
        <v>2.2689995315960942E-7</v>
      </c>
      <c r="F27" s="5">
        <f t="shared" si="16"/>
        <v>1.3743199641422144</v>
      </c>
      <c r="G27" s="5">
        <f t="shared" si="17"/>
        <v>3.4181096432385091E-5</v>
      </c>
    </row>
    <row r="28" spans="1:17" x14ac:dyDescent="0.25">
      <c r="A28" s="5">
        <v>5</v>
      </c>
      <c r="B28" s="5">
        <f t="shared" si="12"/>
        <v>1.3743196051217328</v>
      </c>
      <c r="C28" s="5">
        <f t="shared" si="13"/>
        <v>1.3743199641422144</v>
      </c>
      <c r="D28" s="5">
        <f t="shared" si="14"/>
        <v>2.2689995315960942E-7</v>
      </c>
      <c r="E28" s="5">
        <f t="shared" si="15"/>
        <v>6.2462923722250707E-11</v>
      </c>
      <c r="F28" s="5">
        <f t="shared" si="16"/>
        <v>1.3743199642410757</v>
      </c>
      <c r="G28" s="5">
        <f t="shared" si="17"/>
        <v>2.6123500417190159E-7</v>
      </c>
    </row>
    <row r="48" spans="17:17" x14ac:dyDescent="0.25">
      <c r="Q48" t="s">
        <v>19</v>
      </c>
    </row>
    <row r="49" spans="17:17" x14ac:dyDescent="0.25">
      <c r="Q49" t="s">
        <v>18</v>
      </c>
    </row>
    <row r="65" spans="9:15" ht="104.25" customHeight="1" x14ac:dyDescent="0.4">
      <c r="I65" s="43" t="s">
        <v>13</v>
      </c>
      <c r="J65" s="43"/>
      <c r="K65" s="43"/>
      <c r="L65" s="43"/>
      <c r="M65" s="43"/>
      <c r="N65" s="43"/>
      <c r="O65" s="43"/>
    </row>
  </sheetData>
  <mergeCells count="1">
    <mergeCell ref="I65:O6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51DFD-2303-4B0A-B199-0E74D3A1D67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Punto 4 biseccion</vt:lpstr>
      <vt:lpstr>Punto 4 newton mejorado</vt:lpstr>
      <vt:lpstr>Punto 4 newton</vt:lpstr>
      <vt:lpstr>Punto 1</vt:lpstr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DANIEL REY</cp:lastModifiedBy>
  <dcterms:created xsi:type="dcterms:W3CDTF">2020-04-01T05:01:10Z</dcterms:created>
  <dcterms:modified xsi:type="dcterms:W3CDTF">2020-05-08T08:13:30Z</dcterms:modified>
</cp:coreProperties>
</file>