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57311\Desktop\"/>
    </mc:Choice>
  </mc:AlternateContent>
  <xr:revisionPtr revIDLastSave="0" documentId="13_ncr:1_{2BDFBC06-84BA-4800-89B3-3F875CF5D23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rreas" sheetId="1" r:id="rId1"/>
    <sheet name="Cade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I8" i="2"/>
  <c r="I6" i="2"/>
  <c r="I4" i="2"/>
  <c r="I10" i="2" s="1"/>
  <c r="F4" i="2"/>
  <c r="D5" i="2" s="1"/>
  <c r="D4" i="2"/>
  <c r="B4" i="2"/>
  <c r="B8" i="2" s="1"/>
  <c r="I3" i="2"/>
  <c r="F3" i="2"/>
  <c r="B21" i="1"/>
  <c r="B24" i="1" s="1"/>
  <c r="C17" i="1"/>
  <c r="B17" i="1" s="1"/>
  <c r="B18" i="1" s="1"/>
  <c r="B15" i="1"/>
  <c r="B11" i="1"/>
  <c r="B10" i="1"/>
  <c r="E4" i="1" s="1"/>
  <c r="G9" i="1"/>
  <c r="H9" i="1" s="1"/>
  <c r="G8" i="1"/>
  <c r="H8" i="1" s="1"/>
  <c r="E8" i="1"/>
  <c r="H7" i="1"/>
  <c r="G7" i="1"/>
  <c r="G6" i="1"/>
  <c r="H6" i="1" s="1"/>
  <c r="G5" i="1"/>
  <c r="H5" i="1" s="1"/>
  <c r="G4" i="1"/>
  <c r="H4" i="1" s="1"/>
  <c r="G3" i="1"/>
  <c r="H3" i="1" s="1"/>
  <c r="E5" i="1" l="1"/>
  <c r="E3" i="1"/>
  <c r="E7" i="1"/>
  <c r="E9" i="1"/>
  <c r="E6" i="1"/>
  <c r="B6" i="2"/>
  <c r="B7" i="2"/>
  <c r="I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Vel angular de polea conductora</t>
        </r>
      </text>
    </comment>
    <comment ref="B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Velocidad angular polea conducida</t>
        </r>
      </text>
    </comment>
    <comment ref="B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Relación de transmisión inicial</t>
        </r>
      </text>
    </comment>
    <comment ref="B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Diámetro de polea conductora según velocidad periférica de 4000 ft/min</t>
        </r>
      </text>
    </comment>
    <comment ref="B1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Diámetro std de polea conductora según tabla de selección de polea standard</t>
        </r>
      </text>
    </comment>
    <comment ref="B1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Diámetro de polea Std según tabla de selección de polea std</t>
        </r>
      </text>
    </comment>
    <comment ref="B1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Distancia entre centros estimada según criterio D2&lt;C&lt;3(D2+D1)</t>
        </r>
      </text>
    </comment>
    <comment ref="B15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Longitud de correa inicial</t>
        </r>
      </text>
    </comment>
    <comment ref="B16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Longitud de correa std</t>
        </r>
      </text>
    </comment>
    <comment ref="B17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Distancia entre centro correguida</t>
        </r>
      </text>
    </comment>
    <comment ref="B18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 xml:space="preserve">usuario:
</t>
        </r>
        <r>
          <rPr>
            <sz val="9"/>
            <color indexed="81"/>
            <rFont val="Tahoma"/>
            <family val="2"/>
          </rPr>
          <t>Ángulo de contacto polea conductora</t>
        </r>
      </text>
    </comment>
    <comment ref="B1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Potencia transmitida por cada cadena</t>
        </r>
      </text>
    </comment>
    <comment ref="C1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Factor de corrección por ángulo de contacto</t>
        </r>
      </text>
    </comment>
    <comment ref="D1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Factor de corrección por longitud de cadena</t>
        </r>
      </text>
    </comment>
    <comment ref="B2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Potencia agregada según relación de transmisión</t>
        </r>
      </text>
    </comment>
    <comment ref="B2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Potencia específica + potencia agregada</t>
        </r>
      </text>
    </comment>
    <comment ref="B22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Potencia específica neta correguida por los factores de ángulo de contacto y de longitud</t>
        </r>
      </text>
    </comment>
    <comment ref="B2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Potencia a transmitir multiplicada por un foactor de servivicio</t>
        </r>
      </text>
    </comment>
    <comment ref="B2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Número de correas, se debe aproximar al entero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AULA</author>
    <author>usuario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AULA:</t>
        </r>
        <r>
          <rPr>
            <sz val="9"/>
            <color indexed="81"/>
            <rFont val="Tahoma"/>
            <charset val="1"/>
          </rPr>
          <t xml:space="preserve">
en esta sección determinará la potencianecesaria por cada cadena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AULA:</t>
        </r>
        <r>
          <rPr>
            <sz val="9"/>
            <color indexed="81"/>
            <rFont val="Tahoma"/>
            <charset val="1"/>
          </rPr>
          <t xml:space="preserve">
Introduzca la potencia a transmitir (en hp)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Velocidad angular srocket 1</t>
        </r>
      </text>
    </comment>
    <comment ref="F2" authorId="1" shapeId="0" xr:uid="{00000000-0006-0000-0100-000004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Número de dientes del sprocket 1 escogidos según tabla de capacidades de potencia de cadena</t>
        </r>
      </text>
    </comment>
    <comment ref="I2" authorId="1" shapeId="0" xr:uid="{00000000-0006-0000-0100-000005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Paso de cadena en pulgadas según la selección en la tabla de capacidades</t>
        </r>
      </text>
    </comment>
    <comment ref="B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AULA:</t>
        </r>
        <r>
          <rPr>
            <sz val="9"/>
            <color indexed="81"/>
            <rFont val="Tahoma"/>
            <charset val="1"/>
          </rPr>
          <t xml:space="preserve">
Determine el factor de servicio</t>
        </r>
      </text>
    </comment>
    <comment ref="D3" authorId="1" shapeId="0" xr:uid="{00000000-0006-0000-0100-000007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Velocidad angular sprocket 2</t>
        </r>
      </text>
    </comment>
    <comment ref="F3" authorId="1" shapeId="0" xr:uid="{00000000-0006-0000-0100-000008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Número de dientes del sprocket conducido según la relación de transmisión incial</t>
        </r>
      </text>
    </comment>
    <comment ref="G3" authorId="1" shapeId="0" xr:uid="{00000000-0006-0000-0100-000009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Número de dientes corrregido del sprocket conducido, debe ser un número entero y menor de 120 dientes
</t>
        </r>
      </text>
    </comment>
    <comment ref="I3" authorId="1" shapeId="0" xr:uid="{00000000-0006-0000-0100-00000A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Diámtero en pulgadas del sprocket conductor</t>
        </r>
      </text>
    </comment>
    <comment ref="B4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AULA:</t>
        </r>
        <r>
          <rPr>
            <sz val="9"/>
            <color indexed="81"/>
            <rFont val="Tahoma"/>
            <charset val="1"/>
          </rPr>
          <t xml:space="preserve">
Este es el valor de la potencia de diseño en hp</t>
        </r>
      </text>
    </comment>
    <comment ref="D4" authorId="1" shapeId="0" xr:uid="{00000000-0006-0000-0100-00000C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Relación de transmisión incial </t>
        </r>
      </text>
    </comment>
    <comment ref="F4" authorId="1" shapeId="0" xr:uid="{00000000-0006-0000-0100-00000D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Relación de transmisión correguida</t>
        </r>
      </text>
    </comment>
    <comment ref="I4" authorId="1" shapeId="0" xr:uid="{00000000-0006-0000-0100-00000E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Diámetro en pulgadas del sprocket conducido</t>
        </r>
      </text>
    </comment>
    <comment ref="A5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AULA:</t>
        </r>
        <r>
          <rPr>
            <sz val="9"/>
            <color indexed="81"/>
            <rFont val="Tahoma"/>
            <charset val="1"/>
          </rPr>
          <t xml:space="preserve">
Aquí determina la potencia por correa (potencia específica)</t>
        </r>
      </text>
    </comment>
    <comment ref="D5" authorId="1" shapeId="0" xr:uid="{00000000-0006-0000-0100-000010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Velocidad angular del sprocket de salida con la rel de transmisión correguida</t>
        </r>
      </text>
    </comment>
    <comment ref="I5" authorId="1" shapeId="0" xr:uid="{00000000-0006-0000-0100-000011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Distancia entre centros en pasos de cadena, se selecciona un valor entre 30 y 50 pasos</t>
        </r>
      </text>
    </comment>
    <comment ref="B6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AULA:</t>
        </r>
        <r>
          <rPr>
            <sz val="9"/>
            <color indexed="81"/>
            <rFont val="Tahoma"/>
            <charset val="1"/>
          </rPr>
          <t xml:space="preserve">
Potencia para dos cadenas</t>
        </r>
      </text>
    </comment>
    <comment ref="I6" authorId="1" shapeId="0" xr:uid="{00000000-0006-0000-0100-000013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Longitud de cadena en pasos</t>
        </r>
      </text>
    </comment>
    <comment ref="B7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AULA:</t>
        </r>
        <r>
          <rPr>
            <sz val="9"/>
            <color indexed="81"/>
            <rFont val="Tahoma"/>
            <charset val="1"/>
          </rPr>
          <t xml:space="preserve">
Potencia específica para 3 cadenas</t>
        </r>
      </text>
    </comment>
    <comment ref="I7" authorId="1" shapeId="0" xr:uid="{00000000-0006-0000-0100-000015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Longitud de cadena correguida en pasos de cadena. Debe ser número entero y preferiblemente par</t>
        </r>
      </text>
    </comment>
    <comment ref="B8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AULA:</t>
        </r>
        <r>
          <rPr>
            <sz val="9"/>
            <color indexed="81"/>
            <rFont val="Tahoma"/>
            <charset val="1"/>
          </rPr>
          <t xml:space="preserve">
Potencia específica para 4 cadenas</t>
        </r>
      </text>
    </comment>
    <comment ref="I8" authorId="1" shapeId="0" xr:uid="{00000000-0006-0000-0100-000017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Distancia entre centros en pulgadas correguida</t>
        </r>
      </text>
    </comment>
    <comment ref="I9" authorId="1" shapeId="0" xr:uid="{00000000-0006-0000-0100-000018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Ángulo de contacto del sprocket conductor en ° </t>
        </r>
      </text>
    </comment>
    <comment ref="I10" authorId="1" shapeId="0" xr:uid="{00000000-0006-0000-0100-000019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Ángulo de contacto del sprocket conducido en °</t>
        </r>
      </text>
    </comment>
  </commentList>
</comments>
</file>

<file path=xl/sharedStrings.xml><?xml version="1.0" encoding="utf-8"?>
<sst xmlns="http://schemas.openxmlformats.org/spreadsheetml/2006/main" count="52" uniqueCount="51">
  <si>
    <t>Rel de transmisión</t>
  </si>
  <si>
    <t>D1</t>
  </si>
  <si>
    <t>Longitud de correa</t>
  </si>
  <si>
    <t>D1 std</t>
  </si>
  <si>
    <t>D2 std</t>
  </si>
  <si>
    <t>Longitud de correa std</t>
  </si>
  <si>
    <t>B</t>
  </si>
  <si>
    <t>Ángulo de contacto</t>
  </si>
  <si>
    <t>Pot especifica hp</t>
  </si>
  <si>
    <t>Pot agregada</t>
  </si>
  <si>
    <t>Pot especifica hp neta</t>
  </si>
  <si>
    <t>Ctheta</t>
  </si>
  <si>
    <t>CL</t>
  </si>
  <si>
    <t>Pot de diseño</t>
  </si>
  <si>
    <t>Pot transmitida hp</t>
  </si>
  <si>
    <t>Factor de diseño</t>
  </si>
  <si>
    <t>Pot de diseño hp</t>
  </si>
  <si>
    <t>Rel trans</t>
  </si>
  <si>
    <t>N1</t>
  </si>
  <si>
    <t>N2</t>
  </si>
  <si>
    <t>Rel trans actual</t>
  </si>
  <si>
    <t>omega 1 rpm</t>
  </si>
  <si>
    <t>omega 2 rpm</t>
  </si>
  <si>
    <t>omega 2 actual</t>
  </si>
  <si>
    <t>Potencias</t>
  </si>
  <si>
    <t>Velocidades</t>
  </si>
  <si>
    <t>Paso de cadena</t>
  </si>
  <si>
    <t>D2</t>
  </si>
  <si>
    <t>Longitud de cadena</t>
  </si>
  <si>
    <t>Longtud de cadena corr</t>
  </si>
  <si>
    <t>Dist entre centros (pulg)</t>
  </si>
  <si>
    <t>Potencia por correa</t>
  </si>
  <si>
    <t>Cadena</t>
  </si>
  <si>
    <t>Theta 2</t>
  </si>
  <si>
    <t>Theta 1</t>
  </si>
  <si>
    <t>2 cadenas</t>
  </si>
  <si>
    <t xml:space="preserve">3 cadenas </t>
  </si>
  <si>
    <t>4 cadenas</t>
  </si>
  <si>
    <t>Dist centros (pasos)</t>
  </si>
  <si>
    <t>Diám aprox de polea conducida</t>
  </si>
  <si>
    <t>Diam de polea std (conductora)</t>
  </si>
  <si>
    <t>Diám de polea  std conducida más cercano</t>
  </si>
  <si>
    <t>Vel de salida (conducido)</t>
  </si>
  <si>
    <t xml:space="preserve">Relación de transmisión </t>
  </si>
  <si>
    <t>Omega 1</t>
  </si>
  <si>
    <t>Omega 2</t>
  </si>
  <si>
    <t>Dist centros corr</t>
  </si>
  <si>
    <t>Selección de Polea Standard</t>
  </si>
  <si>
    <t>Distancia entre centros inicial</t>
  </si>
  <si>
    <t>Pot correguida</t>
  </si>
  <si>
    <t>Número de correas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</si>
</sst>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"/>
    <numFmt numFmtId="187" formatCode="0.0"/>
  </numFmts>
  <fonts count="8" x14ac:knownFonts="1"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4">
    <xf numFmtId="0" fontId="0" fillId="0" borderId="0" xfId="0"/>
    <xf numFmtId="0" fontId="0" fillId="0" borderId="1" xfId="1" applyFont="1" applyBorder="1" applyAlignment="1">
      <alignment wrapText="1"/>
    </xf>
    <xf numFmtId="0" fontId="0" fillId="0" borderId="1" xfId="1" applyFont="1" applyBorder="1"/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0" borderId="1" xfId="1" applyFont="1" applyBorder="1" applyAlignment="1">
      <alignment horizontal="center"/>
    </xf>
    <xf numFmtId="2" fontId="0" fillId="0" borderId="1" xfId="1" applyNumberFormat="1" applyFont="1" applyBorder="1"/>
    <xf numFmtId="181" fontId="0" fillId="0" borderId="3" xfId="1" applyNumberFormat="1" applyFont="1" applyBorder="1"/>
    <xf numFmtId="2" fontId="0" fillId="0" borderId="3" xfId="1" applyNumberFormat="1" applyFont="1" applyBorder="1"/>
    <xf numFmtId="2" fontId="0" fillId="0" borderId="5" xfId="1" applyNumberFormat="1" applyFont="1" applyBorder="1"/>
    <xf numFmtId="0" fontId="0" fillId="2" borderId="6" xfId="1" applyFont="1" applyFill="1" applyBorder="1" applyAlignment="1">
      <alignment wrapText="1"/>
    </xf>
    <xf numFmtId="0" fontId="0" fillId="2" borderId="7" xfId="1" applyFont="1" applyFill="1" applyBorder="1" applyAlignment="1">
      <alignment wrapText="1"/>
    </xf>
    <xf numFmtId="0" fontId="0" fillId="2" borderId="6" xfId="1" applyFont="1" applyFill="1" applyBorder="1" applyAlignment="1">
      <alignment horizontal="center"/>
    </xf>
    <xf numFmtId="0" fontId="0" fillId="2" borderId="8" xfId="1" applyFont="1" applyFill="1" applyBorder="1" applyAlignment="1">
      <alignment horizontal="center"/>
    </xf>
    <xf numFmtId="0" fontId="0" fillId="3" borderId="6" xfId="1" applyFont="1" applyFill="1" applyBorder="1" applyAlignment="1">
      <alignment wrapText="1"/>
    </xf>
    <xf numFmtId="0" fontId="0" fillId="3" borderId="6" xfId="1" applyFont="1" applyFill="1" applyBorder="1"/>
    <xf numFmtId="0" fontId="0" fillId="3" borderId="9" xfId="1" applyFont="1" applyFill="1" applyBorder="1" applyAlignment="1">
      <alignment wrapText="1"/>
    </xf>
    <xf numFmtId="0" fontId="0" fillId="3" borderId="1" xfId="1" applyFont="1" applyFill="1" applyBorder="1"/>
    <xf numFmtId="0" fontId="0" fillId="3" borderId="1" xfId="1" applyFont="1" applyFill="1" applyBorder="1" applyAlignment="1">
      <alignment wrapText="1"/>
    </xf>
    <xf numFmtId="0" fontId="0" fillId="4" borderId="6" xfId="1" applyFont="1" applyFill="1" applyBorder="1" applyAlignment="1">
      <alignment wrapText="1"/>
    </xf>
    <xf numFmtId="0" fontId="0" fillId="5" borderId="1" xfId="1" applyFont="1" applyFill="1" applyBorder="1"/>
    <xf numFmtId="0" fontId="0" fillId="6" borderId="1" xfId="1" applyFont="1" applyFill="1" applyBorder="1" applyAlignment="1">
      <alignment wrapText="1"/>
    </xf>
    <xf numFmtId="0" fontId="4" fillId="4" borderId="1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" fillId="2" borderId="11" xfId="1" applyFont="1" applyFill="1" applyBorder="1" applyAlignment="1">
      <alignment horizontal="center"/>
    </xf>
    <xf numFmtId="0" fontId="1" fillId="7" borderId="10" xfId="1" applyFont="1" applyFill="1" applyBorder="1" applyAlignment="1">
      <alignment horizontal="center"/>
    </xf>
    <xf numFmtId="0" fontId="1" fillId="7" borderId="12" xfId="1" applyFont="1" applyFill="1" applyBorder="1" applyAlignment="1">
      <alignment horizontal="center"/>
    </xf>
    <xf numFmtId="0" fontId="1" fillId="7" borderId="13" xfId="1" applyFont="1" applyFill="1" applyBorder="1" applyAlignment="1">
      <alignment horizontal="center"/>
    </xf>
    <xf numFmtId="0" fontId="1" fillId="4" borderId="10" xfId="1" applyFont="1" applyFill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0" fontId="0" fillId="0" borderId="2" xfId="1" applyFont="1" applyBorder="1" applyAlignment="1">
      <alignment horizontal="center"/>
    </xf>
    <xf numFmtId="0" fontId="0" fillId="0" borderId="14" xfId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0" fontId="0" fillId="2" borderId="10" xfId="1" applyFont="1" applyFill="1" applyBorder="1" applyAlignment="1">
      <alignment horizontal="center" wrapText="1"/>
    </xf>
    <xf numFmtId="0" fontId="0" fillId="2" borderId="11" xfId="1" applyFont="1" applyFill="1" applyBorder="1" applyAlignment="1">
      <alignment horizontal="center" wrapText="1"/>
    </xf>
    <xf numFmtId="0" fontId="0" fillId="0" borderId="15" xfId="1" applyFont="1" applyBorder="1" applyAlignment="1">
      <alignment horizontal="center"/>
    </xf>
    <xf numFmtId="0" fontId="0" fillId="0" borderId="16" xfId="1" applyFont="1" applyBorder="1" applyAlignment="1">
      <alignment horizontal="center"/>
    </xf>
    <xf numFmtId="0" fontId="0" fillId="0" borderId="17" xfId="1" applyFont="1" applyBorder="1" applyAlignment="1">
      <alignment horizontal="center"/>
    </xf>
    <xf numFmtId="181" fontId="0" fillId="0" borderId="1" xfId="1" applyNumberFormat="1" applyFont="1" applyBorder="1"/>
    <xf numFmtId="187" fontId="0" fillId="0" borderId="1" xfId="1" applyNumberFormat="1" applyFont="1" applyBorder="1"/>
    <xf numFmtId="181" fontId="0" fillId="5" borderId="1" xfId="1" applyNumberFormat="1" applyFont="1" applyFill="1" applyBorder="1"/>
    <xf numFmtId="0" fontId="0" fillId="6" borderId="1" xfId="1" applyFont="1" applyFill="1" applyBorder="1" applyAlignment="1">
      <alignment horizontal="center"/>
    </xf>
  </cellXfs>
  <cellStyles count="10">
    <cellStyle name="Bold text" xfId="2" xr:uid="{00000000-0005-0000-0000-000002000000}"/>
    <cellStyle name="Col header" xfId="6" xr:uid="{00000000-0005-0000-0000-000006000000}"/>
    <cellStyle name="Date" xfId="7" xr:uid="{00000000-0005-0000-0000-000007000000}"/>
    <cellStyle name="Date &amp; time" xfId="9" xr:uid="{00000000-0005-0000-0000-000009000000}"/>
    <cellStyle name="Money" xfId="4" xr:uid="{00000000-0005-0000-0000-000004000000}"/>
    <cellStyle name="Normal" xfId="0" builtinId="0"/>
    <cellStyle name="Number" xfId="3" xr:uid="{00000000-0005-0000-0000-000003000000}"/>
    <cellStyle name="Percentage" xfId="5" xr:uid="{00000000-0005-0000-0000-000005000000}"/>
    <cellStyle name="Text" xfId="1" xr:uid="{00000000-0005-0000-0000-000001000000}"/>
    <cellStyle name="Tim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opLeftCell="A10" zoomScale="150" zoomScaleNormal="150" workbookViewId="0">
      <selection activeCell="B24" sqref="B24"/>
    </sheetView>
  </sheetViews>
  <sheetFormatPr baseColWidth="10" defaultRowHeight="15" x14ac:dyDescent="0.25"/>
  <cols>
    <col min="1" max="1" width="16.42578125" customWidth="1"/>
    <col min="2" max="2" width="7.5703125" bestFit="1" customWidth="1"/>
    <col min="3" max="3" width="13.7109375" customWidth="1"/>
    <col min="4" max="4" width="12.28515625" customWidth="1"/>
    <col min="6" max="6" width="14.28515625" customWidth="1"/>
  </cols>
  <sheetData>
    <row r="1" spans="1:8" ht="21" x14ac:dyDescent="0.35">
      <c r="D1" s="23" t="s">
        <v>47</v>
      </c>
      <c r="E1" s="23"/>
      <c r="F1" s="23"/>
      <c r="G1" s="23"/>
      <c r="H1" s="23"/>
    </row>
    <row r="2" spans="1:8" ht="47.25" customHeight="1" x14ac:dyDescent="0.25">
      <c r="D2" s="1" t="s">
        <v>40</v>
      </c>
      <c r="E2" s="1" t="s">
        <v>39</v>
      </c>
      <c r="F2" s="1" t="s">
        <v>41</v>
      </c>
      <c r="G2" s="1" t="s">
        <v>43</v>
      </c>
      <c r="H2" s="1" t="s">
        <v>42</v>
      </c>
    </row>
    <row r="3" spans="1:8" x14ac:dyDescent="0.25">
      <c r="D3" s="2">
        <v>10.8</v>
      </c>
      <c r="E3" s="40">
        <f t="shared" ref="E3:E9" si="0">D3*$B$10</f>
        <v>30.309677419354841</v>
      </c>
      <c r="F3" s="2">
        <v>27.7</v>
      </c>
      <c r="G3" s="40">
        <f t="shared" ref="G3:G9" si="1">F3/D3</f>
        <v>2.5648148148148144</v>
      </c>
      <c r="H3" s="40">
        <f t="shared" ref="H3:H9" si="2">870/G3</f>
        <v>339.20577617328524</v>
      </c>
    </row>
    <row r="4" spans="1:8" x14ac:dyDescent="0.25">
      <c r="D4" s="2">
        <v>11.7</v>
      </c>
      <c r="E4" s="40">
        <f t="shared" si="0"/>
        <v>32.835483870967742</v>
      </c>
      <c r="F4" s="2">
        <v>27.7</v>
      </c>
      <c r="G4" s="40">
        <f t="shared" si="1"/>
        <v>2.3675213675213675</v>
      </c>
      <c r="H4" s="40">
        <f t="shared" si="2"/>
        <v>367.47292418772565</v>
      </c>
    </row>
    <row r="5" spans="1:8" x14ac:dyDescent="0.25">
      <c r="D5" s="2">
        <v>12.4</v>
      </c>
      <c r="E5" s="40">
        <f t="shared" si="0"/>
        <v>34.800000000000004</v>
      </c>
      <c r="F5" s="2">
        <v>37.4</v>
      </c>
      <c r="G5" s="40">
        <f t="shared" si="1"/>
        <v>3.0161290322580645</v>
      </c>
      <c r="H5" s="40">
        <f t="shared" si="2"/>
        <v>288.44919786096256</v>
      </c>
    </row>
    <row r="6" spans="1:8" x14ac:dyDescent="0.25">
      <c r="D6" s="21">
        <v>13.1</v>
      </c>
      <c r="E6" s="42">
        <f t="shared" si="0"/>
        <v>36.764516129032259</v>
      </c>
      <c r="F6" s="21">
        <v>37.4</v>
      </c>
      <c r="G6" s="42">
        <f t="shared" si="1"/>
        <v>2.8549618320610688</v>
      </c>
      <c r="H6" s="40">
        <f t="shared" si="2"/>
        <v>304.73262032085563</v>
      </c>
    </row>
    <row r="7" spans="1:8" x14ac:dyDescent="0.25">
      <c r="D7" s="2">
        <v>13.9</v>
      </c>
      <c r="E7" s="40">
        <f t="shared" si="0"/>
        <v>39.009677419354844</v>
      </c>
      <c r="F7" s="2">
        <v>37.4</v>
      </c>
      <c r="G7" s="40">
        <f t="shared" si="1"/>
        <v>2.6906474820143882</v>
      </c>
      <c r="H7" s="40">
        <f t="shared" si="2"/>
        <v>323.34224598930484</v>
      </c>
    </row>
    <row r="8" spans="1:8" x14ac:dyDescent="0.25">
      <c r="A8" s="22" t="s">
        <v>44</v>
      </c>
      <c r="B8" s="2">
        <v>870</v>
      </c>
      <c r="D8" s="2">
        <v>13.9</v>
      </c>
      <c r="E8" s="40">
        <f t="shared" si="0"/>
        <v>39.009677419354844</v>
      </c>
      <c r="F8" s="2">
        <v>37.4</v>
      </c>
      <c r="G8" s="40">
        <f t="shared" si="1"/>
        <v>2.6906474820143882</v>
      </c>
      <c r="H8" s="40">
        <f t="shared" si="2"/>
        <v>323.34224598930484</v>
      </c>
    </row>
    <row r="9" spans="1:8" x14ac:dyDescent="0.25">
      <c r="A9" s="22" t="s">
        <v>45</v>
      </c>
      <c r="B9" s="2">
        <v>310</v>
      </c>
      <c r="D9" s="2">
        <v>15.9</v>
      </c>
      <c r="E9" s="40">
        <f t="shared" si="0"/>
        <v>44.622580645161293</v>
      </c>
      <c r="F9" s="2">
        <v>49.9</v>
      </c>
      <c r="G9" s="40">
        <f t="shared" si="1"/>
        <v>3.1383647798742138</v>
      </c>
      <c r="H9" s="40">
        <f t="shared" si="2"/>
        <v>277.21442885771546</v>
      </c>
    </row>
    <row r="10" spans="1:8" ht="30" x14ac:dyDescent="0.25">
      <c r="A10" s="22" t="s">
        <v>0</v>
      </c>
      <c r="B10" s="40">
        <f>B8/B9</f>
        <v>2.806451612903226</v>
      </c>
    </row>
    <row r="11" spans="1:8" x14ac:dyDescent="0.25">
      <c r="A11" s="22" t="s">
        <v>1</v>
      </c>
      <c r="B11" s="40">
        <f>(12*4000)/(PI()*B8)</f>
        <v>17.561924754967762</v>
      </c>
    </row>
    <row r="12" spans="1:8" x14ac:dyDescent="0.25">
      <c r="A12" s="22" t="s">
        <v>3</v>
      </c>
      <c r="B12" s="2">
        <v>13.1</v>
      </c>
    </row>
    <row r="13" spans="1:8" x14ac:dyDescent="0.25">
      <c r="A13" s="22" t="s">
        <v>4</v>
      </c>
      <c r="B13" s="2">
        <v>37.4</v>
      </c>
    </row>
    <row r="14" spans="1:8" ht="30" x14ac:dyDescent="0.25">
      <c r="A14" s="22" t="s">
        <v>48</v>
      </c>
      <c r="B14" s="2">
        <v>94.45</v>
      </c>
    </row>
    <row r="15" spans="1:8" ht="30" x14ac:dyDescent="0.25">
      <c r="A15" s="22" t="s">
        <v>2</v>
      </c>
      <c r="B15" s="40">
        <f>(2*B14)+(1.57*(B12+B13))+(((B13-C12)^2)/(4*B14))</f>
        <v>271.88738221281102</v>
      </c>
    </row>
    <row r="16" spans="1:8" ht="30" x14ac:dyDescent="0.25">
      <c r="A16" s="22" t="s">
        <v>5</v>
      </c>
      <c r="B16" s="2">
        <v>280</v>
      </c>
      <c r="C16" s="43" t="s">
        <v>6</v>
      </c>
    </row>
    <row r="17" spans="1:4" x14ac:dyDescent="0.25">
      <c r="A17" s="22" t="s">
        <v>46</v>
      </c>
      <c r="B17" s="40">
        <f>(C17+SQRT((C17^2)-(32*(B13-B12)^2)))/16</f>
        <v>99.616546285458554</v>
      </c>
      <c r="C17" s="6">
        <f>4*B16-(6.28*(B13+B12))</f>
        <v>802.86</v>
      </c>
    </row>
    <row r="18" spans="1:4" ht="30" x14ac:dyDescent="0.25">
      <c r="A18" s="22" t="s">
        <v>7</v>
      </c>
      <c r="B18" s="40">
        <f>180-DEGREES(2*ASIN((B13-B12)/(2*B17)))</f>
        <v>165.98864564985334</v>
      </c>
    </row>
    <row r="19" spans="1:4" x14ac:dyDescent="0.25">
      <c r="A19" s="22" t="s">
        <v>8</v>
      </c>
      <c r="B19" s="2">
        <v>23</v>
      </c>
      <c r="C19" s="43" t="s">
        <v>11</v>
      </c>
      <c r="D19" s="43" t="s">
        <v>12</v>
      </c>
    </row>
    <row r="20" spans="1:4" x14ac:dyDescent="0.25">
      <c r="A20" s="22" t="s">
        <v>9</v>
      </c>
      <c r="B20" s="2">
        <v>0.94</v>
      </c>
      <c r="C20" s="6">
        <v>0.98</v>
      </c>
      <c r="D20" s="6">
        <v>1.1200000000000001</v>
      </c>
    </row>
    <row r="21" spans="1:4" ht="30" x14ac:dyDescent="0.25">
      <c r="A21" s="22" t="s">
        <v>10</v>
      </c>
      <c r="B21" s="2">
        <f>B19+B20</f>
        <v>23.94</v>
      </c>
    </row>
    <row r="22" spans="1:4" x14ac:dyDescent="0.25">
      <c r="A22" s="22" t="s">
        <v>49</v>
      </c>
      <c r="B22" s="40">
        <f>B21*C20*D20</f>
        <v>26.276544000000005</v>
      </c>
    </row>
    <row r="23" spans="1:4" x14ac:dyDescent="0.25">
      <c r="A23" s="22" t="s">
        <v>13</v>
      </c>
      <c r="B23" s="2">
        <v>37.5</v>
      </c>
    </row>
    <row r="24" spans="1:4" ht="30" x14ac:dyDescent="0.25">
      <c r="A24" s="22" t="s">
        <v>50</v>
      </c>
      <c r="B24" s="41">
        <f>B23/B22</f>
        <v>1.4271283164178665</v>
      </c>
    </row>
  </sheetData>
  <mergeCells count="1">
    <mergeCell ref="D1:H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zoomScale="130" zoomScaleNormal="130" workbookViewId="0">
      <selection activeCell="K4" sqref="K4"/>
    </sheetView>
  </sheetViews>
  <sheetFormatPr baseColWidth="10" defaultRowHeight="15" x14ac:dyDescent="0.25"/>
  <cols>
    <col min="1" max="1" width="13.85546875" bestFit="1" customWidth="1"/>
    <col min="2" max="2" width="12.85546875" customWidth="1"/>
    <col min="3" max="3" width="8" customWidth="1"/>
    <col min="4" max="4" width="4.85546875" bestFit="1" customWidth="1"/>
    <col min="5" max="5" width="8.7109375" bestFit="1" customWidth="1"/>
    <col min="6" max="6" width="6" bestFit="1" customWidth="1"/>
    <col min="7" max="7" width="3.28515625" bestFit="1" customWidth="1"/>
    <col min="8" max="8" width="11" customWidth="1"/>
    <col min="9" max="9" width="7" bestFit="1" customWidth="1"/>
  </cols>
  <sheetData>
    <row r="1" spans="1:9" ht="18.75" x14ac:dyDescent="0.3">
      <c r="A1" s="24" t="s">
        <v>24</v>
      </c>
      <c r="B1" s="25"/>
      <c r="C1" s="26" t="s">
        <v>25</v>
      </c>
      <c r="D1" s="27"/>
      <c r="E1" s="27"/>
      <c r="F1" s="27"/>
      <c r="G1" s="28"/>
      <c r="H1" s="29" t="s">
        <v>32</v>
      </c>
      <c r="I1" s="30"/>
    </row>
    <row r="2" spans="1:9" ht="30.75" customHeight="1" x14ac:dyDescent="0.25">
      <c r="A2" s="11" t="s">
        <v>14</v>
      </c>
      <c r="B2" s="4">
        <v>100</v>
      </c>
      <c r="C2" s="15" t="s">
        <v>21</v>
      </c>
      <c r="D2" s="2">
        <v>600</v>
      </c>
      <c r="E2" s="18" t="s">
        <v>18</v>
      </c>
      <c r="F2" s="31">
        <v>28</v>
      </c>
      <c r="G2" s="32"/>
      <c r="H2" s="20" t="s">
        <v>26</v>
      </c>
      <c r="I2" s="4">
        <v>1</v>
      </c>
    </row>
    <row r="3" spans="1:9" ht="30" x14ac:dyDescent="0.25">
      <c r="A3" s="11" t="s">
        <v>15</v>
      </c>
      <c r="B3" s="4">
        <v>1.4</v>
      </c>
      <c r="C3" s="15" t="s">
        <v>22</v>
      </c>
      <c r="D3" s="2">
        <v>225</v>
      </c>
      <c r="E3" s="18" t="s">
        <v>19</v>
      </c>
      <c r="F3" s="7">
        <f>F2*D4</f>
        <v>74.666666666666657</v>
      </c>
      <c r="G3" s="3">
        <v>75</v>
      </c>
      <c r="H3" s="20" t="s">
        <v>1</v>
      </c>
      <c r="I3" s="8">
        <f>I2/(SIN(RADIANS(180)/F2))</f>
        <v>8.9314042703805061</v>
      </c>
    </row>
    <row r="4" spans="1:9" ht="30.75" thickBot="1" x14ac:dyDescent="0.3">
      <c r="A4" s="12" t="s">
        <v>16</v>
      </c>
      <c r="B4" s="5">
        <f>B2*B3</f>
        <v>140</v>
      </c>
      <c r="C4" s="16" t="s">
        <v>17</v>
      </c>
      <c r="D4" s="7">
        <f>D2/D3</f>
        <v>2.6666666666666665</v>
      </c>
      <c r="E4" s="19" t="s">
        <v>20</v>
      </c>
      <c r="F4" s="33">
        <f>G3/F2</f>
        <v>2.6785714285714284</v>
      </c>
      <c r="G4" s="34"/>
      <c r="H4" s="20" t="s">
        <v>27</v>
      </c>
      <c r="I4" s="8">
        <f>I2/(SIN(RADIANS(180)/G3))</f>
        <v>23.880224210152605</v>
      </c>
    </row>
    <row r="5" spans="1:9" ht="30.75" customHeight="1" thickBot="1" x14ac:dyDescent="0.3">
      <c r="A5" s="35" t="s">
        <v>31</v>
      </c>
      <c r="B5" s="36"/>
      <c r="C5" s="17" t="s">
        <v>23</v>
      </c>
      <c r="D5" s="37">
        <f>D2/F4</f>
        <v>224.00000000000003</v>
      </c>
      <c r="E5" s="38"/>
      <c r="F5" s="38"/>
      <c r="G5" s="39"/>
      <c r="H5" s="20" t="s">
        <v>38</v>
      </c>
      <c r="I5" s="4">
        <v>40</v>
      </c>
    </row>
    <row r="6" spans="1:9" ht="28.5" customHeight="1" x14ac:dyDescent="0.25">
      <c r="A6" s="13" t="s">
        <v>35</v>
      </c>
      <c r="B6" s="9">
        <f>B4/1</f>
        <v>140</v>
      </c>
      <c r="H6" s="20" t="s">
        <v>28</v>
      </c>
      <c r="I6" s="9">
        <f>2*I5+((F2+G3)/2)+((G3-F2)^2/(4*PI()^2*I5))</f>
        <v>132.89886559166203</v>
      </c>
    </row>
    <row r="7" spans="1:9" ht="45" x14ac:dyDescent="0.25">
      <c r="A7" s="13" t="s">
        <v>36</v>
      </c>
      <c r="B7" s="4">
        <f>B4/2</f>
        <v>70</v>
      </c>
      <c r="H7" s="20" t="s">
        <v>29</v>
      </c>
      <c r="I7" s="4">
        <v>134</v>
      </c>
    </row>
    <row r="8" spans="1:9" ht="45.75" thickBot="1" x14ac:dyDescent="0.3">
      <c r="A8" s="14" t="s">
        <v>37</v>
      </c>
      <c r="B8" s="10">
        <f>B4/3</f>
        <v>46.666666666666664</v>
      </c>
      <c r="H8" s="20" t="s">
        <v>30</v>
      </c>
      <c r="I8" s="8">
        <f>(0.25*(I7-((F2+G3)/2)+((I7-((F2+G3)/2))^2-(8*(G3-F2)^2)/(4*PI()^2))^0.5))*I2</f>
        <v>40.560227943687011</v>
      </c>
    </row>
    <row r="9" spans="1:9" x14ac:dyDescent="0.25">
      <c r="H9" s="20" t="s">
        <v>34</v>
      </c>
      <c r="I9" s="9">
        <f>180-2*DEGREES((I4-I3)/(2*I8))</f>
        <v>158.88314896950027</v>
      </c>
    </row>
    <row r="10" spans="1:9" ht="15.75" thickBot="1" x14ac:dyDescent="0.3">
      <c r="H10" s="20" t="s">
        <v>33</v>
      </c>
      <c r="I10" s="10">
        <f>180+2*DEGREES((I4-I3)/(2*I8))</f>
        <v>201.11685103049973</v>
      </c>
    </row>
  </sheetData>
  <mergeCells count="7">
    <mergeCell ref="A5:B5"/>
    <mergeCell ref="D5:G5"/>
    <mergeCell ref="A1:B1"/>
    <mergeCell ref="C1:G1"/>
    <mergeCell ref="H1:I1"/>
    <mergeCell ref="F2:G2"/>
    <mergeCell ref="F4:G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Correas</vt:lpstr>
      <vt:lpstr>Cadenas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Alejandro Muñoz Rodriguez</cp:lastModifiedBy>
  <dcterms:created xsi:type="dcterms:W3CDTF">2017-02-13T12:45:36Z</dcterms:created>
  <dcterms:modified xsi:type="dcterms:W3CDTF">2021-04-23T16:45:07Z</dcterms:modified>
</cp:coreProperties>
</file>