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  <sheet name="Sheet2" sheetId="2" r:id="rId2"/>
    <sheet name="Syn to Si" sheetId="3" r:id="rId3"/>
  </sheets>
  <calcPr calcId="144525"/>
</workbook>
</file>

<file path=xl/sharedStrings.xml><?xml version="1.0" encoding="utf-8"?>
<sst xmlns="http://schemas.openxmlformats.org/spreadsheetml/2006/main" count="99" uniqueCount="26">
  <si>
    <t>E130-3</t>
  </si>
  <si>
    <t>百分比</t>
  </si>
  <si>
    <t>水深</t>
  </si>
  <si>
    <t>20um</t>
  </si>
  <si>
    <t>2-20um</t>
  </si>
  <si>
    <t>Total</t>
  </si>
  <si>
    <t>&gt;2 um</t>
  </si>
  <si>
    <t>E130-8</t>
  </si>
  <si>
    <t>E130-14</t>
  </si>
  <si>
    <t xml:space="preserve"> </t>
  </si>
  <si>
    <t>E130-18</t>
  </si>
  <si>
    <t>N20-8</t>
  </si>
  <si>
    <t>Syn-Abundance</t>
  </si>
  <si>
    <t>Bsi amol/L</t>
  </si>
  <si>
    <t>Bsi nmol/L</t>
  </si>
  <si>
    <t>Total Bsi</t>
  </si>
  <si>
    <t>Pico Bsi</t>
  </si>
  <si>
    <t>Integrated C</t>
  </si>
  <si>
    <t>&gt;20 um</t>
  </si>
  <si>
    <t>2-20 um</t>
  </si>
  <si>
    <t>&lt;2 um</t>
  </si>
  <si>
    <t>总和</t>
  </si>
  <si>
    <t>Syn ug/L</t>
  </si>
  <si>
    <t xml:space="preserve">N20-8 </t>
  </si>
  <si>
    <t xml:space="preserve">E130-14 </t>
  </si>
  <si>
    <t xml:space="preserve">E130-18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</si>
</sst>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FF0000"/>
      <name val="Times New Roman"/>
      <charset val="0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1" fontId="0" fillId="3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abSelected="1" topLeftCell="A22" workbookViewId="0">
      <selection activeCell="D38" sqref="D38"/>
    </sheetView>
  </sheetViews>
  <sheetFormatPr defaultColWidth="9" defaultRowHeight="14.4"/>
  <cols>
    <col min="1" max="1" width="13.2222222222222" style="4" customWidth="1"/>
    <col min="2" max="5" width="12.8888888888889" style="4"/>
    <col min="6" max="7" width="17.8888888888889" style="4" customWidth="1"/>
    <col min="8" max="11" width="12.8888888888889" style="4"/>
    <col min="12" max="12" width="9" style="4"/>
    <col min="13" max="13" width="9.66666666666667" style="4"/>
    <col min="14" max="16384" width="9" style="4"/>
  </cols>
  <sheetData>
    <row r="1" spans="1:9">
      <c r="A1" s="9" t="s">
        <v>0</v>
      </c>
      <c r="I1" s="10" t="s">
        <v>1</v>
      </c>
    </row>
    <row r="2" spans="1:13">
      <c r="A2" s="4" t="s">
        <v>2</v>
      </c>
      <c r="B2" s="4" t="s">
        <v>3</v>
      </c>
      <c r="D2" s="4" t="s">
        <v>4</v>
      </c>
      <c r="F2" s="4">
        <v>2</v>
      </c>
      <c r="H2" s="4" t="s">
        <v>5</v>
      </c>
      <c r="I2" s="4" t="s">
        <v>3</v>
      </c>
      <c r="J2" s="4" t="s">
        <v>4</v>
      </c>
      <c r="K2" s="4">
        <v>2</v>
      </c>
      <c r="M2" s="4" t="s">
        <v>6</v>
      </c>
    </row>
    <row r="3" spans="1:13">
      <c r="A3" s="4">
        <v>5</v>
      </c>
      <c r="B3" s="4">
        <v>5.90551</v>
      </c>
      <c r="C3" s="10">
        <f>SUM(C4:C7)/(A7-A3)</f>
        <v>3.88541613793103</v>
      </c>
      <c r="D3" s="4">
        <v>9.84252</v>
      </c>
      <c r="E3" s="10">
        <f>SUM(E4:E7)/(A7-A3)</f>
        <v>10.9462400344828</v>
      </c>
      <c r="F3" s="4">
        <v>32.28346</v>
      </c>
      <c r="G3" s="10">
        <f>SUM(G4:G7)/(A7-A3)</f>
        <v>35.8403461034483</v>
      </c>
      <c r="H3" s="4">
        <f>B3+D3+F3</f>
        <v>48.03149</v>
      </c>
      <c r="I3" s="4">
        <f>B3/48.03149*100</f>
        <v>12.2950797487232</v>
      </c>
      <c r="J3" s="4">
        <f>D3/48.03149*100</f>
        <v>20.4918065210969</v>
      </c>
      <c r="K3" s="4">
        <f>F3/48.03149*100</f>
        <v>67.2131137301799</v>
      </c>
      <c r="M3" s="4">
        <f>B3+D3</f>
        <v>15.74803</v>
      </c>
    </row>
    <row r="4" spans="1:13">
      <c r="A4" s="4">
        <v>50</v>
      </c>
      <c r="B4" s="4">
        <v>1.9685</v>
      </c>
      <c r="C4" s="4">
        <f>(B4+B3)/2*(A4-A3)</f>
        <v>177.165225</v>
      </c>
      <c r="D4" s="4">
        <v>11.81102</v>
      </c>
      <c r="E4" s="4">
        <f>(D4+D3)/2*(A4-A3)</f>
        <v>487.20465</v>
      </c>
      <c r="F4" s="4">
        <v>34.25197</v>
      </c>
      <c r="G4" s="4">
        <f>(F4+F3)/2*(A4-A3)</f>
        <v>1497.047175</v>
      </c>
      <c r="H4" s="4">
        <f>B4+D4+F4</f>
        <v>48.03149</v>
      </c>
      <c r="I4" s="4">
        <f>B4/48.03149*100</f>
        <v>4.09835297634947</v>
      </c>
      <c r="J4" s="4">
        <f>D4/48.03149*100</f>
        <v>24.5901594974464</v>
      </c>
      <c r="K4" s="4">
        <f>F4/48.03149*100</f>
        <v>71.3114875262042</v>
      </c>
      <c r="M4" s="4">
        <f t="shared" ref="M4:M26" si="0">B4+D4</f>
        <v>13.77952</v>
      </c>
    </row>
    <row r="5" spans="1:13">
      <c r="A5" s="4">
        <v>75</v>
      </c>
      <c r="B5" s="4">
        <v>1.9685</v>
      </c>
      <c r="C5" s="4">
        <f>(B5+B4)/2*(A5-A4)</f>
        <v>49.2125</v>
      </c>
      <c r="D5" s="4">
        <v>17.71654</v>
      </c>
      <c r="E5" s="4">
        <f>(D5+D4)/2*(A5-A4)</f>
        <v>369.0945</v>
      </c>
      <c r="F5" s="4">
        <v>36.22047</v>
      </c>
      <c r="G5" s="4">
        <f>(F5+F4)/2*(A5-A4)</f>
        <v>880.9055</v>
      </c>
      <c r="H5" s="4">
        <f>B5+D5+F5</f>
        <v>55.90551</v>
      </c>
      <c r="I5" s="4">
        <f>B5/55.90551*100</f>
        <v>3.5211198323743</v>
      </c>
      <c r="J5" s="4">
        <f>D5/55.90551*100</f>
        <v>31.6901500406668</v>
      </c>
      <c r="K5" s="4">
        <f>F5/55.90551*100</f>
        <v>64.7887301269589</v>
      </c>
      <c r="M5" s="4">
        <f t="shared" si="0"/>
        <v>19.68504</v>
      </c>
    </row>
    <row r="6" spans="1:13">
      <c r="A6" s="4">
        <v>127</v>
      </c>
      <c r="B6" s="4">
        <v>5.81102</v>
      </c>
      <c r="C6" s="4">
        <f>(B6+B5)/2*(A6-A5)</f>
        <v>202.26752</v>
      </c>
      <c r="D6" s="4">
        <v>6</v>
      </c>
      <c r="E6" s="4">
        <f>(D6+D5)/2*(A6-A5)</f>
        <v>616.63004</v>
      </c>
      <c r="F6" s="4">
        <v>40.15748</v>
      </c>
      <c r="G6" s="4">
        <f>(F6+F5)/2*(A6-A5)</f>
        <v>1985.8267</v>
      </c>
      <c r="H6" s="4">
        <f>B6+D6+F6</f>
        <v>51.9685</v>
      </c>
      <c r="I6" s="4">
        <f>B6/51.9685*100</f>
        <v>11.1818120592282</v>
      </c>
      <c r="J6" s="4">
        <f>D6/51.9685*100</f>
        <v>11.5454554201103</v>
      </c>
      <c r="K6" s="4">
        <f>F6/51.9685*100</f>
        <v>77.2727325206616</v>
      </c>
      <c r="M6" s="4">
        <f t="shared" si="0"/>
        <v>11.81102</v>
      </c>
    </row>
    <row r="7" spans="1:13">
      <c r="A7" s="4">
        <v>150</v>
      </c>
      <c r="B7" s="4">
        <v>5.90551</v>
      </c>
      <c r="C7" s="4">
        <f>(B7+B6)/2*(A7-A6)</f>
        <v>134.740095</v>
      </c>
      <c r="D7" s="4">
        <v>3.93701</v>
      </c>
      <c r="E7" s="4">
        <f>(D7+D6)/2*(A7-A6)</f>
        <v>114.275615</v>
      </c>
      <c r="F7" s="4">
        <v>32.28346</v>
      </c>
      <c r="G7" s="4">
        <f>(F7+F6)/2*(A7-A6)</f>
        <v>833.07081</v>
      </c>
      <c r="H7" s="4">
        <f>B7+D7+F7</f>
        <v>42.12598</v>
      </c>
      <c r="I7" s="4">
        <f>B7/42.12598*100</f>
        <v>14.0186887046901</v>
      </c>
      <c r="J7" s="4">
        <f>D7/42.12598*100</f>
        <v>9.34580038256677</v>
      </c>
      <c r="K7" s="4">
        <f>F7/42.12598*100</f>
        <v>76.6355109127432</v>
      </c>
      <c r="M7" s="4">
        <f t="shared" si="0"/>
        <v>9.84252</v>
      </c>
    </row>
    <row r="8" spans="1:9">
      <c r="A8" s="9" t="s">
        <v>7</v>
      </c>
      <c r="I8" s="10" t="s">
        <v>1</v>
      </c>
    </row>
    <row r="9" spans="1:11">
      <c r="A9" s="4" t="s">
        <v>2</v>
      </c>
      <c r="B9" s="4" t="s">
        <v>3</v>
      </c>
      <c r="D9" s="4" t="s">
        <v>4</v>
      </c>
      <c r="F9" s="4">
        <v>2</v>
      </c>
      <c r="H9" s="4" t="s">
        <v>5</v>
      </c>
      <c r="I9" s="4" t="s">
        <v>3</v>
      </c>
      <c r="J9" s="4" t="s">
        <v>4</v>
      </c>
      <c r="K9" s="4">
        <v>2</v>
      </c>
    </row>
    <row r="10" spans="1:13">
      <c r="A10" s="4">
        <v>5</v>
      </c>
      <c r="B10" s="4">
        <v>11.84252</v>
      </c>
      <c r="C10" s="10">
        <f>(B11+B10)/2</f>
        <v>9.464565</v>
      </c>
      <c r="D10" s="4">
        <v>4</v>
      </c>
      <c r="E10" s="10">
        <f>(D11+D10)/2</f>
        <v>3.968505</v>
      </c>
      <c r="F10" s="4">
        <v>32.18898</v>
      </c>
      <c r="G10" s="10">
        <f>(F11+F10)/2</f>
        <v>35.18898</v>
      </c>
      <c r="H10" s="4">
        <f>F10+D10+B10</f>
        <v>48.0315</v>
      </c>
      <c r="I10" s="4">
        <f>B10/48.0315*100</f>
        <v>24.6557363396937</v>
      </c>
      <c r="J10" s="4">
        <f>D10/48.0315*100</f>
        <v>8.32786816984687</v>
      </c>
      <c r="K10" s="4">
        <f>F10/48.0315*100</f>
        <v>67.0163954904594</v>
      </c>
      <c r="M10" s="4">
        <f t="shared" si="0"/>
        <v>15.84252</v>
      </c>
    </row>
    <row r="11" spans="1:13">
      <c r="A11" s="4">
        <v>140</v>
      </c>
      <c r="B11" s="4">
        <v>7.08661</v>
      </c>
      <c r="D11" s="4">
        <v>3.93701</v>
      </c>
      <c r="F11" s="4">
        <v>38.18898</v>
      </c>
      <c r="H11" s="4">
        <f>F11+D11+B11</f>
        <v>49.2126</v>
      </c>
      <c r="I11" s="4">
        <f>B11/49.2126*100</f>
        <v>14.3999910592003</v>
      </c>
      <c r="J11" s="4">
        <f>D11/49.2126*100</f>
        <v>8.00000406399987</v>
      </c>
      <c r="K11" s="4">
        <f>F11/49.2126*100</f>
        <v>77.6000048767998</v>
      </c>
      <c r="M11" s="4">
        <f t="shared" si="0"/>
        <v>11.02362</v>
      </c>
    </row>
    <row r="12" spans="1:9">
      <c r="A12" s="9" t="s">
        <v>8</v>
      </c>
      <c r="I12" s="10" t="s">
        <v>1</v>
      </c>
    </row>
    <row r="13" spans="1:11">
      <c r="A13" s="4" t="s">
        <v>2</v>
      </c>
      <c r="B13" s="4" t="s">
        <v>3</v>
      </c>
      <c r="D13" s="4" t="s">
        <v>4</v>
      </c>
      <c r="F13" s="4">
        <v>2</v>
      </c>
      <c r="H13" s="4" t="s">
        <v>5</v>
      </c>
      <c r="I13" s="4" t="s">
        <v>3</v>
      </c>
      <c r="J13" s="4" t="s">
        <v>4</v>
      </c>
      <c r="K13" s="4">
        <v>2</v>
      </c>
    </row>
    <row r="14" spans="1:16">
      <c r="A14" s="4">
        <v>5</v>
      </c>
      <c r="B14" s="4">
        <v>1.92126</v>
      </c>
      <c r="C14" s="10">
        <f>SUM(C15:C18)/(A18-A14)</f>
        <v>5.72893413793103</v>
      </c>
      <c r="D14" s="4">
        <v>6.82415</v>
      </c>
      <c r="E14" s="10">
        <f>SUM(E15:E18)/(A18-A14)</f>
        <v>6.06480448275862</v>
      </c>
      <c r="F14" s="4">
        <v>21.52231</v>
      </c>
      <c r="G14" s="10">
        <f>SUM(G15:G18)/(A18-A14)</f>
        <v>31.441309137931</v>
      </c>
      <c r="H14" s="4">
        <f>F14+D14+B14</f>
        <v>30.26772</v>
      </c>
      <c r="I14" s="4">
        <f>B14/30.26772*100</f>
        <v>6.34755442431739</v>
      </c>
      <c r="J14" s="4">
        <f>D14/30.26772*100</f>
        <v>22.5459664619601</v>
      </c>
      <c r="K14" s="4">
        <f>F14/30.26772*100</f>
        <v>71.1064791137225</v>
      </c>
      <c r="M14" s="4">
        <f t="shared" si="0"/>
        <v>8.74541</v>
      </c>
      <c r="P14" s="4" t="s">
        <v>9</v>
      </c>
    </row>
    <row r="15" spans="1:13">
      <c r="A15" s="4">
        <v>50</v>
      </c>
      <c r="B15" s="4">
        <v>3.51706</v>
      </c>
      <c r="C15" s="4">
        <f t="shared" ref="C15:C18" si="1">(B15+B14)/2*(A15-A14)</f>
        <v>122.3622</v>
      </c>
      <c r="D15" s="4">
        <v>5.91864</v>
      </c>
      <c r="E15" s="4">
        <f t="shared" ref="E15:E18" si="2">(D15+D14)/2*(A15-A14)</f>
        <v>286.712775</v>
      </c>
      <c r="F15" s="4">
        <v>30.14436</v>
      </c>
      <c r="G15" s="4">
        <f t="shared" ref="G15:G18" si="3">(F15+F14)/2*(A15-A14)</f>
        <v>1162.500075</v>
      </c>
      <c r="H15" s="4">
        <f>F15+D15+B15</f>
        <v>39.58006</v>
      </c>
      <c r="I15" s="4">
        <f>B15/39.58006*100</f>
        <v>8.88593903091607</v>
      </c>
      <c r="J15" s="4">
        <f>D15/39.58006*100</f>
        <v>14.9535902674225</v>
      </c>
      <c r="K15" s="4">
        <f>F15/39.58006*100</f>
        <v>76.1604707016614</v>
      </c>
      <c r="M15" s="4">
        <f t="shared" si="0"/>
        <v>9.4357</v>
      </c>
    </row>
    <row r="16" spans="1:13">
      <c r="A16" s="4">
        <v>75</v>
      </c>
      <c r="B16" s="4">
        <v>9.84252</v>
      </c>
      <c r="C16" s="4">
        <f t="shared" si="1"/>
        <v>166.99475</v>
      </c>
      <c r="D16" s="4">
        <v>2.87402</v>
      </c>
      <c r="E16" s="4">
        <f t="shared" si="2"/>
        <v>109.90825</v>
      </c>
      <c r="F16" s="4">
        <v>35.31496</v>
      </c>
      <c r="G16" s="4">
        <f t="shared" si="3"/>
        <v>818.2415</v>
      </c>
      <c r="H16" s="4">
        <f>F16+D16+B16</f>
        <v>48.0315</v>
      </c>
      <c r="I16" s="4">
        <f>B16/48.0315*100</f>
        <v>20.4918022547703</v>
      </c>
      <c r="J16" s="4">
        <f>D16/48.0315*100</f>
        <v>5.98361491937583</v>
      </c>
      <c r="K16" s="4">
        <f>F16/48.0315*100</f>
        <v>73.5245828258539</v>
      </c>
      <c r="M16" s="4">
        <f t="shared" si="0"/>
        <v>12.71654</v>
      </c>
    </row>
    <row r="17" spans="1:13">
      <c r="A17" s="4">
        <v>100</v>
      </c>
      <c r="B17" s="4">
        <v>9.84252</v>
      </c>
      <c r="C17" s="4">
        <f t="shared" si="1"/>
        <v>246.063</v>
      </c>
      <c r="D17" s="4">
        <v>3.93701</v>
      </c>
      <c r="E17" s="4">
        <f t="shared" si="2"/>
        <v>85.137875</v>
      </c>
      <c r="F17" s="4">
        <v>38.18898</v>
      </c>
      <c r="G17" s="4">
        <f t="shared" si="3"/>
        <v>918.79925</v>
      </c>
      <c r="H17" s="4">
        <f>F17+D17+B17</f>
        <v>51.96851</v>
      </c>
      <c r="I17" s="4">
        <f>B17/51.96851*100</f>
        <v>18.9393923358588</v>
      </c>
      <c r="J17" s="4">
        <f>D17/51.96851*100</f>
        <v>7.57576078282791</v>
      </c>
      <c r="K17" s="4">
        <f>F17/51.96851*100</f>
        <v>73.4848468813133</v>
      </c>
      <c r="M17" s="4">
        <f t="shared" si="0"/>
        <v>13.77953</v>
      </c>
    </row>
    <row r="18" spans="1:13">
      <c r="A18" s="4">
        <v>150</v>
      </c>
      <c r="B18" s="4">
        <v>1.9685</v>
      </c>
      <c r="C18" s="4">
        <f t="shared" si="1"/>
        <v>295.2755</v>
      </c>
      <c r="D18" s="4">
        <v>11.9685</v>
      </c>
      <c r="E18" s="4">
        <f t="shared" si="2"/>
        <v>397.63775</v>
      </c>
      <c r="F18" s="4">
        <v>28.18898</v>
      </c>
      <c r="G18" s="4">
        <f t="shared" si="3"/>
        <v>1659.449</v>
      </c>
      <c r="H18" s="4">
        <f>F18+D18+B18</f>
        <v>42.12598</v>
      </c>
      <c r="I18" s="4">
        <f>B18/42.12598*100</f>
        <v>4.67288832212331</v>
      </c>
      <c r="J18" s="4">
        <f>D18/42.12598*100</f>
        <v>28.41120847515</v>
      </c>
      <c r="K18" s="4">
        <f>F18/42.12598*100</f>
        <v>66.9159032027267</v>
      </c>
      <c r="M18" s="4">
        <f t="shared" si="0"/>
        <v>13.937</v>
      </c>
    </row>
    <row r="19" spans="1:9">
      <c r="A19" s="9" t="s">
        <v>10</v>
      </c>
      <c r="I19" s="10" t="s">
        <v>1</v>
      </c>
    </row>
    <row r="20" spans="1:11">
      <c r="A20" s="4" t="s">
        <v>2</v>
      </c>
      <c r="B20" s="4" t="s">
        <v>3</v>
      </c>
      <c r="D20" s="4" t="s">
        <v>4</v>
      </c>
      <c r="F20" s="4">
        <v>2</v>
      </c>
      <c r="H20" s="4" t="s">
        <v>5</v>
      </c>
      <c r="I20" s="4" t="s">
        <v>3</v>
      </c>
      <c r="J20" s="4" t="s">
        <v>4</v>
      </c>
      <c r="K20" s="4">
        <v>2</v>
      </c>
    </row>
    <row r="21" spans="1:13">
      <c r="A21" s="4">
        <v>5</v>
      </c>
      <c r="B21" s="4">
        <v>10.11249</v>
      </c>
      <c r="C21" s="10">
        <f t="shared" ref="C21:G21" si="4">(B22+B21)/2</f>
        <v>13.18898</v>
      </c>
      <c r="D21" s="4">
        <v>21.65354</v>
      </c>
      <c r="E21" s="10">
        <f t="shared" si="4"/>
        <v>15.74803</v>
      </c>
      <c r="F21" s="4">
        <v>36.22047</v>
      </c>
      <c r="G21" s="10">
        <f t="shared" si="4"/>
        <v>38.188975</v>
      </c>
      <c r="H21" s="4">
        <f>F21+D21+B21</f>
        <v>67.9865</v>
      </c>
      <c r="I21" s="4">
        <f>B21/67.9865*100</f>
        <v>14.8742618019754</v>
      </c>
      <c r="J21" s="4">
        <f>D21/67.9865*100</f>
        <v>31.8497642914402</v>
      </c>
      <c r="K21" s="4">
        <f>F21/67.9865*100</f>
        <v>53.2759739065844</v>
      </c>
      <c r="M21" s="4">
        <f t="shared" si="0"/>
        <v>31.76603</v>
      </c>
    </row>
    <row r="22" spans="1:13">
      <c r="A22" s="4">
        <v>71</v>
      </c>
      <c r="B22" s="4">
        <v>16.26547</v>
      </c>
      <c r="D22" s="4">
        <v>9.84252</v>
      </c>
      <c r="F22" s="4">
        <v>40.15748</v>
      </c>
      <c r="H22" s="4">
        <f>F22+D22+B22</f>
        <v>66.26547</v>
      </c>
      <c r="I22" s="4">
        <f>B22/66.26547*100</f>
        <v>24.5459211260405</v>
      </c>
      <c r="J22" s="4">
        <f>D22/66.26547*100</f>
        <v>14.8531656079705</v>
      </c>
      <c r="K22" s="4">
        <f>F22/66.26547*100</f>
        <v>60.6009132659891</v>
      </c>
      <c r="M22" s="4">
        <f t="shared" si="0"/>
        <v>26.10799</v>
      </c>
    </row>
    <row r="23" spans="1:9">
      <c r="A23" s="9" t="s">
        <v>11</v>
      </c>
      <c r="I23" s="10" t="s">
        <v>1</v>
      </c>
    </row>
    <row r="24" spans="1:11">
      <c r="A24" s="4" t="s">
        <v>2</v>
      </c>
      <c r="B24" s="4" t="s">
        <v>3</v>
      </c>
      <c r="D24" s="4" t="s">
        <v>4</v>
      </c>
      <c r="F24" s="4">
        <v>2</v>
      </c>
      <c r="H24" s="4" t="s">
        <v>5</v>
      </c>
      <c r="I24" s="4" t="s">
        <v>3</v>
      </c>
      <c r="J24" s="4" t="s">
        <v>4</v>
      </c>
      <c r="K24" s="4">
        <v>2</v>
      </c>
    </row>
    <row r="25" spans="1:13">
      <c r="A25" s="4">
        <v>5</v>
      </c>
      <c r="B25" s="4">
        <v>5.90551</v>
      </c>
      <c r="C25" s="10">
        <f t="shared" ref="C25:G25" si="5">(B26+B25)/2</f>
        <v>6.06299</v>
      </c>
      <c r="D25" s="4">
        <v>11.81102</v>
      </c>
      <c r="E25" s="10">
        <f t="shared" si="5"/>
        <v>15.74803</v>
      </c>
      <c r="F25" s="4">
        <v>26.37795</v>
      </c>
      <c r="G25" s="10">
        <f t="shared" si="5"/>
        <v>30.31496</v>
      </c>
      <c r="H25" s="4">
        <f>F25+D25+B25</f>
        <v>44.09448</v>
      </c>
      <c r="I25" s="4">
        <f>B25/44.09448*100</f>
        <v>13.3928555229589</v>
      </c>
      <c r="J25" s="4">
        <f>D25/44.09448*100</f>
        <v>26.7857110459178</v>
      </c>
      <c r="K25" s="4">
        <f>F25/44.09448*100</f>
        <v>59.8214334311234</v>
      </c>
      <c r="M25" s="4">
        <f t="shared" si="0"/>
        <v>17.71653</v>
      </c>
    </row>
    <row r="26" spans="1:13">
      <c r="A26" s="4">
        <v>110</v>
      </c>
      <c r="B26" s="4">
        <v>6.22047</v>
      </c>
      <c r="D26" s="4">
        <v>19.68504</v>
      </c>
      <c r="F26" s="4">
        <v>34.25197</v>
      </c>
      <c r="H26" s="4">
        <f>F26+D26+B26</f>
        <v>60.15748</v>
      </c>
      <c r="I26" s="4">
        <f>B26/60.15748*100</f>
        <v>10.3403101326718</v>
      </c>
      <c r="J26" s="4">
        <f>D26/60.15748*100</f>
        <v>32.7225143074477</v>
      </c>
      <c r="K26" s="4">
        <f>F26/60.15748*100</f>
        <v>56.9371755598805</v>
      </c>
      <c r="M26" s="4">
        <f t="shared" si="0"/>
        <v>25.90551</v>
      </c>
    </row>
    <row r="28" spans="2:8">
      <c r="B28" s="4" t="s">
        <v>3</v>
      </c>
      <c r="C28" s="4" t="s">
        <v>4</v>
      </c>
      <c r="D28" s="4">
        <v>2</v>
      </c>
      <c r="F28" s="4" t="s">
        <v>3</v>
      </c>
      <c r="G28" s="4" t="s">
        <v>4</v>
      </c>
      <c r="H28" s="4">
        <v>2</v>
      </c>
    </row>
    <row r="29" spans="1:8">
      <c r="A29" s="9" t="s">
        <v>11</v>
      </c>
      <c r="B29" s="4">
        <v>6.06299</v>
      </c>
      <c r="C29" s="4">
        <v>15.74803</v>
      </c>
      <c r="D29" s="4">
        <v>30.31496</v>
      </c>
      <c r="E29" s="4">
        <f>SUM(B29:D29)</f>
        <v>52.12598</v>
      </c>
      <c r="F29" s="4">
        <f>B29/E29*100</f>
        <v>11.6314168098135</v>
      </c>
      <c r="G29" s="4">
        <f>C29/E29*100</f>
        <v>30.2114799568277</v>
      </c>
      <c r="H29" s="4">
        <f>D29/E29*100</f>
        <v>58.1571032333589</v>
      </c>
    </row>
    <row r="30" spans="1:8">
      <c r="A30" s="9" t="s">
        <v>0</v>
      </c>
      <c r="B30" s="4">
        <v>3.88541613793103</v>
      </c>
      <c r="C30" s="4">
        <v>10.9462400344828</v>
      </c>
      <c r="D30" s="4">
        <v>35.8403461034483</v>
      </c>
      <c r="E30" s="4">
        <f>SUM(B30:D30)</f>
        <v>50.6720022758621</v>
      </c>
      <c r="F30" s="4">
        <f>B30/E30*100</f>
        <v>7.66777700391342</v>
      </c>
      <c r="G30" s="4">
        <f>C30/E30*100</f>
        <v>21.6021462402268</v>
      </c>
      <c r="H30" s="4">
        <f>D30/E30*100</f>
        <v>70.7300767558598</v>
      </c>
    </row>
    <row r="31" spans="1:8">
      <c r="A31" s="9" t="s">
        <v>7</v>
      </c>
      <c r="B31" s="4">
        <v>9.464565</v>
      </c>
      <c r="C31" s="4">
        <v>3.968505</v>
      </c>
      <c r="D31" s="4">
        <v>35.18898</v>
      </c>
      <c r="E31" s="4">
        <f>SUM(B31:D31)</f>
        <v>48.62205</v>
      </c>
      <c r="F31" s="4">
        <f>B31/E31*100</f>
        <v>19.4655819736107</v>
      </c>
      <c r="G31" s="4">
        <f>C31/E31*100</f>
        <v>8.16194504345251</v>
      </c>
      <c r="H31" s="4">
        <f>D31/E31*100</f>
        <v>72.3724729829368</v>
      </c>
    </row>
    <row r="32" spans="1:8">
      <c r="A32" s="9" t="s">
        <v>8</v>
      </c>
      <c r="B32" s="4">
        <v>5.72893413793103</v>
      </c>
      <c r="C32" s="4">
        <v>6.06480448275862</v>
      </c>
      <c r="D32" s="4">
        <v>31.441309137931</v>
      </c>
      <c r="E32" s="4">
        <f>SUM(B32:D32)</f>
        <v>43.2350477586207</v>
      </c>
      <c r="F32" s="4">
        <f>B32/E32*100</f>
        <v>13.2506714689328</v>
      </c>
      <c r="G32" s="4">
        <f>C32/E32*100</f>
        <v>14.0275188699181</v>
      </c>
      <c r="H32" s="4">
        <f>D32/E32*100</f>
        <v>72.7218096611491</v>
      </c>
    </row>
    <row r="33" spans="1:8">
      <c r="A33" s="9" t="s">
        <v>10</v>
      </c>
      <c r="B33" s="4">
        <v>13.18898</v>
      </c>
      <c r="C33" s="4">
        <v>15.74803</v>
      </c>
      <c r="D33" s="4">
        <v>38.188975</v>
      </c>
      <c r="E33" s="4">
        <f>SUM(B33:D33)</f>
        <v>67.125985</v>
      </c>
      <c r="F33" s="4">
        <f>B33/E33*100</f>
        <v>19.6480990185842</v>
      </c>
      <c r="G33" s="4">
        <f>C33/E33*100</f>
        <v>23.4604080670101</v>
      </c>
      <c r="H33" s="4">
        <f>D33/E33*100</f>
        <v>56.8914929144057</v>
      </c>
    </row>
    <row r="34" spans="2:5">
      <c r="B34" s="4">
        <f>AVERAGE(B29:B33)</f>
        <v>7.66617705517241</v>
      </c>
      <c r="C34" s="4">
        <f>AVERAGE(C29:C33)</f>
        <v>10.4951219034483</v>
      </c>
      <c r="D34" s="4">
        <f>AVERAGE(D29:D33)</f>
        <v>34.1949140482759</v>
      </c>
      <c r="E34" s="4">
        <f>AVERAGE(E29:E33)</f>
        <v>52.3562130068966</v>
      </c>
    </row>
    <row r="35" spans="2:5">
      <c r="B35" s="4">
        <f>0.25*B34</f>
        <v>1.9165442637931</v>
      </c>
      <c r="C35" s="4">
        <f>0.25*C34</f>
        <v>2.62378047586207</v>
      </c>
      <c r="D35" s="4">
        <f>0.25*D34</f>
        <v>8.54872851206897</v>
      </c>
      <c r="E35" s="4">
        <f>4.5/E34*100</f>
        <v>8.59496846994499</v>
      </c>
    </row>
    <row r="38" spans="3:4">
      <c r="C38" s="4">
        <f>B35+C35</f>
        <v>4.54032473965517</v>
      </c>
      <c r="D38" s="4">
        <f>C38/E34*100</f>
        <v>8.67198844014386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opLeftCell="A25" workbookViewId="0">
      <selection activeCell="J22" sqref="J22"/>
    </sheetView>
  </sheetViews>
  <sheetFormatPr defaultColWidth="9" defaultRowHeight="14.4"/>
  <cols>
    <col min="3" max="5" width="9.66666666666667"/>
    <col min="7" max="7" width="12.8888888888889"/>
    <col min="10" max="10" width="12.8888888888889"/>
    <col min="11" max="11" width="9.66666666666667"/>
    <col min="12" max="14" width="12.8888888888889"/>
  </cols>
  <sheetData>
    <row r="1" spans="1:4">
      <c r="A1" s="9" t="s">
        <v>0</v>
      </c>
      <c r="B1" s="4"/>
      <c r="C1" s="4"/>
      <c r="D1" s="4"/>
    </row>
    <row r="2" spans="1:4">
      <c r="A2" s="4" t="s">
        <v>2</v>
      </c>
      <c r="B2" s="4" t="s">
        <v>3</v>
      </c>
      <c r="C2" s="4" t="s">
        <v>4</v>
      </c>
      <c r="D2" s="4">
        <v>2</v>
      </c>
    </row>
    <row r="3" spans="1:4">
      <c r="A3" s="4">
        <v>5</v>
      </c>
      <c r="B3" s="4">
        <v>5.90551</v>
      </c>
      <c r="C3" s="4">
        <v>9.84252</v>
      </c>
      <c r="D3" s="4">
        <v>32.28346</v>
      </c>
    </row>
    <row r="4" spans="1:4">
      <c r="A4" s="4">
        <v>50</v>
      </c>
      <c r="B4" s="4">
        <v>1.9685</v>
      </c>
      <c r="C4" s="4">
        <v>11.81102</v>
      </c>
      <c r="D4" s="4">
        <v>34.25197</v>
      </c>
    </row>
    <row r="5" spans="1:4">
      <c r="A5" s="4">
        <v>75</v>
      </c>
      <c r="B5" s="4">
        <v>1.9685</v>
      </c>
      <c r="C5" s="4">
        <v>17.71654</v>
      </c>
      <c r="D5" s="4">
        <v>36.22047</v>
      </c>
    </row>
    <row r="6" spans="1:4">
      <c r="A6" s="4">
        <v>127</v>
      </c>
      <c r="B6" s="4">
        <v>5.81102</v>
      </c>
      <c r="C6" s="4">
        <v>6</v>
      </c>
      <c r="D6" s="4">
        <v>40.15748</v>
      </c>
    </row>
    <row r="7" spans="1:4">
      <c r="A7" s="4">
        <v>150</v>
      </c>
      <c r="B7" s="4">
        <v>5.90551</v>
      </c>
      <c r="C7" s="4">
        <v>3.93701</v>
      </c>
      <c r="D7" s="4">
        <v>32.28346</v>
      </c>
    </row>
    <row r="8" spans="1:4">
      <c r="A8" s="9" t="s">
        <v>7</v>
      </c>
      <c r="B8" s="4"/>
      <c r="C8" s="4"/>
      <c r="D8" s="4"/>
    </row>
    <row r="9" spans="1:4">
      <c r="A9" s="4" t="s">
        <v>2</v>
      </c>
      <c r="B9" s="4" t="s">
        <v>3</v>
      </c>
      <c r="C9" s="4" t="s">
        <v>4</v>
      </c>
      <c r="D9" s="4">
        <v>2</v>
      </c>
    </row>
    <row r="10" spans="1:4">
      <c r="A10" s="4">
        <v>5</v>
      </c>
      <c r="B10" s="4">
        <v>11.84252</v>
      </c>
      <c r="C10" s="4">
        <v>4</v>
      </c>
      <c r="D10" s="4">
        <v>32.18898</v>
      </c>
    </row>
    <row r="11" spans="1:4">
      <c r="A11" s="4">
        <v>140</v>
      </c>
      <c r="B11" s="4">
        <v>7.08661</v>
      </c>
      <c r="C11" s="4">
        <v>3.93701</v>
      </c>
      <c r="D11" s="4">
        <v>38.18898</v>
      </c>
    </row>
    <row r="12" spans="1:4">
      <c r="A12" s="9" t="s">
        <v>8</v>
      </c>
      <c r="B12" s="4"/>
      <c r="C12" s="4"/>
      <c r="D12" s="4"/>
    </row>
    <row r="13" spans="1:11">
      <c r="A13" s="4" t="s">
        <v>2</v>
      </c>
      <c r="B13" s="4" t="s">
        <v>3</v>
      </c>
      <c r="C13" s="4" t="s">
        <v>4</v>
      </c>
      <c r="D13" s="4">
        <v>2</v>
      </c>
      <c r="F13" t="s">
        <v>3</v>
      </c>
      <c r="G13">
        <v>11.6314168098135</v>
      </c>
      <c r="H13">
        <v>7.66777700391342</v>
      </c>
      <c r="I13">
        <v>19.4655819736107</v>
      </c>
      <c r="J13">
        <v>13.2506714689328</v>
      </c>
      <c r="K13">
        <v>19.6480990185842</v>
      </c>
    </row>
    <row r="14" spans="1:11">
      <c r="A14" s="4">
        <v>5</v>
      </c>
      <c r="B14" s="4">
        <v>1.92126</v>
      </c>
      <c r="C14" s="4">
        <v>6.82415</v>
      </c>
      <c r="D14" s="4">
        <v>21.52231</v>
      </c>
      <c r="F14" t="s">
        <v>4</v>
      </c>
      <c r="G14">
        <v>30.2114799568277</v>
      </c>
      <c r="H14">
        <v>21.6021462402268</v>
      </c>
      <c r="I14">
        <v>8.16194504345251</v>
      </c>
      <c r="J14">
        <v>14.0275188699181</v>
      </c>
      <c r="K14">
        <v>23.4604080670101</v>
      </c>
    </row>
    <row r="15" spans="1:11">
      <c r="A15" s="4">
        <v>50</v>
      </c>
      <c r="B15" s="4">
        <v>3.51706</v>
      </c>
      <c r="C15" s="4">
        <v>5.91864</v>
      </c>
      <c r="D15" s="4">
        <v>30.14436</v>
      </c>
      <c r="F15">
        <v>2</v>
      </c>
      <c r="G15">
        <v>58.1571032333589</v>
      </c>
      <c r="H15">
        <v>70.7300767558598</v>
      </c>
      <c r="I15">
        <v>72.3724729829368</v>
      </c>
      <c r="J15">
        <v>72.7218096611491</v>
      </c>
      <c r="K15">
        <v>56.8914929144057</v>
      </c>
    </row>
    <row r="16" spans="1:4">
      <c r="A16" s="4">
        <v>75</v>
      </c>
      <c r="B16" s="4">
        <v>9.84252</v>
      </c>
      <c r="C16" s="4">
        <v>2.87402</v>
      </c>
      <c r="D16" s="4">
        <v>35.31496</v>
      </c>
    </row>
    <row r="17" spans="1:4">
      <c r="A17" s="4">
        <v>100</v>
      </c>
      <c r="B17" s="4">
        <v>9.84252</v>
      </c>
      <c r="C17" s="4">
        <v>3.93701</v>
      </c>
      <c r="D17" s="4">
        <v>38.18898</v>
      </c>
    </row>
    <row r="18" spans="1:4">
      <c r="A18" s="4">
        <v>150</v>
      </c>
      <c r="B18" s="4">
        <v>1.9685</v>
      </c>
      <c r="C18" s="4">
        <v>11.9685</v>
      </c>
      <c r="D18" s="4">
        <v>28.18898</v>
      </c>
    </row>
    <row r="19" spans="1:4">
      <c r="A19" s="9" t="s">
        <v>10</v>
      </c>
      <c r="B19" s="4"/>
      <c r="C19" s="4"/>
      <c r="D19" s="4"/>
    </row>
    <row r="20" spans="1:4">
      <c r="A20" s="4" t="s">
        <v>2</v>
      </c>
      <c r="B20" s="4" t="s">
        <v>3</v>
      </c>
      <c r="C20" s="4" t="s">
        <v>4</v>
      </c>
      <c r="D20" s="4">
        <v>2</v>
      </c>
    </row>
    <row r="21" spans="1:7">
      <c r="A21" s="4">
        <v>5</v>
      </c>
      <c r="B21" s="4">
        <v>10.11249</v>
      </c>
      <c r="C21" s="4">
        <v>21.65354</v>
      </c>
      <c r="D21" s="4">
        <v>36.22047</v>
      </c>
      <c r="E21">
        <f>SUM(B21:D21)</f>
        <v>67.9865</v>
      </c>
      <c r="F21">
        <v>642</v>
      </c>
      <c r="G21">
        <v>12564.6258503401</v>
      </c>
    </row>
    <row r="22" spans="1:14">
      <c r="A22" s="4">
        <v>71</v>
      </c>
      <c r="B22" s="4">
        <v>16.26547</v>
      </c>
      <c r="C22" s="4">
        <v>9.84252</v>
      </c>
      <c r="D22" s="4">
        <v>40.15748</v>
      </c>
      <c r="E22">
        <f>SUM(B22:D22)</f>
        <v>66.26547</v>
      </c>
      <c r="F22">
        <v>592</v>
      </c>
      <c r="G22">
        <v>120965.986394557</v>
      </c>
      <c r="H22">
        <v>6.06299</v>
      </c>
      <c r="I22">
        <v>15.74803</v>
      </c>
      <c r="J22">
        <v>30.31496</v>
      </c>
      <c r="K22">
        <f>SUM(H22:J22)</f>
        <v>52.12598</v>
      </c>
      <c r="L22">
        <f>H22/K22*100</f>
        <v>11.6314168098135</v>
      </c>
      <c r="M22">
        <f>I22/K22*100</f>
        <v>30.2114799568277</v>
      </c>
      <c r="N22">
        <f>J22/K22*100</f>
        <v>58.1571032333589</v>
      </c>
    </row>
    <row r="23" spans="1:14">
      <c r="A23" s="9" t="s">
        <v>11</v>
      </c>
      <c r="B23" s="4"/>
      <c r="C23" s="4"/>
      <c r="D23" s="4"/>
      <c r="H23">
        <v>5.85827</v>
      </c>
      <c r="I23">
        <v>4.9685</v>
      </c>
      <c r="J23">
        <v>36.22047</v>
      </c>
      <c r="K23">
        <f>SUM(H23:J23)</f>
        <v>47.04724</v>
      </c>
      <c r="L23">
        <f>H23/K23*100</f>
        <v>12.4518887824238</v>
      </c>
      <c r="M23">
        <f>I23/K23*100</f>
        <v>10.560662006953</v>
      </c>
      <c r="N23">
        <f>J23/K23*100</f>
        <v>76.9874492106232</v>
      </c>
    </row>
    <row r="24" spans="1:14">
      <c r="A24" s="4" t="s">
        <v>2</v>
      </c>
      <c r="B24" s="4" t="s">
        <v>3</v>
      </c>
      <c r="C24" s="4" t="s">
        <v>4</v>
      </c>
      <c r="D24" s="4">
        <v>2</v>
      </c>
      <c r="H24">
        <v>9.46457</v>
      </c>
      <c r="I24">
        <v>3.9685</v>
      </c>
      <c r="J24">
        <v>35.18898</v>
      </c>
      <c r="K24">
        <f>SUM(H24:J24)</f>
        <v>48.62205</v>
      </c>
      <c r="L24">
        <f>H24/K24*100</f>
        <v>19.465592257011</v>
      </c>
      <c r="M24">
        <f>I24/K24*100</f>
        <v>8.16193476005228</v>
      </c>
      <c r="N24">
        <f>J24/K24*100</f>
        <v>72.3724729829368</v>
      </c>
    </row>
    <row r="25" spans="1:14">
      <c r="A25" s="4">
        <v>5</v>
      </c>
      <c r="B25" s="4">
        <v>5.90551</v>
      </c>
      <c r="C25" s="4">
        <v>11.81102</v>
      </c>
      <c r="D25" s="4">
        <v>26.37795</v>
      </c>
      <c r="H25">
        <v>5.90551</v>
      </c>
      <c r="I25">
        <v>7.95276</v>
      </c>
      <c r="J25">
        <v>33.18898</v>
      </c>
      <c r="K25">
        <f>SUM(H25:J25)</f>
        <v>47.04725</v>
      </c>
      <c r="L25">
        <f>H25/K25*100</f>
        <v>12.5522958302558</v>
      </c>
      <c r="M25">
        <f>I25/K25*100</f>
        <v>16.903772271493</v>
      </c>
      <c r="N25">
        <f>J25/K25*100</f>
        <v>70.5439318982512</v>
      </c>
    </row>
    <row r="26" spans="1:14">
      <c r="A26" s="4">
        <v>110</v>
      </c>
      <c r="B26" s="4">
        <v>6.22047</v>
      </c>
      <c r="C26" s="4">
        <v>19.68504</v>
      </c>
      <c r="D26" s="4">
        <v>34.25197</v>
      </c>
      <c r="H26">
        <v>13.18898</v>
      </c>
      <c r="I26">
        <v>15.74803</v>
      </c>
      <c r="J26">
        <v>38.18898</v>
      </c>
      <c r="K26">
        <f>SUM(H26:J26)</f>
        <v>67.12599</v>
      </c>
      <c r="L26">
        <f>H26/K26*100</f>
        <v>19.6480975550603</v>
      </c>
      <c r="M26">
        <f>I26/K26*100</f>
        <v>23.4604063195195</v>
      </c>
      <c r="N26">
        <f>J26/K26*100</f>
        <v>56.8914961254203</v>
      </c>
    </row>
    <row r="27" spans="1:4">
      <c r="A27" s="4"/>
      <c r="B27" s="4"/>
      <c r="C27" s="4"/>
      <c r="D27" s="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selection activeCell="I9" sqref="I9"/>
    </sheetView>
  </sheetViews>
  <sheetFormatPr defaultColWidth="8.88888888888889" defaultRowHeight="14.4"/>
  <cols>
    <col min="2" max="4" width="12.8888888888889"/>
    <col min="5" max="5" width="9.66666666666667"/>
    <col min="6" max="6" width="12.8888888888889"/>
    <col min="7" max="7" width="9.66666666666667"/>
    <col min="8" max="9" width="12.8888888888889"/>
    <col min="10" max="10" width="9.66666666666667"/>
    <col min="17" max="17" width="12.8888888888889"/>
    <col min="19" max="20" width="12.8888888888889"/>
  </cols>
  <sheetData>
    <row r="1" spans="2:18">
      <c r="B1" t="s">
        <v>12</v>
      </c>
      <c r="C1" t="s">
        <v>13</v>
      </c>
      <c r="D1" t="s">
        <v>14</v>
      </c>
      <c r="E1" t="s">
        <v>15</v>
      </c>
      <c r="F1" s="1"/>
      <c r="H1" t="s">
        <v>16</v>
      </c>
      <c r="I1" s="1"/>
      <c r="K1" s="7" t="s">
        <v>17</v>
      </c>
      <c r="L1" s="8"/>
      <c r="M1" s="7" t="s">
        <v>18</v>
      </c>
      <c r="N1" s="7" t="s">
        <v>19</v>
      </c>
      <c r="O1" s="7" t="s">
        <v>20</v>
      </c>
      <c r="P1" s="7"/>
      <c r="Q1" s="2" t="s">
        <v>21</v>
      </c>
      <c r="R1" t="s">
        <v>22</v>
      </c>
    </row>
    <row r="2" spans="1:20">
      <c r="A2" s="2" t="s">
        <v>23</v>
      </c>
      <c r="B2" s="3">
        <v>2798447.58416187</v>
      </c>
      <c r="C2" s="3">
        <f>B2*413</f>
        <v>1155758852.25885</v>
      </c>
      <c r="D2">
        <f>C2/1000/1000/1000</f>
        <v>1.15575885225885</v>
      </c>
      <c r="E2">
        <v>52.12598</v>
      </c>
      <c r="F2" s="1">
        <f>D2/E2*100</f>
        <v>2.21724148353441</v>
      </c>
      <c r="H2" s="4">
        <v>30.31496</v>
      </c>
      <c r="I2" s="1">
        <f t="shared" ref="I2:I11" si="0">D2/H2*100</f>
        <v>3.81250330615264</v>
      </c>
      <c r="K2" s="7" t="s">
        <v>23</v>
      </c>
      <c r="L2" s="8"/>
      <c r="M2" s="7">
        <v>3.22872806443894</v>
      </c>
      <c r="N2" s="7">
        <v>0.166476302710245</v>
      </c>
      <c r="O2" s="7">
        <v>2.22260020931449</v>
      </c>
      <c r="P2" s="2"/>
      <c r="Q2" s="7">
        <f>M2+N2+O2</f>
        <v>5.61780457646367</v>
      </c>
      <c r="R2">
        <v>0.699611896040467</v>
      </c>
      <c r="S2">
        <f>R2/O2*100</f>
        <v>31.4771812361273</v>
      </c>
      <c r="T2">
        <f>R2/Q2*100</f>
        <v>12.4534751346025</v>
      </c>
    </row>
    <row r="3" spans="1:20">
      <c r="A3" s="2" t="s">
        <v>0</v>
      </c>
      <c r="B3" s="3">
        <v>1844496.7730682</v>
      </c>
      <c r="C3" s="3">
        <f>B3*413</f>
        <v>761777167.277167</v>
      </c>
      <c r="D3">
        <f>C3/1000/1000/1000</f>
        <v>0.761777167277167</v>
      </c>
      <c r="E3">
        <v>50.6720022758621</v>
      </c>
      <c r="F3" s="1">
        <f>D3/E3*100</f>
        <v>1.50334925217677</v>
      </c>
      <c r="H3" s="4">
        <v>35.8403461034483</v>
      </c>
      <c r="I3" s="1">
        <f t="shared" si="0"/>
        <v>2.12547380284331</v>
      </c>
      <c r="K3" s="7" t="s">
        <v>0</v>
      </c>
      <c r="L3" s="8"/>
      <c r="M3" s="7">
        <v>2.17837718238879</v>
      </c>
      <c r="N3" s="7">
        <v>0.0962579432400494</v>
      </c>
      <c r="O3" s="7">
        <v>1.91023294959009</v>
      </c>
      <c r="P3" s="2"/>
      <c r="Q3" s="7">
        <f t="shared" ref="Q2:Q6" si="1">M3+N3+O3</f>
        <v>4.18486807521893</v>
      </c>
      <c r="R3">
        <v>0.46112419326705</v>
      </c>
      <c r="S3">
        <f>R3/O3*100</f>
        <v>24.1396837682023</v>
      </c>
      <c r="T3">
        <f>R3/Q3*100</f>
        <v>11.0188465915482</v>
      </c>
    </row>
    <row r="4" spans="1:20">
      <c r="A4" s="2" t="s">
        <v>7</v>
      </c>
      <c r="B4" s="3">
        <v>1989375.54508983</v>
      </c>
      <c r="C4" s="3">
        <f t="shared" ref="C4:C12" si="2">B4*413</f>
        <v>821612100.1221</v>
      </c>
      <c r="D4">
        <f>C4/1000/1000/1000</f>
        <v>0.8216121001221</v>
      </c>
      <c r="E4">
        <v>48.62205</v>
      </c>
      <c r="F4" s="1">
        <f>D4/E4*100</f>
        <v>1.68979321135596</v>
      </c>
      <c r="H4" s="4">
        <v>35.18898</v>
      </c>
      <c r="I4" s="1">
        <f t="shared" si="0"/>
        <v>2.33485625363992</v>
      </c>
      <c r="K4" s="7" t="s">
        <v>7</v>
      </c>
      <c r="L4" s="8"/>
      <c r="M4" s="7">
        <v>1.77398381268547</v>
      </c>
      <c r="N4" s="7">
        <v>0.0784496340155618</v>
      </c>
      <c r="O4" s="7">
        <v>2.11095438688296</v>
      </c>
      <c r="P4" s="2"/>
      <c r="Q4" s="7">
        <f t="shared" si="1"/>
        <v>3.96338783358399</v>
      </c>
      <c r="R4">
        <v>0.497343886272457</v>
      </c>
      <c r="S4">
        <f>R4/O4*100</f>
        <v>23.5601436659575</v>
      </c>
      <c r="T4">
        <f>R4/Q4*100</f>
        <v>12.548453675368</v>
      </c>
    </row>
    <row r="5" spans="1:20">
      <c r="A5" s="2" t="s">
        <v>24</v>
      </c>
      <c r="B5" s="3">
        <v>4549537.76382348</v>
      </c>
      <c r="C5" s="3">
        <f t="shared" si="2"/>
        <v>1878959096.4591</v>
      </c>
      <c r="D5">
        <f>C5/1000/1000/1000</f>
        <v>1.8789590964591</v>
      </c>
      <c r="E5">
        <v>43.2350477586207</v>
      </c>
      <c r="F5" s="1">
        <f>D5/E5*100</f>
        <v>4.34591655119532</v>
      </c>
      <c r="H5" s="4">
        <v>31.441309137931</v>
      </c>
      <c r="I5" s="1">
        <f t="shared" si="0"/>
        <v>5.97608416435914</v>
      </c>
      <c r="K5" s="7" t="s">
        <v>24</v>
      </c>
      <c r="L5" s="8"/>
      <c r="M5" s="7">
        <v>1.84134088923869</v>
      </c>
      <c r="N5" s="7">
        <v>0.0896544551120146</v>
      </c>
      <c r="O5" s="7">
        <v>3.33841836734694</v>
      </c>
      <c r="P5" s="2"/>
      <c r="Q5" s="7">
        <f t="shared" si="1"/>
        <v>5.26941371169764</v>
      </c>
      <c r="R5">
        <v>1.13738444095587</v>
      </c>
      <c r="S5">
        <f>R5/O5*100</f>
        <v>34.069559767602</v>
      </c>
      <c r="T5">
        <f>R5/Q5*100</f>
        <v>21.584648751928</v>
      </c>
    </row>
    <row r="6" spans="1:20">
      <c r="A6" s="2" t="s">
        <v>25</v>
      </c>
      <c r="B6" s="3">
        <v>4905808.47723705</v>
      </c>
      <c r="C6" s="3">
        <f t="shared" si="2"/>
        <v>2026098901.0989</v>
      </c>
      <c r="D6">
        <f>C6/1000/1000/1000</f>
        <v>2.0260989010989</v>
      </c>
      <c r="E6">
        <v>67.125985</v>
      </c>
      <c r="F6" s="1">
        <f>D6/E6*100</f>
        <v>3.01835258149121</v>
      </c>
      <c r="H6" s="4">
        <v>38.188975</v>
      </c>
      <c r="I6" s="1">
        <f t="shared" si="0"/>
        <v>5.30545504585787</v>
      </c>
      <c r="K6" s="7" t="s">
        <v>25</v>
      </c>
      <c r="L6" s="8"/>
      <c r="M6" s="7">
        <v>6.56309790371108</v>
      </c>
      <c r="N6" s="7">
        <v>0.120201876830917</v>
      </c>
      <c r="O6" s="7">
        <v>4.10828902843188</v>
      </c>
      <c r="P6" s="2"/>
      <c r="Q6" s="7">
        <f t="shared" si="1"/>
        <v>10.7915888089739</v>
      </c>
      <c r="R6">
        <v>1.22645211930926</v>
      </c>
      <c r="S6">
        <f>R6/O6*100</f>
        <v>29.8531118629059</v>
      </c>
      <c r="T6">
        <f>R6/Q6*100</f>
        <v>11.3648892764464</v>
      </c>
    </row>
    <row r="7" spans="2:9">
      <c r="B7" s="3">
        <v>18354788.0690738</v>
      </c>
      <c r="C7" s="3">
        <f t="shared" si="2"/>
        <v>7580527472.52748</v>
      </c>
      <c r="D7">
        <f t="shared" ref="D7:D12" si="3">C7/1000/1000/1000</f>
        <v>7.58052747252748</v>
      </c>
      <c r="H7" s="4">
        <v>30.31496</v>
      </c>
      <c r="I7" s="1">
        <f t="shared" si="0"/>
        <v>25.0058963380703</v>
      </c>
    </row>
    <row r="8" spans="2:9">
      <c r="B8" s="3">
        <v>19248299.3197279</v>
      </c>
      <c r="C8" s="3">
        <f t="shared" si="2"/>
        <v>7949547619.04762</v>
      </c>
      <c r="D8">
        <f t="shared" si="3"/>
        <v>7.94954761904762</v>
      </c>
      <c r="H8" s="4">
        <v>35.8403461034483</v>
      </c>
      <c r="I8" s="1">
        <f t="shared" si="0"/>
        <v>22.1804432248013</v>
      </c>
    </row>
    <row r="9" spans="2:9">
      <c r="B9" s="3">
        <v>22610675.0392465</v>
      </c>
      <c r="C9" s="3">
        <f t="shared" si="2"/>
        <v>9338208791.20881</v>
      </c>
      <c r="D9">
        <f t="shared" si="3"/>
        <v>9.33820879120881</v>
      </c>
      <c r="H9" s="4">
        <v>35.18898</v>
      </c>
      <c r="I9" s="1">
        <f t="shared" si="0"/>
        <v>26.537310235218</v>
      </c>
    </row>
    <row r="10" spans="2:9">
      <c r="B10" s="3">
        <v>28448194.6624804</v>
      </c>
      <c r="C10" s="3">
        <f t="shared" si="2"/>
        <v>11749104395.6044</v>
      </c>
      <c r="D10">
        <f t="shared" si="3"/>
        <v>11.7491043956044</v>
      </c>
      <c r="H10" s="4">
        <v>31.441309137931</v>
      </c>
      <c r="I10" s="1">
        <f t="shared" si="0"/>
        <v>37.3683689316556</v>
      </c>
    </row>
    <row r="11" spans="2:9">
      <c r="B11" s="3">
        <v>23590266.8759811</v>
      </c>
      <c r="C11" s="3">
        <f t="shared" si="2"/>
        <v>9742780219.78019</v>
      </c>
      <c r="D11">
        <f t="shared" si="3"/>
        <v>9.74278021978019</v>
      </c>
      <c r="H11" s="4">
        <v>38.188975</v>
      </c>
      <c r="I11" s="1">
        <f t="shared" si="0"/>
        <v>25.5120233517139</v>
      </c>
    </row>
    <row r="12" ht="15.6" spans="2:9">
      <c r="B12" s="3">
        <v>18354788.0690738</v>
      </c>
      <c r="C12" s="3">
        <f t="shared" si="2"/>
        <v>7580527472.52748</v>
      </c>
      <c r="D12">
        <f t="shared" si="3"/>
        <v>7.58052747252748</v>
      </c>
      <c r="E12" s="5"/>
      <c r="F12" s="5"/>
      <c r="G12" s="3"/>
      <c r="I12">
        <f>AVERAGE(I7:I11)</f>
        <v>27.3208084162918</v>
      </c>
    </row>
    <row r="13" spans="2:10">
      <c r="B13" s="2" t="s">
        <v>23</v>
      </c>
      <c r="C13" s="4">
        <v>30.31496</v>
      </c>
      <c r="D13" s="6">
        <v>2798.44758416187</v>
      </c>
      <c r="E13" s="6">
        <v>18354.7880690738</v>
      </c>
      <c r="F13" s="6">
        <v>570.730856445142</v>
      </c>
      <c r="G13" s="3">
        <f>LOG(C13)</f>
        <v>1.48165699952824</v>
      </c>
      <c r="H13" s="3">
        <f>LOG(D13)</f>
        <v>3.4469171768413</v>
      </c>
      <c r="I13" s="3">
        <f>LOG(E13)</f>
        <v>4.26374937435005</v>
      </c>
      <c r="J13" s="3">
        <f>LOG(F13)</f>
        <v>2.75643135322461</v>
      </c>
    </row>
    <row r="14" spans="2:10">
      <c r="B14" s="2" t="s">
        <v>0</v>
      </c>
      <c r="C14" s="4">
        <v>35.8403461034483</v>
      </c>
      <c r="D14" s="6">
        <v>1844.4967730682</v>
      </c>
      <c r="E14" s="6">
        <v>19248.2993197279</v>
      </c>
      <c r="F14" s="6">
        <v>444.967730682016</v>
      </c>
      <c r="G14" s="3">
        <f>LOG(C14)</f>
        <v>1.55437219491007</v>
      </c>
      <c r="H14" s="3">
        <f>LOG(D14)</f>
        <v>3.26587789976889</v>
      </c>
      <c r="I14" s="3">
        <f>LOG(E14)</f>
        <v>4.28439236352317</v>
      </c>
      <c r="J14" s="3">
        <f>LOG(F14)</f>
        <v>2.64832851683511</v>
      </c>
    </row>
    <row r="15" spans="2:10">
      <c r="B15" s="2" t="s">
        <v>7</v>
      </c>
      <c r="C15" s="4">
        <v>35.18898</v>
      </c>
      <c r="D15" s="6">
        <v>1989.37554508983</v>
      </c>
      <c r="E15" s="6">
        <v>22610.6750392465</v>
      </c>
      <c r="F15" s="6">
        <v>430.751787894645</v>
      </c>
      <c r="G15" s="3">
        <f>LOG(C15)</f>
        <v>1.5464066784069</v>
      </c>
      <c r="H15" s="3">
        <f>LOG(D15)</f>
        <v>3.29871677496199</v>
      </c>
      <c r="I15" s="3">
        <f>LOG(E15)</f>
        <v>4.35431352835348</v>
      </c>
      <c r="J15" s="3">
        <f>LOG(F15)</f>
        <v>2.63422708872289</v>
      </c>
    </row>
    <row r="16" spans="2:10">
      <c r="B16" s="2" t="s">
        <v>24</v>
      </c>
      <c r="C16" s="4">
        <v>31.441309137931</v>
      </c>
      <c r="D16" s="6">
        <v>4549.53776382348</v>
      </c>
      <c r="E16" s="6">
        <v>28448.1946624804</v>
      </c>
      <c r="F16" s="6">
        <v>719.169719169719</v>
      </c>
      <c r="G16" s="3">
        <f>LOG(C16)</f>
        <v>1.49750062068616</v>
      </c>
      <c r="H16" s="3">
        <f>LOG(D16)</f>
        <v>3.65796727427943</v>
      </c>
      <c r="I16" s="3">
        <f>LOG(E16)</f>
        <v>4.45405471104743</v>
      </c>
      <c r="J16" s="3">
        <f>LOG(F16)</f>
        <v>2.85683139302668</v>
      </c>
    </row>
    <row r="17" spans="2:10">
      <c r="B17" s="2" t="s">
        <v>25</v>
      </c>
      <c r="C17" s="4">
        <v>38.188975</v>
      </c>
      <c r="D17" s="6">
        <v>4905.80847723705</v>
      </c>
      <c r="E17" s="6">
        <v>23590.2668759811</v>
      </c>
      <c r="F17" s="6">
        <v>1692.48212105355</v>
      </c>
      <c r="G17" s="3">
        <f>LOG(C17)</f>
        <v>1.58193800197589</v>
      </c>
      <c r="H17" s="3">
        <f>LOG(D17)</f>
        <v>3.69071058934474</v>
      </c>
      <c r="I17" s="3">
        <f>LOG(E17)</f>
        <v>4.37273285407383</v>
      </c>
      <c r="J17" s="3">
        <f>LOG(F17)</f>
        <v>3.22852408960605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Syn to 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</cp:lastModifiedBy>
  <dcterms:created xsi:type="dcterms:W3CDTF">2018-12-02T03:53:00Z</dcterms:created>
  <dcterms:modified xsi:type="dcterms:W3CDTF">2019-06-29T01:26:08Z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