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Pharma\Downloads\Questionnair Data (Jess)\"/>
    </mc:Choice>
  </mc:AlternateContent>
  <bookViews>
    <workbookView xWindow="-120" yWindow="-120" windowWidth="20736" windowHeight="11160" tabRatio="886" activeTab="4"/>
  </bookViews>
  <sheets>
    <sheet name="Sheet2" sheetId="21" r:id="rId1"/>
    <sheet name="Sex Distribution analysis" sheetId="23" r:id="rId2"/>
    <sheet name="Age Distribution Analysis" sheetId="22" r:id="rId3"/>
    <sheet name="Sheet3" sheetId="24" r:id="rId4"/>
    <sheet name="Data Center" sheetId="1" r:id="rId5"/>
    <sheet name="Subgroup Analysis(Profession)" sheetId="16" r:id="rId6"/>
    <sheet name="Profession Colated" sheetId="18" r:id="rId7"/>
    <sheet name="Subgroup Analysis(Sex)" sheetId="10" r:id="rId8"/>
    <sheet name="Substance Abused analysis" sheetId="4" r:id="rId9"/>
    <sheet name="Abused Drugs Breakdown" sheetId="19" r:id="rId10"/>
    <sheet name="Demographic Analysis" sheetId="2" r:id="rId11"/>
    <sheet name="Response Analysis" sheetId="3" r:id="rId12"/>
    <sheet name="Response Breakdown" sheetId="8" r:id="rId13"/>
    <sheet name="Profession Breakdown" sheetId="17" r:id="rId14"/>
    <sheet name="Chi-Square calculation" sheetId="6" r:id="rId15"/>
    <sheet name="Consolidated Analysis" sheetId="5" r:id="rId16"/>
    <sheet name="Sheet1" sheetId="20" r:id="rId17"/>
  </sheets>
  <calcPr calcId="162913"/>
  <pivotCaches>
    <pivotCache cacheId="9" r:id="rId1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0" i="22" l="1"/>
  <c r="P90" i="22"/>
  <c r="Q90" i="22"/>
  <c r="R90" i="22"/>
  <c r="S90" i="22"/>
  <c r="T90" i="22"/>
  <c r="U90" i="22"/>
  <c r="N90" i="22"/>
  <c r="O89" i="22"/>
  <c r="P89" i="22"/>
  <c r="Q89" i="22"/>
  <c r="R89" i="22"/>
  <c r="S89" i="22"/>
  <c r="T89" i="22"/>
  <c r="U89" i="22"/>
  <c r="O88" i="22"/>
  <c r="P88" i="22"/>
  <c r="Q88" i="22"/>
  <c r="R88" i="22"/>
  <c r="S88" i="22"/>
  <c r="T88" i="22"/>
  <c r="U88" i="22"/>
  <c r="O87" i="22"/>
  <c r="P87" i="22"/>
  <c r="Q87" i="22"/>
  <c r="R87" i="22"/>
  <c r="S87" i="22"/>
  <c r="T87" i="22"/>
  <c r="U87" i="22"/>
  <c r="O86" i="22"/>
  <c r="P86" i="22"/>
  <c r="V86" i="22" s="1"/>
  <c r="Q86" i="22"/>
  <c r="R86" i="22"/>
  <c r="S86" i="22"/>
  <c r="T86" i="22"/>
  <c r="U86" i="22"/>
  <c r="N89" i="22"/>
  <c r="N88" i="22"/>
  <c r="N87" i="22"/>
  <c r="N86" i="22"/>
  <c r="O85" i="22"/>
  <c r="V85" i="22" s="1"/>
  <c r="P85" i="22"/>
  <c r="Q85" i="22"/>
  <c r="R85" i="22"/>
  <c r="S85" i="22"/>
  <c r="T85" i="22"/>
  <c r="U85" i="22"/>
  <c r="N85" i="22"/>
  <c r="V89" i="22"/>
  <c r="V88" i="22" l="1"/>
  <c r="V87" i="22"/>
  <c r="V76" i="22"/>
  <c r="V77" i="22"/>
  <c r="V78" i="22"/>
  <c r="V79" i="22"/>
  <c r="V80" i="22" s="1"/>
  <c r="V75" i="22"/>
  <c r="O80" i="22"/>
  <c r="P80" i="22"/>
  <c r="Q80" i="22"/>
  <c r="R80" i="22"/>
  <c r="S80" i="22"/>
  <c r="T80" i="22"/>
  <c r="U80" i="22"/>
  <c r="N80" i="22"/>
  <c r="S68" i="22"/>
  <c r="O68" i="22"/>
  <c r="P68" i="22"/>
  <c r="Q68" i="22"/>
  <c r="R68" i="22"/>
  <c r="N68" i="22"/>
  <c r="S64" i="22"/>
  <c r="S65" i="22"/>
  <c r="S66" i="22"/>
  <c r="S67" i="22"/>
  <c r="S63" i="22"/>
  <c r="R39" i="22"/>
  <c r="Q39" i="22"/>
  <c r="P39" i="22"/>
  <c r="O39" i="22"/>
  <c r="N39" i="22"/>
  <c r="S38" i="22"/>
  <c r="S37" i="22"/>
  <c r="S36" i="22"/>
  <c r="S35" i="22"/>
  <c r="S34" i="22"/>
  <c r="R29" i="22"/>
  <c r="Q29" i="22"/>
  <c r="P29" i="22"/>
  <c r="O29" i="22"/>
  <c r="N29" i="22"/>
  <c r="S28" i="22"/>
  <c r="S27" i="22"/>
  <c r="S26" i="22"/>
  <c r="S25" i="22"/>
  <c r="S24" i="22"/>
  <c r="R19" i="22"/>
  <c r="Q19" i="22"/>
  <c r="P19" i="22"/>
  <c r="O19" i="22"/>
  <c r="N19" i="22"/>
  <c r="S18" i="22"/>
  <c r="S17" i="22"/>
  <c r="S16" i="22"/>
  <c r="S15" i="22"/>
  <c r="S14" i="22"/>
  <c r="S9" i="22"/>
  <c r="S5" i="22"/>
  <c r="S6" i="22"/>
  <c r="S7" i="22"/>
  <c r="S8" i="22"/>
  <c r="S4" i="22"/>
  <c r="O9" i="22"/>
  <c r="P9" i="22"/>
  <c r="Q9" i="22"/>
  <c r="R9" i="22"/>
  <c r="N9" i="22"/>
  <c r="F70" i="22"/>
  <c r="E70" i="22"/>
  <c r="D70" i="22"/>
  <c r="G69" i="22"/>
  <c r="G68" i="22"/>
  <c r="G67" i="22"/>
  <c r="G66" i="22"/>
  <c r="G65" i="22"/>
  <c r="S39" i="22" l="1"/>
  <c r="S29" i="22"/>
  <c r="S19" i="22"/>
  <c r="G70" i="22"/>
  <c r="F60" i="22"/>
  <c r="E60" i="22"/>
  <c r="D60" i="22"/>
  <c r="G59" i="22"/>
  <c r="G58" i="22"/>
  <c r="G57" i="22"/>
  <c r="G56" i="22"/>
  <c r="G55" i="22"/>
  <c r="E40" i="22"/>
  <c r="F40" i="22"/>
  <c r="D40" i="22"/>
  <c r="G50" i="22"/>
  <c r="G40" i="22"/>
  <c r="E50" i="22"/>
  <c r="F50" i="22"/>
  <c r="D50" i="22"/>
  <c r="G49" i="22"/>
  <c r="G48" i="22"/>
  <c r="G47" i="22"/>
  <c r="G46" i="22"/>
  <c r="G45" i="22"/>
  <c r="G39" i="22"/>
  <c r="G38" i="22"/>
  <c r="G37" i="22"/>
  <c r="G36" i="22"/>
  <c r="G35" i="22"/>
  <c r="H30" i="22"/>
  <c r="G30" i="22"/>
  <c r="F30" i="22"/>
  <c r="E30" i="22"/>
  <c r="D30" i="22"/>
  <c r="I30" i="22" s="1"/>
  <c r="I29" i="22"/>
  <c r="I28" i="22"/>
  <c r="I27" i="22"/>
  <c r="I26" i="22"/>
  <c r="I25" i="22"/>
  <c r="G16" i="22"/>
  <c r="G17" i="22"/>
  <c r="G18" i="22"/>
  <c r="G19" i="22"/>
  <c r="G15" i="22"/>
  <c r="G5" i="22"/>
  <c r="G6" i="22"/>
  <c r="G7" i="22"/>
  <c r="G8" i="22"/>
  <c r="G4" i="22"/>
  <c r="G60" i="22" l="1"/>
  <c r="H151" i="6"/>
  <c r="H129" i="6"/>
  <c r="H106" i="6"/>
  <c r="C155" i="6"/>
  <c r="D155" i="6"/>
  <c r="E155" i="6"/>
  <c r="C156" i="6"/>
  <c r="D156" i="6"/>
  <c r="E156" i="6"/>
  <c r="C157" i="6"/>
  <c r="D157" i="6"/>
  <c r="E157" i="6"/>
  <c r="C158" i="6"/>
  <c r="D158" i="6"/>
  <c r="E158" i="6"/>
  <c r="C159" i="6"/>
  <c r="D159" i="6"/>
  <c r="E159" i="6"/>
  <c r="D154" i="6"/>
  <c r="E154" i="6"/>
  <c r="C154" i="6"/>
  <c r="C133" i="6"/>
  <c r="D133" i="6"/>
  <c r="E133" i="6"/>
  <c r="C134" i="6"/>
  <c r="D134" i="6"/>
  <c r="E134" i="6"/>
  <c r="C135" i="6"/>
  <c r="D135" i="6"/>
  <c r="E135" i="6"/>
  <c r="C136" i="6"/>
  <c r="D136" i="6"/>
  <c r="E136" i="6"/>
  <c r="C137" i="6"/>
  <c r="D137" i="6"/>
  <c r="E137" i="6"/>
  <c r="D132" i="6"/>
  <c r="E132" i="6"/>
  <c r="C132" i="6"/>
  <c r="C111" i="6"/>
  <c r="D111" i="6"/>
  <c r="E111" i="6"/>
  <c r="C112" i="6"/>
  <c r="D112" i="6"/>
  <c r="E112" i="6"/>
  <c r="C113" i="6"/>
  <c r="D113" i="6"/>
  <c r="E113" i="6"/>
  <c r="C114" i="6"/>
  <c r="D114" i="6"/>
  <c r="E114" i="6"/>
  <c r="C115" i="6"/>
  <c r="D115" i="6"/>
  <c r="E115" i="6"/>
  <c r="D110" i="6"/>
  <c r="E110" i="6"/>
  <c r="C110" i="6"/>
  <c r="J82" i="6"/>
  <c r="C87" i="6"/>
  <c r="D87" i="6"/>
  <c r="E87" i="6"/>
  <c r="F87" i="6"/>
  <c r="G87" i="6"/>
  <c r="C88" i="6"/>
  <c r="D88" i="6"/>
  <c r="E88" i="6"/>
  <c r="F88" i="6"/>
  <c r="G88" i="6"/>
  <c r="C89" i="6"/>
  <c r="D89" i="6"/>
  <c r="E89" i="6"/>
  <c r="F89" i="6"/>
  <c r="G89" i="6"/>
  <c r="C90" i="6"/>
  <c r="D90" i="6"/>
  <c r="E90" i="6"/>
  <c r="F90" i="6"/>
  <c r="G90" i="6"/>
  <c r="C91" i="6"/>
  <c r="D91" i="6"/>
  <c r="E91" i="6"/>
  <c r="F91" i="6"/>
  <c r="G91" i="6"/>
  <c r="D86" i="6"/>
  <c r="E86" i="6"/>
  <c r="F86" i="6"/>
  <c r="G86" i="6"/>
  <c r="C86" i="6"/>
  <c r="J58" i="6"/>
  <c r="C63" i="6"/>
  <c r="D63" i="6"/>
  <c r="E63" i="6"/>
  <c r="F63" i="6"/>
  <c r="G63" i="6"/>
  <c r="C64" i="6"/>
  <c r="D64" i="6"/>
  <c r="E64" i="6"/>
  <c r="F64" i="6"/>
  <c r="G64" i="6"/>
  <c r="C65" i="6"/>
  <c r="D65" i="6"/>
  <c r="E65" i="6"/>
  <c r="F65" i="6"/>
  <c r="G65" i="6"/>
  <c r="C66" i="6"/>
  <c r="D66" i="6"/>
  <c r="E66" i="6"/>
  <c r="F66" i="6"/>
  <c r="G66" i="6"/>
  <c r="C67" i="6"/>
  <c r="D67" i="6"/>
  <c r="E67" i="6"/>
  <c r="F67" i="6"/>
  <c r="G67" i="6"/>
  <c r="D62" i="6"/>
  <c r="E62" i="6"/>
  <c r="F62" i="6"/>
  <c r="G62" i="6"/>
  <c r="C62" i="6"/>
  <c r="J37" i="6"/>
  <c r="C41" i="6"/>
  <c r="D41" i="6"/>
  <c r="E41" i="6"/>
  <c r="F41" i="6"/>
  <c r="G41" i="6"/>
  <c r="C42" i="6"/>
  <c r="D42" i="6"/>
  <c r="E42" i="6"/>
  <c r="F42" i="6"/>
  <c r="G42" i="6"/>
  <c r="C43" i="6"/>
  <c r="D43" i="6"/>
  <c r="E43" i="6"/>
  <c r="F43" i="6"/>
  <c r="G43" i="6"/>
  <c r="C44" i="6"/>
  <c r="D44" i="6"/>
  <c r="E44" i="6"/>
  <c r="F44" i="6"/>
  <c r="G44" i="6"/>
  <c r="C45" i="6"/>
  <c r="D45" i="6"/>
  <c r="E45" i="6"/>
  <c r="F45" i="6"/>
  <c r="G45" i="6"/>
  <c r="D40" i="6"/>
  <c r="E40" i="6"/>
  <c r="F40" i="6"/>
  <c r="G40" i="6"/>
  <c r="C40" i="6"/>
  <c r="J6" i="6"/>
  <c r="R150" i="6"/>
  <c r="M155" i="6"/>
  <c r="N155" i="6"/>
  <c r="O155" i="6"/>
  <c r="M156" i="6"/>
  <c r="N156" i="6"/>
  <c r="O156" i="6"/>
  <c r="M157" i="6"/>
  <c r="N157" i="6"/>
  <c r="O157" i="6"/>
  <c r="M158" i="6"/>
  <c r="N158" i="6"/>
  <c r="O158" i="6"/>
  <c r="M159" i="6"/>
  <c r="N159" i="6"/>
  <c r="O159" i="6"/>
  <c r="N154" i="6"/>
  <c r="O154" i="6"/>
  <c r="M154" i="6"/>
  <c r="R129" i="6"/>
  <c r="M133" i="6"/>
  <c r="N133" i="6"/>
  <c r="O133" i="6"/>
  <c r="M134" i="6"/>
  <c r="N134" i="6"/>
  <c r="O134" i="6"/>
  <c r="M135" i="6"/>
  <c r="N135" i="6"/>
  <c r="O135" i="6"/>
  <c r="M136" i="6"/>
  <c r="N136" i="6"/>
  <c r="O136" i="6"/>
  <c r="M137" i="6"/>
  <c r="N137" i="6"/>
  <c r="O137" i="6"/>
  <c r="N132" i="6"/>
  <c r="O132" i="6"/>
  <c r="M132" i="6"/>
  <c r="T106" i="6"/>
  <c r="M111" i="6"/>
  <c r="N111" i="6"/>
  <c r="O111" i="6"/>
  <c r="P111" i="6"/>
  <c r="Q111" i="6"/>
  <c r="M112" i="6"/>
  <c r="N112" i="6"/>
  <c r="O112" i="6"/>
  <c r="P112" i="6"/>
  <c r="Q112" i="6"/>
  <c r="M113" i="6"/>
  <c r="N113" i="6"/>
  <c r="O113" i="6"/>
  <c r="P113" i="6"/>
  <c r="Q113" i="6"/>
  <c r="M114" i="6"/>
  <c r="N114" i="6"/>
  <c r="O114" i="6"/>
  <c r="P114" i="6"/>
  <c r="Q114" i="6"/>
  <c r="M115" i="6"/>
  <c r="N115" i="6"/>
  <c r="O115" i="6"/>
  <c r="P115" i="6"/>
  <c r="Q115" i="6"/>
  <c r="N110" i="6"/>
  <c r="O110" i="6"/>
  <c r="P110" i="6"/>
  <c r="Q110" i="6"/>
  <c r="M110" i="6"/>
  <c r="S83" i="6"/>
  <c r="M88" i="6"/>
  <c r="N88" i="6"/>
  <c r="O88" i="6"/>
  <c r="M89" i="6"/>
  <c r="N89" i="6"/>
  <c r="O89" i="6"/>
  <c r="M90" i="6"/>
  <c r="N90" i="6"/>
  <c r="O90" i="6"/>
  <c r="M91" i="6"/>
  <c r="N91" i="6"/>
  <c r="O91" i="6"/>
  <c r="M92" i="6"/>
  <c r="N92" i="6"/>
  <c r="O92" i="6"/>
  <c r="N87" i="6"/>
  <c r="O87" i="6"/>
  <c r="M87" i="6"/>
  <c r="U59" i="6"/>
  <c r="M64" i="6"/>
  <c r="N64" i="6"/>
  <c r="O64" i="6"/>
  <c r="P64" i="6"/>
  <c r="Q64" i="6"/>
  <c r="M65" i="6"/>
  <c r="N65" i="6"/>
  <c r="O65" i="6"/>
  <c r="P65" i="6"/>
  <c r="Q65" i="6"/>
  <c r="M66" i="6"/>
  <c r="N66" i="6"/>
  <c r="O66" i="6"/>
  <c r="P66" i="6"/>
  <c r="Q66" i="6"/>
  <c r="M67" i="6"/>
  <c r="N67" i="6"/>
  <c r="O67" i="6"/>
  <c r="P67" i="6"/>
  <c r="Q67" i="6"/>
  <c r="M68" i="6"/>
  <c r="N68" i="6"/>
  <c r="O68" i="6"/>
  <c r="P68" i="6"/>
  <c r="Q68" i="6"/>
  <c r="N63" i="6"/>
  <c r="O63" i="6"/>
  <c r="P63" i="6"/>
  <c r="Q63" i="6"/>
  <c r="M63" i="6"/>
  <c r="U37" i="6"/>
  <c r="M41" i="6"/>
  <c r="N41" i="6"/>
  <c r="O41" i="6"/>
  <c r="P41" i="6"/>
  <c r="Q41" i="6"/>
  <c r="M42" i="6"/>
  <c r="N42" i="6"/>
  <c r="O42" i="6"/>
  <c r="P42" i="6"/>
  <c r="Q42" i="6"/>
  <c r="M43" i="6"/>
  <c r="N43" i="6"/>
  <c r="O43" i="6"/>
  <c r="P43" i="6"/>
  <c r="Q43" i="6"/>
  <c r="M44" i="6"/>
  <c r="N44" i="6"/>
  <c r="O44" i="6"/>
  <c r="P44" i="6"/>
  <c r="Q44" i="6"/>
  <c r="M45" i="6"/>
  <c r="N45" i="6"/>
  <c r="O45" i="6"/>
  <c r="P45" i="6"/>
  <c r="Q45" i="6"/>
  <c r="N40" i="6"/>
  <c r="O40" i="6"/>
  <c r="P40" i="6"/>
  <c r="Q40" i="6"/>
  <c r="M40" i="6"/>
  <c r="U12" i="6"/>
  <c r="M16" i="6"/>
  <c r="N16" i="6"/>
  <c r="O16" i="6"/>
  <c r="P16" i="6"/>
  <c r="Q16" i="6"/>
  <c r="M17" i="6"/>
  <c r="N17" i="6"/>
  <c r="O17" i="6"/>
  <c r="P17" i="6"/>
  <c r="Q17" i="6"/>
  <c r="M18" i="6"/>
  <c r="N18" i="6"/>
  <c r="O18" i="6"/>
  <c r="P18" i="6"/>
  <c r="Q18" i="6"/>
  <c r="M19" i="6"/>
  <c r="N19" i="6"/>
  <c r="O19" i="6"/>
  <c r="P19" i="6"/>
  <c r="Q19" i="6"/>
  <c r="M20" i="6"/>
  <c r="N20" i="6"/>
  <c r="O20" i="6"/>
  <c r="P20" i="6"/>
  <c r="Q20" i="6"/>
  <c r="N15" i="6"/>
  <c r="O15" i="6"/>
  <c r="P15" i="6"/>
  <c r="Q15" i="6"/>
  <c r="M15" i="6"/>
  <c r="L11" i="20" l="1"/>
  <c r="K11" i="20"/>
  <c r="J11" i="20"/>
  <c r="I11" i="20"/>
  <c r="H11" i="20"/>
  <c r="G11" i="20"/>
  <c r="F11" i="20"/>
  <c r="E11" i="20"/>
  <c r="D11" i="20"/>
  <c r="L10" i="20"/>
  <c r="L9" i="20"/>
  <c r="L8" i="20"/>
  <c r="L7" i="20"/>
  <c r="L6" i="20"/>
  <c r="L5" i="20"/>
  <c r="R100" i="6"/>
  <c r="R101" i="6"/>
  <c r="R102" i="6"/>
  <c r="R103" i="6"/>
  <c r="R104" i="6"/>
  <c r="R99" i="6"/>
  <c r="N105" i="6"/>
  <c r="O105" i="6"/>
  <c r="P105" i="6"/>
  <c r="Q105" i="6"/>
  <c r="M105" i="6"/>
  <c r="R105" i="6" l="1"/>
  <c r="M16" i="19"/>
  <c r="M17" i="19"/>
  <c r="M18" i="19"/>
  <c r="M19" i="19"/>
  <c r="M20" i="19"/>
  <c r="M15" i="19"/>
  <c r="F20" i="19"/>
  <c r="F19" i="19"/>
  <c r="H19" i="19"/>
  <c r="K19" i="19"/>
  <c r="L19" i="19"/>
  <c r="F18" i="19"/>
  <c r="F17" i="19"/>
  <c r="H17" i="19"/>
  <c r="K17" i="19"/>
  <c r="F16" i="19"/>
  <c r="G16" i="19"/>
  <c r="H16" i="19"/>
  <c r="I16" i="19"/>
  <c r="K16" i="19"/>
  <c r="L16" i="19"/>
  <c r="E19" i="19"/>
  <c r="E16" i="19"/>
  <c r="F15" i="19"/>
  <c r="G15" i="19"/>
  <c r="K15" i="19"/>
  <c r="E15" i="19"/>
  <c r="M5" i="19"/>
  <c r="M6" i="19"/>
  <c r="M7" i="19"/>
  <c r="M8" i="19"/>
  <c r="M9" i="19"/>
  <c r="M4" i="19"/>
  <c r="L10" i="19"/>
  <c r="K10" i="19"/>
  <c r="J10" i="19"/>
  <c r="I10" i="19"/>
  <c r="H10" i="19"/>
  <c r="G10" i="19"/>
  <c r="F10" i="19"/>
  <c r="E10" i="19"/>
  <c r="I120" i="4"/>
  <c r="H120" i="4"/>
  <c r="J120" i="4"/>
  <c r="K120" i="4"/>
  <c r="L120" i="4"/>
  <c r="M120" i="4"/>
  <c r="N120" i="4"/>
  <c r="O120" i="4"/>
  <c r="K129" i="2" l="1"/>
  <c r="K131" i="2" s="1"/>
  <c r="K130" i="2"/>
  <c r="I4" i="17"/>
  <c r="V131" i="16" l="1"/>
  <c r="U131" i="16"/>
  <c r="T131" i="16"/>
  <c r="S131" i="16"/>
  <c r="R131" i="16"/>
  <c r="Q131" i="16"/>
  <c r="P131" i="16"/>
  <c r="O131" i="16"/>
  <c r="N131" i="16"/>
  <c r="M131" i="16"/>
  <c r="L131" i="16"/>
  <c r="G126" i="16"/>
  <c r="F126" i="16"/>
  <c r="E126" i="16"/>
  <c r="D126" i="16"/>
  <c r="C126" i="16"/>
  <c r="G124" i="16"/>
  <c r="F124" i="16"/>
  <c r="E124" i="16"/>
  <c r="D124" i="16"/>
  <c r="C124" i="16"/>
  <c r="G121" i="16"/>
  <c r="F121" i="16"/>
  <c r="E121" i="16"/>
  <c r="D121" i="16"/>
  <c r="C121" i="16"/>
  <c r="G119" i="16"/>
  <c r="F119" i="16"/>
  <c r="E119" i="16"/>
  <c r="D119" i="16"/>
  <c r="C119" i="16"/>
  <c r="G117" i="16"/>
  <c r="F117" i="16"/>
  <c r="E117" i="16"/>
  <c r="D117" i="16"/>
  <c r="C117" i="16"/>
  <c r="G115" i="16"/>
  <c r="F115" i="16"/>
  <c r="E115" i="16"/>
  <c r="D115" i="16"/>
  <c r="C115" i="16"/>
  <c r="G113" i="16"/>
  <c r="F113" i="16"/>
  <c r="E113" i="16"/>
  <c r="D113" i="16"/>
  <c r="C113" i="16"/>
  <c r="L113" i="16"/>
  <c r="N123" i="16"/>
  <c r="M123" i="16"/>
  <c r="L123" i="16"/>
  <c r="N121" i="16"/>
  <c r="M121" i="16"/>
  <c r="L121" i="16"/>
  <c r="N119" i="16"/>
  <c r="M119" i="16"/>
  <c r="L119" i="16"/>
  <c r="N117" i="16"/>
  <c r="M117" i="16"/>
  <c r="L117" i="16"/>
  <c r="N115" i="16"/>
  <c r="M115" i="16"/>
  <c r="L115" i="16"/>
  <c r="N113" i="16"/>
  <c r="M113" i="16"/>
  <c r="H17" i="8"/>
  <c r="H18" i="8"/>
  <c r="H19" i="8"/>
  <c r="H20" i="8"/>
  <c r="H21" i="8"/>
  <c r="H22" i="8"/>
  <c r="H16" i="8"/>
  <c r="D126" i="10"/>
  <c r="E126" i="10"/>
  <c r="F126" i="10"/>
  <c r="G126" i="10"/>
  <c r="H126" i="10"/>
  <c r="N158" i="10"/>
  <c r="O158" i="10"/>
  <c r="P158" i="10"/>
  <c r="Q158" i="10"/>
  <c r="R158" i="10"/>
  <c r="S158" i="10"/>
  <c r="T158" i="10"/>
  <c r="U158" i="10"/>
  <c r="V158" i="10"/>
  <c r="W158" i="10"/>
  <c r="M158" i="10"/>
  <c r="W157" i="10"/>
  <c r="V157" i="10"/>
  <c r="U157" i="10"/>
  <c r="T157" i="10"/>
  <c r="S157" i="10"/>
  <c r="R157" i="10"/>
  <c r="Q157" i="10"/>
  <c r="P157" i="10"/>
  <c r="O157" i="10"/>
  <c r="N157" i="10"/>
  <c r="M157" i="10"/>
  <c r="N150" i="10"/>
  <c r="O150" i="10"/>
  <c r="M150" i="10"/>
  <c r="O149" i="10"/>
  <c r="N149" i="10"/>
  <c r="M149" i="10"/>
  <c r="N148" i="10"/>
  <c r="O148" i="10"/>
  <c r="M148" i="10"/>
  <c r="O147" i="10"/>
  <c r="N147" i="10"/>
  <c r="M147" i="10"/>
  <c r="N146" i="10"/>
  <c r="O146" i="10"/>
  <c r="M146" i="10"/>
  <c r="O145" i="10"/>
  <c r="N145" i="10"/>
  <c r="M145" i="10"/>
  <c r="N144" i="10"/>
  <c r="O144" i="10"/>
  <c r="M144" i="10"/>
  <c r="O143" i="10"/>
  <c r="N143" i="10"/>
  <c r="M143" i="10"/>
  <c r="N142" i="10"/>
  <c r="O142" i="10"/>
  <c r="M142" i="10"/>
  <c r="O141" i="10"/>
  <c r="N141" i="10"/>
  <c r="M141" i="10"/>
  <c r="N140" i="10"/>
  <c r="O140" i="10"/>
  <c r="M140" i="10"/>
  <c r="O139" i="10"/>
  <c r="N139" i="10"/>
  <c r="M139" i="10"/>
  <c r="E153" i="10"/>
  <c r="F153" i="10"/>
  <c r="G153" i="10"/>
  <c r="H153" i="10"/>
  <c r="D153" i="10"/>
  <c r="H152" i="10"/>
  <c r="G152" i="10"/>
  <c r="F152" i="10"/>
  <c r="E152" i="10"/>
  <c r="D152" i="10"/>
  <c r="E151" i="10"/>
  <c r="F151" i="10"/>
  <c r="G151" i="10"/>
  <c r="H151" i="10"/>
  <c r="D151" i="10"/>
  <c r="H150" i="10"/>
  <c r="G150" i="10"/>
  <c r="F150" i="10"/>
  <c r="E150" i="10"/>
  <c r="D150" i="10"/>
  <c r="I148" i="10"/>
  <c r="E148" i="10"/>
  <c r="F148" i="10"/>
  <c r="G148" i="10"/>
  <c r="H148" i="10"/>
  <c r="D148" i="10"/>
  <c r="H147" i="10"/>
  <c r="G147" i="10"/>
  <c r="F147" i="10"/>
  <c r="E147" i="10"/>
  <c r="D147" i="10"/>
  <c r="E146" i="10"/>
  <c r="F146" i="10"/>
  <c r="G146" i="10"/>
  <c r="H146" i="10"/>
  <c r="D146" i="10"/>
  <c r="H145" i="10"/>
  <c r="G145" i="10"/>
  <c r="F145" i="10"/>
  <c r="E145" i="10"/>
  <c r="D145" i="10"/>
  <c r="E144" i="10"/>
  <c r="F144" i="10"/>
  <c r="G144" i="10"/>
  <c r="H144" i="10"/>
  <c r="D144" i="10"/>
  <c r="H143" i="10"/>
  <c r="G143" i="10"/>
  <c r="F143" i="10"/>
  <c r="E143" i="10"/>
  <c r="D143" i="10"/>
  <c r="E142" i="10"/>
  <c r="F142" i="10"/>
  <c r="G142" i="10"/>
  <c r="H142" i="10"/>
  <c r="D142" i="10"/>
  <c r="E140" i="10"/>
  <c r="F140" i="10"/>
  <c r="G140" i="10"/>
  <c r="H140" i="10"/>
  <c r="D140" i="10"/>
  <c r="H141" i="10"/>
  <c r="G141" i="10"/>
  <c r="F141" i="10"/>
  <c r="E141" i="10"/>
  <c r="D141" i="10"/>
  <c r="H139" i="10"/>
  <c r="G139" i="10"/>
  <c r="F139" i="10"/>
  <c r="E139" i="10"/>
  <c r="D139" i="10"/>
  <c r="W132" i="10"/>
  <c r="V132" i="10"/>
  <c r="U132" i="10"/>
  <c r="T132" i="10"/>
  <c r="S132" i="10"/>
  <c r="R132" i="10"/>
  <c r="Q132" i="10"/>
  <c r="P132" i="10"/>
  <c r="O132" i="10"/>
  <c r="N132" i="10"/>
  <c r="M132" i="10"/>
  <c r="W140" i="3"/>
  <c r="M140" i="3"/>
  <c r="N140" i="3"/>
  <c r="O140" i="3"/>
  <c r="P140" i="3"/>
  <c r="Q140" i="3"/>
  <c r="R140" i="3"/>
  <c r="S140" i="3"/>
  <c r="T140" i="3"/>
  <c r="U140" i="3"/>
  <c r="V140" i="3"/>
  <c r="L140" i="3"/>
  <c r="V139" i="3"/>
  <c r="U139" i="3"/>
  <c r="T139" i="3"/>
  <c r="S139" i="3"/>
  <c r="N125" i="10"/>
  <c r="P125" i="10" s="1"/>
  <c r="O125" i="10"/>
  <c r="M125" i="10"/>
  <c r="N123" i="10"/>
  <c r="O123" i="10"/>
  <c r="M123" i="10"/>
  <c r="P123" i="10" s="1"/>
  <c r="N121" i="10"/>
  <c r="O121" i="10"/>
  <c r="M121" i="10"/>
  <c r="N119" i="10"/>
  <c r="O119" i="10"/>
  <c r="M119" i="10"/>
  <c r="N117" i="10"/>
  <c r="O117" i="10"/>
  <c r="M117" i="10"/>
  <c r="N115" i="10"/>
  <c r="O115" i="10"/>
  <c r="M115" i="10"/>
  <c r="O124" i="10"/>
  <c r="N124" i="10"/>
  <c r="M124" i="10"/>
  <c r="O122" i="10"/>
  <c r="N122" i="10"/>
  <c r="M122" i="10"/>
  <c r="O120" i="10"/>
  <c r="N120" i="10"/>
  <c r="M120" i="10"/>
  <c r="O118" i="10"/>
  <c r="N118" i="10"/>
  <c r="M118" i="10"/>
  <c r="P117" i="10"/>
  <c r="P119" i="10"/>
  <c r="P121" i="10"/>
  <c r="O116" i="10"/>
  <c r="N116" i="10"/>
  <c r="M116" i="10"/>
  <c r="O114" i="10"/>
  <c r="N114" i="10"/>
  <c r="M114" i="10"/>
  <c r="H127" i="10"/>
  <c r="G127" i="10"/>
  <c r="F127" i="10"/>
  <c r="E127" i="10"/>
  <c r="D127" i="10"/>
  <c r="H125" i="10"/>
  <c r="G125" i="10"/>
  <c r="F125" i="10"/>
  <c r="E125" i="10"/>
  <c r="D125" i="10"/>
  <c r="H122" i="10"/>
  <c r="G122" i="10"/>
  <c r="F122" i="10"/>
  <c r="E122" i="10"/>
  <c r="D122" i="10"/>
  <c r="H120" i="10"/>
  <c r="G120" i="10"/>
  <c r="F120" i="10"/>
  <c r="E120" i="10"/>
  <c r="D120" i="10"/>
  <c r="F118" i="10"/>
  <c r="G118" i="10"/>
  <c r="H118" i="10"/>
  <c r="E118" i="10"/>
  <c r="D118" i="10"/>
  <c r="H116" i="10"/>
  <c r="G116" i="10"/>
  <c r="F116" i="10"/>
  <c r="E116" i="10"/>
  <c r="D116" i="10"/>
  <c r="H114" i="10"/>
  <c r="G114" i="10"/>
  <c r="F114" i="10"/>
  <c r="E114" i="10"/>
  <c r="D114" i="10"/>
  <c r="O123" i="16" l="1"/>
  <c r="L124" i="16" s="1"/>
  <c r="O121" i="16"/>
  <c r="L122" i="16" s="1"/>
  <c r="O119" i="16"/>
  <c r="N120" i="16" s="1"/>
  <c r="O117" i="16"/>
  <c r="M118" i="16" s="1"/>
  <c r="O115" i="16"/>
  <c r="L116" i="16" s="1"/>
  <c r="O113" i="16"/>
  <c r="L114" i="16" s="1"/>
  <c r="H124" i="16"/>
  <c r="G125" i="16" s="1"/>
  <c r="H121" i="16"/>
  <c r="C122" i="16" s="1"/>
  <c r="H117" i="16"/>
  <c r="G118" i="16" s="1"/>
  <c r="H113" i="16"/>
  <c r="E114" i="16" s="1"/>
  <c r="H119" i="16"/>
  <c r="D120" i="16" s="1"/>
  <c r="H115" i="16"/>
  <c r="D116" i="16" s="1"/>
  <c r="H126" i="16"/>
  <c r="E127" i="16" s="1"/>
  <c r="W131" i="16"/>
  <c r="P149" i="10"/>
  <c r="P147" i="10"/>
  <c r="P148" i="10"/>
  <c r="P145" i="10"/>
  <c r="P143" i="10"/>
  <c r="P141" i="10"/>
  <c r="P139" i="10"/>
  <c r="I152" i="10"/>
  <c r="I150" i="10"/>
  <c r="I147" i="10"/>
  <c r="I143" i="10"/>
  <c r="I142" i="10"/>
  <c r="I139" i="10"/>
  <c r="P144" i="10"/>
  <c r="X158" i="10"/>
  <c r="P140" i="10"/>
  <c r="I141" i="10"/>
  <c r="P146" i="10"/>
  <c r="X157" i="10"/>
  <c r="P150" i="10"/>
  <c r="P142" i="10"/>
  <c r="I140" i="10"/>
  <c r="X132" i="10"/>
  <c r="P115" i="10"/>
  <c r="P124" i="10"/>
  <c r="P122" i="10"/>
  <c r="P116" i="10"/>
  <c r="P120" i="10"/>
  <c r="P118" i="10"/>
  <c r="P114" i="10"/>
  <c r="I127" i="10"/>
  <c r="I125" i="10"/>
  <c r="I120" i="10"/>
  <c r="F121" i="10" s="1"/>
  <c r="I116" i="10"/>
  <c r="F117" i="10" s="1"/>
  <c r="I122" i="10"/>
  <c r="I114" i="10"/>
  <c r="G115" i="10" s="1"/>
  <c r="I118" i="10"/>
  <c r="F119" i="10" s="1"/>
  <c r="C111" i="3"/>
  <c r="L142" i="3"/>
  <c r="L141" i="3"/>
  <c r="R139" i="3"/>
  <c r="Q139" i="3"/>
  <c r="P139" i="3"/>
  <c r="O139" i="3"/>
  <c r="N139" i="3"/>
  <c r="M139" i="3"/>
  <c r="L139" i="3"/>
  <c r="K147" i="2"/>
  <c r="K146" i="2"/>
  <c r="H136" i="2"/>
  <c r="H140" i="2"/>
  <c r="H139" i="2"/>
  <c r="H138" i="2"/>
  <c r="K141" i="2"/>
  <c r="K138" i="2"/>
  <c r="K137" i="2"/>
  <c r="K136" i="2"/>
  <c r="H130" i="2"/>
  <c r="H131" i="2"/>
  <c r="H132" i="2"/>
  <c r="H133" i="2"/>
  <c r="H129" i="2"/>
  <c r="G122" i="2"/>
  <c r="F122" i="2"/>
  <c r="E122" i="2"/>
  <c r="D122" i="2"/>
  <c r="G120" i="2"/>
  <c r="F120" i="2"/>
  <c r="E120" i="2"/>
  <c r="D120" i="2"/>
  <c r="D118" i="2"/>
  <c r="G118" i="2"/>
  <c r="F118" i="2"/>
  <c r="E118" i="2"/>
  <c r="G116" i="2"/>
  <c r="F116" i="2"/>
  <c r="E116" i="2"/>
  <c r="D116" i="2"/>
  <c r="G114" i="2"/>
  <c r="F114" i="2"/>
  <c r="E114" i="2"/>
  <c r="D114" i="2"/>
  <c r="P132" i="16" l="1"/>
  <c r="N132" i="16"/>
  <c r="O132" i="16"/>
  <c r="Q132" i="16"/>
  <c r="V132" i="16"/>
  <c r="R132" i="16"/>
  <c r="S132" i="16"/>
  <c r="T132" i="16"/>
  <c r="M132" i="16"/>
  <c r="U132" i="16"/>
  <c r="L132" i="16"/>
  <c r="N118" i="16"/>
  <c r="F114" i="16"/>
  <c r="F120" i="16"/>
  <c r="F116" i="16"/>
  <c r="M120" i="16"/>
  <c r="D125" i="16"/>
  <c r="C116" i="16"/>
  <c r="L118" i="16"/>
  <c r="C120" i="16"/>
  <c r="L120" i="16"/>
  <c r="C127" i="16"/>
  <c r="N122" i="16"/>
  <c r="G122" i="16"/>
  <c r="M124" i="16"/>
  <c r="M122" i="16"/>
  <c r="N114" i="16"/>
  <c r="M114" i="16"/>
  <c r="F122" i="16"/>
  <c r="E116" i="16"/>
  <c r="F127" i="16"/>
  <c r="N116" i="16"/>
  <c r="N124" i="16"/>
  <c r="E122" i="16"/>
  <c r="C125" i="16"/>
  <c r="E125" i="16"/>
  <c r="E120" i="16"/>
  <c r="M116" i="16"/>
  <c r="E118" i="16"/>
  <c r="C118" i="16"/>
  <c r="D122" i="16"/>
  <c r="F125" i="16"/>
  <c r="G120" i="16"/>
  <c r="G116" i="16"/>
  <c r="D127" i="16"/>
  <c r="C114" i="16"/>
  <c r="G114" i="16"/>
  <c r="F118" i="16"/>
  <c r="D118" i="16"/>
  <c r="G127" i="16"/>
  <c r="D114" i="16"/>
  <c r="V133" i="10"/>
  <c r="Q133" i="10"/>
  <c r="S133" i="10"/>
  <c r="O133" i="10"/>
  <c r="W133" i="10"/>
  <c r="M133" i="10"/>
  <c r="R133" i="10"/>
  <c r="T133" i="10"/>
  <c r="P133" i="10"/>
  <c r="U133" i="10"/>
  <c r="N133" i="10"/>
  <c r="F115" i="10"/>
  <c r="E115" i="10"/>
  <c r="H115" i="10"/>
  <c r="D121" i="10"/>
  <c r="D115" i="10"/>
  <c r="I115" i="10" s="1"/>
  <c r="G121" i="10"/>
  <c r="E117" i="10"/>
  <c r="E121" i="10"/>
  <c r="H121" i="10"/>
  <c r="E119" i="10"/>
  <c r="D117" i="10"/>
  <c r="H117" i="10"/>
  <c r="D119" i="10"/>
  <c r="H119" i="10"/>
  <c r="G117" i="10"/>
  <c r="G119" i="10"/>
  <c r="D128" i="10"/>
  <c r="E128" i="10"/>
  <c r="G128" i="10"/>
  <c r="H128" i="10"/>
  <c r="F128" i="10"/>
  <c r="H123" i="10"/>
  <c r="F123" i="10"/>
  <c r="G123" i="10"/>
  <c r="D123" i="10"/>
  <c r="E123" i="10"/>
  <c r="W139" i="3"/>
  <c r="K148" i="2"/>
  <c r="L146" i="2" s="1"/>
  <c r="K142" i="2"/>
  <c r="L129" i="2"/>
  <c r="H118" i="2"/>
  <c r="E119" i="2" s="1"/>
  <c r="H120" i="2"/>
  <c r="D121" i="2" s="1"/>
  <c r="H122" i="2"/>
  <c r="G123" i="2" s="1"/>
  <c r="H116" i="2"/>
  <c r="D117" i="2" s="1"/>
  <c r="H114" i="2"/>
  <c r="P8" i="8"/>
  <c r="P7" i="8"/>
  <c r="P6" i="8"/>
  <c r="P5" i="8"/>
  <c r="P4" i="8"/>
  <c r="P3" i="8"/>
  <c r="O130" i="3"/>
  <c r="O131" i="3"/>
  <c r="O132" i="3"/>
  <c r="O133" i="3"/>
  <c r="O134" i="3"/>
  <c r="O129" i="3"/>
  <c r="N121" i="3"/>
  <c r="M121" i="3"/>
  <c r="L121" i="3"/>
  <c r="N119" i="3"/>
  <c r="M119" i="3"/>
  <c r="L119" i="3"/>
  <c r="N117" i="3"/>
  <c r="M117" i="3"/>
  <c r="L117" i="3"/>
  <c r="O117" i="3" s="1"/>
  <c r="N115" i="3"/>
  <c r="M115" i="3"/>
  <c r="L115" i="3"/>
  <c r="N113" i="3"/>
  <c r="M113" i="3"/>
  <c r="L113" i="3"/>
  <c r="N111" i="3"/>
  <c r="M111" i="3"/>
  <c r="L111" i="3"/>
  <c r="G124" i="3"/>
  <c r="F124" i="3"/>
  <c r="E124" i="3"/>
  <c r="D124" i="3"/>
  <c r="C124" i="3"/>
  <c r="G122" i="3"/>
  <c r="F122" i="3"/>
  <c r="E122" i="3"/>
  <c r="D122" i="3"/>
  <c r="C122" i="3"/>
  <c r="D111" i="3"/>
  <c r="E111" i="3"/>
  <c r="F111" i="3"/>
  <c r="G111" i="3"/>
  <c r="G119" i="3"/>
  <c r="F119" i="3"/>
  <c r="E119" i="3"/>
  <c r="D119" i="3"/>
  <c r="C119" i="3"/>
  <c r="G117" i="3"/>
  <c r="F117" i="3"/>
  <c r="E117" i="3"/>
  <c r="D117" i="3"/>
  <c r="C117" i="3"/>
  <c r="G115" i="3"/>
  <c r="F115" i="3"/>
  <c r="E115" i="3"/>
  <c r="D115" i="3"/>
  <c r="C115" i="3"/>
  <c r="G113" i="3"/>
  <c r="F113" i="3"/>
  <c r="D113" i="3"/>
  <c r="E113" i="3"/>
  <c r="C113" i="3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R112" i="1"/>
  <c r="S112" i="1"/>
  <c r="T112" i="1"/>
  <c r="J112" i="1"/>
  <c r="K112" i="1"/>
  <c r="L112" i="1"/>
  <c r="M112" i="1"/>
  <c r="N112" i="1"/>
  <c r="O112" i="1"/>
  <c r="P112" i="1"/>
  <c r="Q112" i="1"/>
  <c r="I112" i="1"/>
  <c r="D112" i="1"/>
  <c r="E112" i="1"/>
  <c r="F112" i="1"/>
  <c r="F114" i="1" s="1"/>
  <c r="G112" i="1"/>
  <c r="H112" i="1"/>
  <c r="C112" i="1"/>
  <c r="B113" i="1"/>
  <c r="B112" i="1"/>
  <c r="E114" i="1" l="1"/>
  <c r="G114" i="1"/>
  <c r="N114" i="1"/>
  <c r="M114" i="1"/>
  <c r="P114" i="1"/>
  <c r="H114" i="1"/>
  <c r="O118" i="16"/>
  <c r="W132" i="16"/>
  <c r="H122" i="16"/>
  <c r="H127" i="16"/>
  <c r="O124" i="16"/>
  <c r="H116" i="16"/>
  <c r="O122" i="16"/>
  <c r="O120" i="16"/>
  <c r="O116" i="16"/>
  <c r="H125" i="16"/>
  <c r="H114" i="16"/>
  <c r="O114" i="16"/>
  <c r="X133" i="10"/>
  <c r="I117" i="10"/>
  <c r="L139" i="2"/>
  <c r="L140" i="2"/>
  <c r="L138" i="2"/>
  <c r="L141" i="2"/>
  <c r="L147" i="2"/>
  <c r="L148" i="2" s="1"/>
  <c r="L137" i="2"/>
  <c r="L136" i="2"/>
  <c r="L142" i="2" s="1"/>
  <c r="O115" i="3"/>
  <c r="O111" i="3"/>
  <c r="I114" i="1"/>
  <c r="Q114" i="1"/>
  <c r="C114" i="1"/>
  <c r="L114" i="1"/>
  <c r="D114" i="1"/>
  <c r="K114" i="1"/>
  <c r="B114" i="1"/>
  <c r="J114" i="1"/>
  <c r="S114" i="1"/>
  <c r="T114" i="1"/>
  <c r="O114" i="1"/>
  <c r="R114" i="1"/>
  <c r="D119" i="2"/>
  <c r="G119" i="2"/>
  <c r="L130" i="2"/>
  <c r="L131" i="2" s="1"/>
  <c r="G117" i="2"/>
  <c r="F117" i="2"/>
  <c r="E117" i="2"/>
  <c r="F119" i="2"/>
  <c r="G121" i="2"/>
  <c r="D123" i="2"/>
  <c r="E121" i="2"/>
  <c r="F121" i="2"/>
  <c r="E123" i="2"/>
  <c r="F115" i="2"/>
  <c r="H124" i="2"/>
  <c r="F123" i="2"/>
  <c r="G115" i="2"/>
  <c r="E115" i="2"/>
  <c r="D115" i="2"/>
  <c r="O121" i="3"/>
  <c r="N122" i="3" s="1"/>
  <c r="H124" i="3"/>
  <c r="D125" i="3" s="1"/>
  <c r="H115" i="3"/>
  <c r="C116" i="3" s="1"/>
  <c r="O113" i="3"/>
  <c r="O119" i="3"/>
  <c r="H122" i="3"/>
  <c r="E123" i="3" s="1"/>
  <c r="H113" i="3"/>
  <c r="C114" i="3" s="1"/>
  <c r="H111" i="3"/>
  <c r="G112" i="3" s="1"/>
  <c r="H119" i="3"/>
  <c r="D120" i="3" s="1"/>
  <c r="H117" i="3"/>
  <c r="C118" i="3" s="1"/>
  <c r="M122" i="3" l="1"/>
  <c r="G116" i="3"/>
  <c r="F125" i="3"/>
  <c r="E125" i="3"/>
  <c r="F116" i="3"/>
  <c r="E116" i="3"/>
  <c r="D116" i="3"/>
  <c r="C125" i="3"/>
  <c r="G125" i="3"/>
  <c r="F114" i="3"/>
  <c r="E114" i="3"/>
  <c r="C123" i="3"/>
  <c r="C120" i="3"/>
  <c r="G118" i="3"/>
  <c r="C112" i="3"/>
  <c r="D114" i="3"/>
  <c r="D112" i="3"/>
  <c r="E112" i="3"/>
  <c r="F112" i="3"/>
  <c r="E118" i="3"/>
  <c r="G123" i="3"/>
  <c r="F120" i="3"/>
  <c r="F118" i="3"/>
  <c r="G114" i="3"/>
  <c r="F123" i="3"/>
  <c r="D123" i="3"/>
  <c r="D118" i="3"/>
  <c r="G120" i="3"/>
  <c r="E120" i="3"/>
  <c r="H112" i="3" l="1"/>
  <c r="H114" i="3"/>
  <c r="I145" i="10"/>
</calcChain>
</file>

<file path=xl/sharedStrings.xml><?xml version="1.0" encoding="utf-8"?>
<sst xmlns="http://schemas.openxmlformats.org/spreadsheetml/2006/main" count="9346" uniqueCount="204">
  <si>
    <t>AGE</t>
  </si>
  <si>
    <t>GENDER</t>
  </si>
  <si>
    <t>PROFESSION</t>
  </si>
  <si>
    <t>MS</t>
  </si>
  <si>
    <t>SUBSTANCE ABUSED</t>
  </si>
  <si>
    <t>SUBSTANCE ABUSE IN 3 MINTHS</t>
  </si>
  <si>
    <t>DESIRE FOR SUBSTANCE ABUSE IN 3 MONTHS</t>
  </si>
  <si>
    <t>HAS ABUSE LED TO HEALTH,SOCIAL,LEGAL OR FINANCIAL PROBS</t>
  </si>
  <si>
    <t>HAS SUBSTANCE ABUSE LED TO FAILURE IN ACHIEVING EXPECTATION</t>
  </si>
  <si>
    <t>HAS FRIENDS OR RELATIVES COMPLAINED ABOUT ABUSE</t>
  </si>
  <si>
    <t>FAILURE TO CUT DOWN ON DRUG ABUSED</t>
  </si>
  <si>
    <t>USE OF SUBSTANCE AS INJECTION</t>
  </si>
  <si>
    <t>DO HCW ABUSE DRUGS</t>
  </si>
  <si>
    <t>DO HCW WHO ABUSE DRUGS HAVE A PROBLEM</t>
  </si>
  <si>
    <t>WHAT TYPE OF PROBLEM</t>
  </si>
  <si>
    <t>DO SUBSTANCE ABUSING ACW NEED HELP</t>
  </si>
  <si>
    <t>WILLINGNESS TO SEEK HELP FROM PSYCOLOGIST</t>
  </si>
  <si>
    <t>WILLINGNESS TO TAKE LEAVE FROM WORK &amp;LOVED ONES</t>
  </si>
  <si>
    <t>WILLINGNESS TO PAY FOR TREATMENT</t>
  </si>
  <si>
    <t>SN</t>
  </si>
  <si>
    <t>20-30</t>
  </si>
  <si>
    <t>FEMALE</t>
  </si>
  <si>
    <t>PHARMACIST</t>
  </si>
  <si>
    <t>SINGLE</t>
  </si>
  <si>
    <t>ALCOHOL,TOBACCO,CANNABIS,AMPHETAMINES,SEDATIVES</t>
  </si>
  <si>
    <t>WEEKLY</t>
  </si>
  <si>
    <t>MONTHLY</t>
  </si>
  <si>
    <t>ONCE OR TWICE</t>
  </si>
  <si>
    <t>DAILY OR ALMOST DAILY</t>
  </si>
  <si>
    <t>YES</t>
  </si>
  <si>
    <t>NO</t>
  </si>
  <si>
    <t>MAYBE</t>
  </si>
  <si>
    <t>31-40</t>
  </si>
  <si>
    <t>DOCTOR</t>
  </si>
  <si>
    <t>ALCOHOL</t>
  </si>
  <si>
    <t>NEVER</t>
  </si>
  <si>
    <t>MENTAL</t>
  </si>
  <si>
    <t>MALE</t>
  </si>
  <si>
    <t>MARRIED</t>
  </si>
  <si>
    <t>PCA</t>
  </si>
  <si>
    <t>41-50</t>
  </si>
  <si>
    <t>MEDICAL</t>
  </si>
  <si>
    <t>NURSE</t>
  </si>
  <si>
    <t>HABITUAL</t>
  </si>
  <si>
    <t>51-60</t>
  </si>
  <si>
    <t>SOCIAL</t>
  </si>
  <si>
    <t>HALLICINOGENS</t>
  </si>
  <si>
    <t>ALCOHOL, TOBACCO</t>
  </si>
  <si>
    <t>MED LAB SCT</t>
  </si>
  <si>
    <t>RADIOGRAPHER</t>
  </si>
  <si>
    <t>MENTAL,SOCIAL,HABITUAL</t>
  </si>
  <si>
    <t>TOBACCO</t>
  </si>
  <si>
    <t>MENTAL,MEDICAL</t>
  </si>
  <si>
    <t>MEDICAL,SOCIAL</t>
  </si>
  <si>
    <t>TOBACCO, ALCOHOL</t>
  </si>
  <si>
    <t>SOCIAL, HABITUAL</t>
  </si>
  <si>
    <t>TOBACCO, ALCOHOL, CANNABIS</t>
  </si>
  <si>
    <t>MENTAL, SOCIAL</t>
  </si>
  <si>
    <t>MENTAL, MEDICAL, SOCIAL</t>
  </si>
  <si>
    <t>SEDATIVES</t>
  </si>
  <si>
    <t>OTHERS SPECIFY</t>
  </si>
  <si>
    <t>MENTAL, MEDICAL</t>
  </si>
  <si>
    <t>ALCOHOLIC BEVEREGES( beer, wine, spirit )</t>
  </si>
  <si>
    <t>Yes</t>
  </si>
  <si>
    <t>ALCOHOLIC BEVEREGES( beer, wine, spirit );SEDATIVES &amp; SLEEPING PILLS ( diazepam, alprazolam, flunitrazepam, midazolam etc)</t>
  </si>
  <si>
    <t>Maybe</t>
  </si>
  <si>
    <t>SEDATIVES &amp; SLEEPING PILLS ( diazepam, alprazolam, flunitrazepam, midazolam etc)</t>
  </si>
  <si>
    <t>TOBACCO( cigarette, chewing tobacco, cigars etc;ALCOHOLIC BEVEREGES( beer, wine, spirit );CANNABIS ( marijuana, pot, grass, hash);COCAINE ( coke, crack);AMPHETAMINE-TYPE STIMULANTS ( speed, meth,ecstacy);SEDATIVES &amp; SLEEPING PILLS ( diazepam, alprazolam, flunitrazepam, midazolam etc);HALLOCINOGENS ( lsd, mushrooms, trips, ketamin etc)</t>
  </si>
  <si>
    <t>No</t>
  </si>
  <si>
    <t>COCAINE ( coke, crack)</t>
  </si>
  <si>
    <t>TOBACCO( cigarette, chewing tobacco, cigars etc;ALCOHOLIC BEVEREGES( beer, wine, spirit );CANNABIS ( marijuana, pot, grass, hash)</t>
  </si>
  <si>
    <t>MED LAB SCIENTISTS</t>
  </si>
  <si>
    <t>PATIENT CARE ASSISSTANT</t>
  </si>
  <si>
    <t>ALCOHOLIC BEVEREGES( beer, wine, spirit );CANNABIS ( marijuana, pot, grass, hash)</t>
  </si>
  <si>
    <t>TOBACCO( cigarette, chewing tobacco, cigars etc;CANNABIS ( marijuana, pot, grass, hash)</t>
  </si>
  <si>
    <t>61 and Older</t>
  </si>
  <si>
    <t>TOBACCO( cigarette, chewing tobacco, cigars etc;ALCOHOLIC BEVEREGES( beer, wine, spirit );CANNABIS ( marijuana, pot, grass, hash);SEDATIVES &amp; SLEEPING PILLS ( diazepam, alprazolam, flunitrazepam, midazolam etc)</t>
  </si>
  <si>
    <t>Blanks</t>
  </si>
  <si>
    <t xml:space="preserve">Non-Blanks </t>
  </si>
  <si>
    <t>Total</t>
  </si>
  <si>
    <t>S/N</t>
  </si>
  <si>
    <t>Q1</t>
  </si>
  <si>
    <t>Q2</t>
  </si>
  <si>
    <t>Q3</t>
  </si>
  <si>
    <t>Q4</t>
  </si>
  <si>
    <t>Q5</t>
  </si>
  <si>
    <t>Q6</t>
  </si>
  <si>
    <t>Q7</t>
  </si>
  <si>
    <t>TOTAL</t>
  </si>
  <si>
    <t>Q8</t>
  </si>
  <si>
    <t>Q9</t>
  </si>
  <si>
    <t>Q10</t>
  </si>
  <si>
    <t>Q11</t>
  </si>
  <si>
    <t>Q12</t>
  </si>
  <si>
    <t>Q13</t>
  </si>
  <si>
    <t>Q</t>
  </si>
  <si>
    <t>Age group</t>
  </si>
  <si>
    <t>Male</t>
  </si>
  <si>
    <t>Female</t>
  </si>
  <si>
    <t>Male Single</t>
  </si>
  <si>
    <t>Male Married</t>
  </si>
  <si>
    <t xml:space="preserve">Female Single </t>
  </si>
  <si>
    <t>Female Married</t>
  </si>
  <si>
    <t>Profession</t>
  </si>
  <si>
    <t>Gender</t>
  </si>
  <si>
    <t xml:space="preserve">Percentage </t>
  </si>
  <si>
    <t>Count</t>
  </si>
  <si>
    <t>Percentage</t>
  </si>
  <si>
    <t>Marital status</t>
  </si>
  <si>
    <t>Single</t>
  </si>
  <si>
    <t>Married</t>
  </si>
  <si>
    <t>Row Labels</t>
  </si>
  <si>
    <t>Grand Total</t>
  </si>
  <si>
    <t>Response ID</t>
  </si>
  <si>
    <t>Type of Problem</t>
  </si>
  <si>
    <t>Blank cells</t>
  </si>
  <si>
    <t>Non Blank cells</t>
  </si>
  <si>
    <t>General</t>
  </si>
  <si>
    <t>MLS</t>
  </si>
  <si>
    <t>Mean</t>
  </si>
  <si>
    <t>SUBSTANCE ABUSE IN 3 MONTHS</t>
  </si>
  <si>
    <t>ALCOHOL;SEDATIVES &amp; SLEEPING PILLS</t>
  </si>
  <si>
    <t>SEDATIVES &amp; SLEEPING PILLS</t>
  </si>
  <si>
    <t>COCAINE</t>
  </si>
  <si>
    <t>TOBACCO;ALCOHOL;CANNABIS</t>
  </si>
  <si>
    <t>ALCOHOL;CANNABIS</t>
  </si>
  <si>
    <t>TOBACCO;CANNABIS</t>
  </si>
  <si>
    <t>TOBACCO;ALCOHOL;CANNABIS;SEDATIVES &amp; SLEEPING PILLS</t>
  </si>
  <si>
    <t>TOBACCO;ALCOHOL;CANNABIS;COCAINE;AMPHETAMINE-TYPE STIMULANTS, SEDATIVES &amp; SLEEPING PILLS;HALLOCINOGEN</t>
  </si>
  <si>
    <t>Substance Abused</t>
  </si>
  <si>
    <t>CANNABIS</t>
  </si>
  <si>
    <t>AMPHETAMINE</t>
  </si>
  <si>
    <t>INHALANTS</t>
  </si>
  <si>
    <t>SEDATIVES &amp; SLEEPING PILLS </t>
  </si>
  <si>
    <t>HALLOCINOGENS</t>
  </si>
  <si>
    <t>Pharmacist</t>
  </si>
  <si>
    <t>More than  one drug type comumed</t>
  </si>
  <si>
    <t>Doctors</t>
  </si>
  <si>
    <t xml:space="preserve">Tobacco/Alcohol </t>
  </si>
  <si>
    <t>Nurse</t>
  </si>
  <si>
    <t>D1</t>
  </si>
  <si>
    <t>D2</t>
  </si>
  <si>
    <t>D3</t>
  </si>
  <si>
    <t>D4</t>
  </si>
  <si>
    <t>D5</t>
  </si>
  <si>
    <t>D6</t>
  </si>
  <si>
    <t>D7</t>
  </si>
  <si>
    <t>SEDATIVES AND SLEEPING PILLS</t>
  </si>
  <si>
    <t>D8</t>
  </si>
  <si>
    <t>Count of SUBSTANCE ABUSE IN 3 MINTHS</t>
  </si>
  <si>
    <t>OBSERVED</t>
  </si>
  <si>
    <t>EXPECTED</t>
  </si>
  <si>
    <t>p-Value</t>
  </si>
  <si>
    <t>Observed</t>
  </si>
  <si>
    <t>Count of HAS ABUSE LED TO HEALTH,SOCIAL,LEGAL OR FINANCIAL PROBS</t>
  </si>
  <si>
    <t>Count of HAS SUBSTANCE ABUSE LED TO FAILURE IN ACHIEVING EXPECTATION</t>
  </si>
  <si>
    <t>Count of HAS FRIENDS OR RELATIVES COMPLAINED ABOUT ABUSE</t>
  </si>
  <si>
    <t>Count of FAILURE TO CUT DOWN ON DRUG ABUSED</t>
  </si>
  <si>
    <t>Count of USE OF SUBSTANCE AS INJECTION</t>
  </si>
  <si>
    <t>Count of DO HCW ABUSE DRUGS</t>
  </si>
  <si>
    <t>Count of DO HCW WHO ABUSE DRUGS HAVE A PROBLEM</t>
  </si>
  <si>
    <t xml:space="preserve">Type of problem </t>
  </si>
  <si>
    <t>Others</t>
  </si>
  <si>
    <t>Count of DO SUBSTANCE ABUSING ACW NEED HELP</t>
  </si>
  <si>
    <t>Count of WILLINGNESS TO SEEK HELP FROM PSYCOLOGIST</t>
  </si>
  <si>
    <t>Count of WILLINGNESS TO TAKE LEAVE FROM WORK &amp;LOVED ONES</t>
  </si>
  <si>
    <t>Count of WILLINGNESS TO PAY FOR TREATMENT</t>
  </si>
  <si>
    <t>Abused drug</t>
  </si>
  <si>
    <t>Abusers</t>
  </si>
  <si>
    <t>Non-Abusers</t>
  </si>
  <si>
    <t>n=31</t>
  </si>
  <si>
    <t>p-value</t>
  </si>
  <si>
    <t>P-value less than the significanc level means that we will reject our null hypothesis</t>
  </si>
  <si>
    <t>Significance level</t>
  </si>
  <si>
    <t>Null hypothesis</t>
  </si>
  <si>
    <t xml:space="preserve">There is no relationship between the professions and their abuse of drugs </t>
  </si>
  <si>
    <t>DF</t>
  </si>
  <si>
    <t>Expected</t>
  </si>
  <si>
    <t>df</t>
  </si>
  <si>
    <t>p value</t>
  </si>
  <si>
    <t>p  value</t>
  </si>
  <si>
    <t>pvalue</t>
  </si>
  <si>
    <t>p- value</t>
  </si>
  <si>
    <t>Variables</t>
  </si>
  <si>
    <t>Cadre</t>
  </si>
  <si>
    <t>Substanve Abuse in 3 months</t>
  </si>
  <si>
    <t>p=0.64</t>
  </si>
  <si>
    <t>Desire for Substance abuse in 3 months</t>
  </si>
  <si>
    <t>p=0.98</t>
  </si>
  <si>
    <t>df=20</t>
  </si>
  <si>
    <t>p=0.99</t>
  </si>
  <si>
    <t>p=0.81</t>
  </si>
  <si>
    <t>p=0.94</t>
  </si>
  <si>
    <t>p=0..76</t>
  </si>
  <si>
    <t>df=10</t>
  </si>
  <si>
    <t>DO SUBSTANCE ABUSING HCW NEED HELP</t>
  </si>
  <si>
    <t>p=0..68</t>
  </si>
  <si>
    <t>What type of Problem</t>
  </si>
  <si>
    <t>Column Labels</t>
  </si>
  <si>
    <t>Abused substances</t>
  </si>
  <si>
    <t>Percentage Abused</t>
  </si>
  <si>
    <t>Substance</t>
  </si>
  <si>
    <t>(blank)</t>
  </si>
  <si>
    <t>Count of SUBSTANCE ABUSED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</si>
</sst>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rgb="FF202124"/>
      <name val="Roboto"/>
    </font>
    <font>
      <b/>
      <sz val="9"/>
      <color rgb="FF202124"/>
      <name val="Roboto"/>
    </font>
    <font>
      <b/>
      <sz val="11"/>
      <color rgb="FF202124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B4C6E7"/>
        <bgColor rgb="FF000000"/>
      </patternFill>
    </fill>
    <fill>
      <patternFill patternType="solid">
        <fgColor rgb="FF7B7B7B"/>
        <bgColor rgb="FF000000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43" fontId="1" fillId="0" borderId="0" applyFont="0" applyFill="0" applyBorder="0" applyAlignment="0" applyProtection="0"/>
  </cellStyleXfs>
  <cellXfs count="186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2" fillId="2" borderId="1" xfId="2" applyBorder="1"/>
    <xf numFmtId="9" fontId="2" fillId="2" borderId="1" xfId="2" applyNumberFormat="1" applyBorder="1"/>
    <xf numFmtId="9" fontId="2" fillId="2" borderId="1" xfId="1" applyFont="1" applyFill="1" applyBorder="1"/>
    <xf numFmtId="0" fontId="3" fillId="3" borderId="1" xfId="0" applyFont="1" applyFill="1" applyBorder="1"/>
    <xf numFmtId="0" fontId="3" fillId="0" borderId="0" xfId="0" applyFont="1"/>
    <xf numFmtId="0" fontId="3" fillId="0" borderId="1" xfId="0" applyFont="1" applyBorder="1"/>
    <xf numFmtId="9" fontId="3" fillId="5" borderId="1" xfId="1" applyFont="1" applyFill="1" applyBorder="1"/>
    <xf numFmtId="0" fontId="3" fillId="5" borderId="1" xfId="0" applyFont="1" applyFill="1" applyBorder="1"/>
    <xf numFmtId="0" fontId="0" fillId="0" borderId="1" xfId="0" applyFill="1" applyBorder="1"/>
    <xf numFmtId="0" fontId="3" fillId="0" borderId="1" xfId="0" applyFont="1" applyFill="1" applyBorder="1"/>
    <xf numFmtId="9" fontId="0" fillId="0" borderId="1" xfId="1" applyFont="1" applyFill="1" applyBorder="1"/>
    <xf numFmtId="10" fontId="3" fillId="0" borderId="1" xfId="1" applyNumberFormat="1" applyFont="1" applyBorder="1"/>
    <xf numFmtId="9" fontId="3" fillId="0" borderId="1" xfId="0" applyNumberFormat="1" applyFont="1" applyFill="1" applyBorder="1"/>
    <xf numFmtId="10" fontId="3" fillId="0" borderId="1" xfId="0" applyNumberFormat="1" applyFont="1" applyFill="1" applyBorder="1"/>
    <xf numFmtId="10" fontId="3" fillId="0" borderId="1" xfId="1" applyNumberFormat="1" applyFont="1" applyFill="1" applyBorder="1"/>
    <xf numFmtId="0" fontId="0" fillId="0" borderId="1" xfId="0" applyFont="1" applyBorder="1"/>
    <xf numFmtId="0" fontId="3" fillId="0" borderId="0" xfId="0" applyFont="1" applyFill="1" applyBorder="1"/>
    <xf numFmtId="0" fontId="5" fillId="7" borderId="1" xfId="0" applyFont="1" applyFill="1" applyBorder="1"/>
    <xf numFmtId="9" fontId="0" fillId="0" borderId="1" xfId="1" applyFont="1" applyBorder="1"/>
    <xf numFmtId="9" fontId="0" fillId="9" borderId="1" xfId="1" applyFont="1" applyFill="1" applyBorder="1"/>
    <xf numFmtId="0" fontId="5" fillId="9" borderId="1" xfId="0" applyFont="1" applyFill="1" applyBorder="1"/>
    <xf numFmtId="0" fontId="0" fillId="9" borderId="1" xfId="0" applyFill="1" applyBorder="1"/>
    <xf numFmtId="0" fontId="3" fillId="8" borderId="0" xfId="0" applyFont="1" applyFill="1"/>
    <xf numFmtId="0" fontId="3" fillId="10" borderId="1" xfId="0" applyFont="1" applyFill="1" applyBorder="1"/>
    <xf numFmtId="0" fontId="3" fillId="10" borderId="1" xfId="0" applyFont="1" applyFill="1" applyBorder="1" applyAlignment="1">
      <alignment horizontal="left"/>
    </xf>
    <xf numFmtId="0" fontId="5" fillId="7" borderId="1" xfId="0" applyFont="1" applyFill="1" applyBorder="1" applyAlignment="1">
      <alignment horizontal="left"/>
    </xf>
    <xf numFmtId="9" fontId="0" fillId="6" borderId="1" xfId="0" applyNumberFormat="1" applyFill="1" applyBorder="1"/>
    <xf numFmtId="9" fontId="0" fillId="8" borderId="1" xfId="0" applyNumberFormat="1" applyFill="1" applyBorder="1"/>
    <xf numFmtId="0" fontId="3" fillId="8" borderId="1" xfId="0" applyFont="1" applyFill="1" applyBorder="1"/>
    <xf numFmtId="9" fontId="3" fillId="8" borderId="1" xfId="1" applyFont="1" applyFill="1" applyBorder="1"/>
    <xf numFmtId="0" fontId="0" fillId="0" borderId="1" xfId="1" applyNumberFormat="1" applyFont="1" applyBorder="1"/>
    <xf numFmtId="0" fontId="3" fillId="6" borderId="1" xfId="1" applyNumberFormat="1" applyFont="1" applyFill="1" applyBorder="1"/>
    <xf numFmtId="0" fontId="3" fillId="11" borderId="1" xfId="0" applyFont="1" applyFill="1" applyBorder="1"/>
    <xf numFmtId="0" fontId="5" fillId="12" borderId="2" xfId="0" applyFont="1" applyFill="1" applyBorder="1"/>
    <xf numFmtId="0" fontId="5" fillId="12" borderId="3" xfId="0" applyFont="1" applyFill="1" applyBorder="1"/>
    <xf numFmtId="0" fontId="5" fillId="12" borderId="4" xfId="0" applyFont="1" applyFill="1" applyBorder="1"/>
    <xf numFmtId="0" fontId="4" fillId="13" borderId="5" xfId="0" applyFont="1" applyFill="1" applyBorder="1"/>
    <xf numFmtId="0" fontId="4" fillId="13" borderId="1" xfId="0" applyFont="1" applyFill="1" applyBorder="1"/>
    <xf numFmtId="0" fontId="4" fillId="13" borderId="6" xfId="0" applyFont="1" applyFill="1" applyBorder="1"/>
    <xf numFmtId="0" fontId="4" fillId="14" borderId="1" xfId="0" applyFont="1" applyFill="1" applyBorder="1"/>
    <xf numFmtId="0" fontId="4" fillId="14" borderId="6" xfId="0" applyFont="1" applyFill="1" applyBorder="1"/>
    <xf numFmtId="0" fontId="4" fillId="13" borderId="7" xfId="0" applyFont="1" applyFill="1" applyBorder="1"/>
    <xf numFmtId="0" fontId="4" fillId="13" borderId="8" xfId="0" applyFont="1" applyFill="1" applyBorder="1"/>
    <xf numFmtId="0" fontId="6" fillId="13" borderId="1" xfId="0" applyFont="1" applyFill="1" applyBorder="1"/>
    <xf numFmtId="0" fontId="6" fillId="13" borderId="3" xfId="0" applyFont="1" applyFill="1" applyBorder="1"/>
    <xf numFmtId="0" fontId="6" fillId="13" borderId="7" xfId="0" applyFont="1" applyFill="1" applyBorder="1"/>
    <xf numFmtId="0" fontId="7" fillId="12" borderId="3" xfId="0" applyFont="1" applyFill="1" applyBorder="1"/>
    <xf numFmtId="10" fontId="0" fillId="0" borderId="1" xfId="1" applyNumberFormat="1" applyFont="1" applyFill="1" applyBorder="1"/>
    <xf numFmtId="0" fontId="0" fillId="17" borderId="1" xfId="0" applyFill="1" applyBorder="1"/>
    <xf numFmtId="10" fontId="0" fillId="17" borderId="1" xfId="1" applyNumberFormat="1" applyFont="1" applyFill="1" applyBorder="1"/>
    <xf numFmtId="9" fontId="0" fillId="17" borderId="1" xfId="1" applyFont="1" applyFill="1" applyBorder="1"/>
    <xf numFmtId="0" fontId="0" fillId="0" borderId="1" xfId="0" applyBorder="1" applyAlignment="1">
      <alignment wrapText="1"/>
    </xf>
    <xf numFmtId="0" fontId="3" fillId="8" borderId="1" xfId="0" applyFont="1" applyFill="1" applyBorder="1" applyAlignment="1">
      <alignment wrapText="1"/>
    </xf>
    <xf numFmtId="164" fontId="0" fillId="0" borderId="1" xfId="1" applyNumberFormat="1" applyFont="1" applyBorder="1"/>
    <xf numFmtId="10" fontId="0" fillId="0" borderId="1" xfId="1" applyNumberFormat="1" applyFont="1" applyBorder="1"/>
    <xf numFmtId="0" fontId="0" fillId="0" borderId="0" xfId="0" applyFill="1"/>
    <xf numFmtId="10" fontId="3" fillId="0" borderId="0" xfId="1" applyNumberFormat="1" applyFont="1" applyFill="1" applyBorder="1"/>
    <xf numFmtId="9" fontId="3" fillId="0" borderId="0" xfId="0" applyNumberFormat="1" applyFont="1" applyFill="1" applyBorder="1"/>
    <xf numFmtId="0" fontId="0" fillId="0" borderId="0" xfId="0" applyBorder="1"/>
    <xf numFmtId="0" fontId="3" fillId="0" borderId="0" xfId="0" applyFont="1" applyFill="1"/>
    <xf numFmtId="0" fontId="0" fillId="19" borderId="1" xfId="0" applyFill="1" applyBorder="1"/>
    <xf numFmtId="9" fontId="0" fillId="19" borderId="1" xfId="1" applyFont="1" applyFill="1" applyBorder="1"/>
    <xf numFmtId="9" fontId="0" fillId="0" borderId="0" xfId="0" applyNumberFormat="1"/>
    <xf numFmtId="9" fontId="0" fillId="0" borderId="1" xfId="0" applyNumberFormat="1" applyBorder="1"/>
    <xf numFmtId="0" fontId="4" fillId="14" borderId="0" xfId="0" applyFont="1" applyFill="1"/>
    <xf numFmtId="0" fontId="5" fillId="14" borderId="2" xfId="0" applyFont="1" applyFill="1" applyBorder="1"/>
    <xf numFmtId="0" fontId="5" fillId="14" borderId="3" xfId="0" applyFont="1" applyFill="1" applyBorder="1"/>
    <xf numFmtId="0" fontId="5" fillId="14" borderId="4" xfId="0" applyFont="1" applyFill="1" applyBorder="1"/>
    <xf numFmtId="0" fontId="0" fillId="14" borderId="5" xfId="0" applyFont="1" applyFill="1" applyBorder="1"/>
    <xf numFmtId="0" fontId="0" fillId="14" borderId="1" xfId="0" applyFont="1" applyFill="1" applyBorder="1"/>
    <xf numFmtId="0" fontId="0" fillId="14" borderId="6" xfId="0" applyFont="1" applyFill="1" applyBorder="1"/>
    <xf numFmtId="0" fontId="0" fillId="14" borderId="9" xfId="0" applyFont="1" applyFill="1" applyBorder="1"/>
    <xf numFmtId="0" fontId="0" fillId="14" borderId="7" xfId="0" applyFont="1" applyFill="1" applyBorder="1"/>
    <xf numFmtId="0" fontId="0" fillId="14" borderId="8" xfId="0" applyFont="1" applyFill="1" applyBorder="1"/>
    <xf numFmtId="0" fontId="3" fillId="18" borderId="1" xfId="0" applyFont="1" applyFill="1" applyBorder="1"/>
    <xf numFmtId="10" fontId="0" fillId="0" borderId="1" xfId="0" applyNumberFormat="1" applyBorder="1"/>
    <xf numFmtId="0" fontId="3" fillId="16" borderId="1" xfId="0" applyFont="1" applyFill="1" applyBorder="1"/>
    <xf numFmtId="0" fontId="3" fillId="16" borderId="10" xfId="0" applyFont="1" applyFill="1" applyBorder="1"/>
    <xf numFmtId="9" fontId="0" fillId="15" borderId="1" xfId="0" applyNumberFormat="1" applyFill="1" applyBorder="1"/>
    <xf numFmtId="9" fontId="3" fillId="3" borderId="1" xfId="1" applyFont="1" applyFill="1" applyBorder="1"/>
    <xf numFmtId="9" fontId="3" fillId="3" borderId="1" xfId="0" applyNumberFormat="1" applyFont="1" applyFill="1" applyBorder="1"/>
    <xf numFmtId="10" fontId="3" fillId="3" borderId="1" xfId="0" applyNumberFormat="1" applyFont="1" applyFill="1" applyBorder="1"/>
    <xf numFmtId="0" fontId="3" fillId="9" borderId="1" xfId="0" applyFont="1" applyFill="1" applyBorder="1"/>
    <xf numFmtId="0" fontId="8" fillId="20" borderId="1" xfId="0" applyFont="1" applyFill="1" applyBorder="1"/>
    <xf numFmtId="10" fontId="0" fillId="0" borderId="0" xfId="0" applyNumberFormat="1" applyBorder="1"/>
    <xf numFmtId="9" fontId="0" fillId="0" borderId="0" xfId="0" applyNumberFormat="1" applyBorder="1"/>
    <xf numFmtId="0" fontId="9" fillId="9" borderId="1" xfId="0" applyFont="1" applyFill="1" applyBorder="1"/>
    <xf numFmtId="0" fontId="0" fillId="0" borderId="1" xfId="0" applyFont="1" applyFill="1" applyBorder="1"/>
    <xf numFmtId="0" fontId="0" fillId="21" borderId="1" xfId="0" applyFill="1" applyBorder="1"/>
    <xf numFmtId="0" fontId="3" fillId="21" borderId="1" xfId="0" applyFont="1" applyFill="1" applyBorder="1"/>
    <xf numFmtId="0" fontId="0" fillId="0" borderId="10" xfId="0" applyFill="1" applyBorder="1"/>
    <xf numFmtId="10" fontId="0" fillId="0" borderId="0" xfId="0" applyNumberFormat="1"/>
    <xf numFmtId="9" fontId="3" fillId="16" borderId="1" xfId="0" applyNumberFormat="1" applyFont="1" applyFill="1" applyBorder="1"/>
    <xf numFmtId="0" fontId="3" fillId="18" borderId="1" xfId="0" applyFont="1" applyFill="1" applyBorder="1" applyAlignment="1">
      <alignment wrapText="1"/>
    </xf>
    <xf numFmtId="0" fontId="3" fillId="6" borderId="1" xfId="0" applyFont="1" applyFill="1" applyBorder="1"/>
    <xf numFmtId="0" fontId="3" fillId="6" borderId="1" xfId="0" applyFont="1" applyFill="1" applyBorder="1" applyAlignment="1">
      <alignment wrapText="1"/>
    </xf>
    <xf numFmtId="0" fontId="0" fillId="0" borderId="11" xfId="0" applyBorder="1"/>
    <xf numFmtId="0" fontId="10" fillId="0" borderId="0" xfId="0" applyFont="1"/>
    <xf numFmtId="0" fontId="10" fillId="0" borderId="1" xfId="0" applyFont="1" applyBorder="1"/>
    <xf numFmtId="0" fontId="11" fillId="9" borderId="1" xfId="0" applyFont="1" applyFill="1" applyBorder="1"/>
    <xf numFmtId="9" fontId="0" fillId="9" borderId="1" xfId="0" applyNumberFormat="1" applyFill="1" applyBorder="1"/>
    <xf numFmtId="0" fontId="12" fillId="10" borderId="1" xfId="0" applyFont="1" applyFill="1" applyBorder="1"/>
    <xf numFmtId="0" fontId="3" fillId="3" borderId="1" xfId="1" applyNumberFormat="1" applyFont="1" applyFill="1" applyBorder="1"/>
    <xf numFmtId="0" fontId="0" fillId="0" borderId="12" xfId="0" applyBorder="1"/>
    <xf numFmtId="0" fontId="0" fillId="0" borderId="0" xfId="0" applyFill="1" applyBorder="1"/>
    <xf numFmtId="0" fontId="0" fillId="0" borderId="12" xfId="0" applyFill="1" applyBorder="1"/>
    <xf numFmtId="0" fontId="3" fillId="22" borderId="1" xfId="0" applyFont="1" applyFill="1" applyBorder="1"/>
    <xf numFmtId="0" fontId="8" fillId="0" borderId="15" xfId="0" applyFont="1" applyBorder="1" applyAlignment="1">
      <alignment vertical="center"/>
    </xf>
    <xf numFmtId="0" fontId="8" fillId="0" borderId="16" xfId="0" applyFont="1" applyBorder="1" applyAlignment="1">
      <alignment vertical="center"/>
    </xf>
    <xf numFmtId="0" fontId="8" fillId="0" borderId="15" xfId="0" applyFont="1" applyBorder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8" fillId="0" borderId="16" xfId="0" applyFont="1" applyBorder="1" applyAlignment="1">
      <alignment horizontal="right" vertical="center"/>
    </xf>
    <xf numFmtId="9" fontId="8" fillId="0" borderId="0" xfId="0" applyNumberFormat="1" applyFont="1" applyAlignment="1">
      <alignment horizontal="right" vertical="center"/>
    </xf>
    <xf numFmtId="0" fontId="0" fillId="23" borderId="1" xfId="0" applyFill="1" applyBorder="1"/>
    <xf numFmtId="0" fontId="0" fillId="23" borderId="0" xfId="0" applyFill="1"/>
    <xf numFmtId="2" fontId="0" fillId="23" borderId="1" xfId="0" applyNumberFormat="1" applyFill="1" applyBorder="1"/>
    <xf numFmtId="0" fontId="0" fillId="24" borderId="1" xfId="0" applyFill="1" applyBorder="1"/>
    <xf numFmtId="0" fontId="0" fillId="25" borderId="0" xfId="0" applyFill="1"/>
    <xf numFmtId="0" fontId="0" fillId="25" borderId="1" xfId="0" applyFill="1" applyBorder="1"/>
    <xf numFmtId="0" fontId="0" fillId="26" borderId="0" xfId="0" applyFill="1"/>
    <xf numFmtId="0" fontId="0" fillId="26" borderId="1" xfId="0" applyFill="1" applyBorder="1"/>
    <xf numFmtId="2" fontId="0" fillId="26" borderId="1" xfId="0" applyNumberFormat="1" applyFill="1" applyBorder="1"/>
    <xf numFmtId="2" fontId="0" fillId="25" borderId="1" xfId="0" applyNumberFormat="1" applyFill="1" applyBorder="1"/>
    <xf numFmtId="0" fontId="0" fillId="25" borderId="12" xfId="0" applyFill="1" applyBorder="1"/>
    <xf numFmtId="0" fontId="0" fillId="25" borderId="0" xfId="0" applyFill="1" applyBorder="1"/>
    <xf numFmtId="2" fontId="0" fillId="25" borderId="0" xfId="0" applyNumberFormat="1" applyFill="1" applyBorder="1"/>
    <xf numFmtId="0" fontId="3" fillId="25" borderId="0" xfId="0" applyFont="1" applyFill="1"/>
    <xf numFmtId="0" fontId="3" fillId="25" borderId="1" xfId="0" applyFont="1" applyFill="1" applyBorder="1"/>
    <xf numFmtId="0" fontId="13" fillId="25" borderId="1" xfId="0" applyFont="1" applyFill="1" applyBorder="1"/>
    <xf numFmtId="0" fontId="8" fillId="0" borderId="0" xfId="0" applyFont="1" applyBorder="1" applyAlignment="1">
      <alignment vertical="center"/>
    </xf>
    <xf numFmtId="0" fontId="8" fillId="0" borderId="0" xfId="0" applyFont="1" applyBorder="1" applyAlignment="1">
      <alignment horizontal="right" vertical="center"/>
    </xf>
    <xf numFmtId="0" fontId="0" fillId="0" borderId="14" xfId="0" applyFill="1" applyBorder="1"/>
    <xf numFmtId="0" fontId="0" fillId="0" borderId="13" xfId="0" applyFill="1" applyBorder="1"/>
    <xf numFmtId="0" fontId="13" fillId="0" borderId="0" xfId="0" applyFont="1" applyFill="1" applyBorder="1"/>
    <xf numFmtId="0" fontId="8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right" vertical="center"/>
    </xf>
    <xf numFmtId="0" fontId="8" fillId="0" borderId="12" xfId="0" applyFont="1" applyFill="1" applyBorder="1" applyAlignment="1">
      <alignment horizontal="right" vertical="center"/>
    </xf>
    <xf numFmtId="0" fontId="8" fillId="0" borderId="12" xfId="0" applyFont="1" applyFill="1" applyBorder="1" applyAlignment="1">
      <alignment vertical="center"/>
    </xf>
    <xf numFmtId="0" fontId="3" fillId="0" borderId="12" xfId="0" applyFont="1" applyFill="1" applyBorder="1"/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/>
    <xf numFmtId="0" fontId="0" fillId="0" borderId="7" xfId="0" applyFill="1" applyBorder="1"/>
    <xf numFmtId="0" fontId="3" fillId="0" borderId="12" xfId="0" applyFont="1" applyBorder="1"/>
    <xf numFmtId="0" fontId="9" fillId="0" borderId="12" xfId="0" applyFont="1" applyFill="1" applyBorder="1" applyAlignment="1">
      <alignment vertical="center"/>
    </xf>
    <xf numFmtId="0" fontId="3" fillId="0" borderId="0" xfId="0" applyFont="1" applyFill="1" applyBorder="1" applyAlignment="1"/>
    <xf numFmtId="0" fontId="3" fillId="0" borderId="14" xfId="0" applyFont="1" applyFill="1" applyBorder="1"/>
    <xf numFmtId="0" fontId="3" fillId="0" borderId="13" xfId="0" applyFont="1" applyFill="1" applyBorder="1"/>
    <xf numFmtId="0" fontId="3" fillId="0" borderId="0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3" fillId="27" borderId="17" xfId="0" applyFont="1" applyFill="1" applyBorder="1"/>
    <xf numFmtId="0" fontId="0" fillId="0" borderId="0" xfId="0" applyNumberFormat="1"/>
    <xf numFmtId="0" fontId="3" fillId="19" borderId="1" xfId="0" applyFont="1" applyFill="1" applyBorder="1" applyAlignment="1">
      <alignment horizontal="left"/>
    </xf>
    <xf numFmtId="0" fontId="3" fillId="19" borderId="1" xfId="0" applyFont="1" applyFill="1" applyBorder="1"/>
    <xf numFmtId="0" fontId="3" fillId="27" borderId="1" xfId="0" applyFont="1" applyFill="1" applyBorder="1"/>
    <xf numFmtId="0" fontId="0" fillId="0" borderId="1" xfId="0" applyBorder="1" applyAlignment="1">
      <alignment horizontal="left" indent="1"/>
    </xf>
    <xf numFmtId="0" fontId="3" fillId="0" borderId="1" xfId="0" applyFont="1" applyBorder="1" applyAlignment="1">
      <alignment horizontal="left"/>
    </xf>
    <xf numFmtId="0" fontId="0" fillId="0" borderId="1" xfId="0" applyNumberFormat="1" applyBorder="1"/>
    <xf numFmtId="0" fontId="3" fillId="0" borderId="1" xfId="0" applyFont="1" applyFill="1" applyBorder="1" applyAlignment="1">
      <alignment horizontal="left"/>
    </xf>
    <xf numFmtId="1" fontId="0" fillId="25" borderId="1" xfId="0" applyNumberFormat="1" applyFill="1" applyBorder="1"/>
    <xf numFmtId="0" fontId="3" fillId="0" borderId="0" xfId="0" applyFont="1" applyFill="1" applyBorder="1" applyAlignment="1">
      <alignment horizontal="left"/>
    </xf>
    <xf numFmtId="0" fontId="0" fillId="0" borderId="0" xfId="0" applyNumberFormat="1" applyFill="1" applyBorder="1"/>
    <xf numFmtId="1" fontId="3" fillId="25" borderId="1" xfId="0" applyNumberFormat="1" applyFont="1" applyFill="1" applyBorder="1"/>
    <xf numFmtId="0" fontId="8" fillId="28" borderId="1" xfId="0" applyFont="1" applyFill="1" applyBorder="1"/>
    <xf numFmtId="0" fontId="9" fillId="28" borderId="5" xfId="0" applyFont="1" applyFill="1" applyBorder="1"/>
    <xf numFmtId="0" fontId="8" fillId="0" borderId="3" xfId="0" applyFont="1" applyBorder="1"/>
    <xf numFmtId="0" fontId="8" fillId="0" borderId="2" xfId="0" applyFont="1" applyBorder="1"/>
    <xf numFmtId="0" fontId="8" fillId="29" borderId="2" xfId="0" applyFont="1" applyFill="1" applyBorder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8" fillId="0" borderId="0" xfId="0" applyFont="1" applyAlignment="1">
      <alignment vertical="center"/>
    </xf>
    <xf numFmtId="9" fontId="3" fillId="0" borderId="1" xfId="1" applyFont="1" applyBorder="1"/>
    <xf numFmtId="10" fontId="3" fillId="0" borderId="1" xfId="3" applyNumberFormat="1" applyFont="1" applyBorder="1"/>
    <xf numFmtId="0" fontId="3" fillId="0" borderId="1" xfId="0" applyFont="1" applyBorder="1" applyAlignment="1">
      <alignment wrapText="1"/>
    </xf>
  </cellXfs>
  <cellStyles count="4">
    <cellStyle name="Comma" xfId="3" builtinId="3"/>
    <cellStyle name="Good" xfId="2" builtinId="26"/>
    <cellStyle name="Normal" xfId="0" builtinId="0"/>
    <cellStyle name="Percent" xfId="1" builtinId="5"/>
  </cellStyles>
  <dxfs count="5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0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'Age Distribution Analysis'!$M$94</c:f>
              <c:strCache>
                <c:ptCount val="1"/>
                <c:pt idx="0">
                  <c:v>Percentage Abused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'Age Distribution Analysis'!$N$93:$U$93</c:f>
              <c:strCache>
                <c:ptCount val="8"/>
                <c:pt idx="0">
                  <c:v>TOBACCO</c:v>
                </c:pt>
                <c:pt idx="1">
                  <c:v>ALCOHOL</c:v>
                </c:pt>
                <c:pt idx="2">
                  <c:v>CANNABIS</c:v>
                </c:pt>
                <c:pt idx="3">
                  <c:v>COCAINE</c:v>
                </c:pt>
                <c:pt idx="4">
                  <c:v>AMPHETAMINE</c:v>
                </c:pt>
                <c:pt idx="5">
                  <c:v>INHALANTS</c:v>
                </c:pt>
                <c:pt idx="6">
                  <c:v>SEDATIVES &amp; SLEEPING PILLS </c:v>
                </c:pt>
                <c:pt idx="7">
                  <c:v>HALLOCINOGENS</c:v>
                </c:pt>
              </c:strCache>
            </c:strRef>
          </c:cat>
          <c:val>
            <c:numRef>
              <c:f>'Age Distribution Analysis'!$N$94:$U$94</c:f>
              <c:numCache>
                <c:formatCode>0.00%</c:formatCode>
                <c:ptCount val="8"/>
                <c:pt idx="0">
                  <c:v>0.12631578947368421</c:v>
                </c:pt>
                <c:pt idx="1">
                  <c:v>0.58947368421052626</c:v>
                </c:pt>
                <c:pt idx="2">
                  <c:v>8.4210526315789472E-2</c:v>
                </c:pt>
                <c:pt idx="3">
                  <c:v>4.2105263157894736E-2</c:v>
                </c:pt>
                <c:pt idx="4">
                  <c:v>1.0526315789473684E-2</c:v>
                </c:pt>
                <c:pt idx="5">
                  <c:v>0</c:v>
                </c:pt>
                <c:pt idx="6">
                  <c:v>0.12631578947368421</c:v>
                </c:pt>
                <c:pt idx="7">
                  <c:v>2.1052631578947368E-2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E-462B-BAEB-C0AE6501A3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7348784"/>
        <c:axId val="177344208"/>
      </c:barChart>
      <c:catAx>
        <c:axId val="17734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44208"/>
        <c:crosses val="autoZero"/>
        <c:auto val="1"/>
        <c:lblAlgn val="ctr"/>
        <c:lblOffset val="100"/>
        <c:noMultiLvlLbl val="0"/>
      </c:catAx>
      <c:valAx>
        <c:axId val="17734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4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'Profession Colated'!$N$37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'Profession Colated'!$M$38:$M$43</c:f>
              <c:strCache>
                <c:ptCount val="6"/>
                <c:pt idx="0">
                  <c:v>PHARMACIST</c:v>
                </c:pt>
                <c:pt idx="1">
                  <c:v>DOCTOR</c:v>
                </c:pt>
                <c:pt idx="2">
                  <c:v>NURSE</c:v>
                </c:pt>
                <c:pt idx="3">
                  <c:v>PCA</c:v>
                </c:pt>
                <c:pt idx="4">
                  <c:v>MED LAB SCT</c:v>
                </c:pt>
                <c:pt idx="5">
                  <c:v>RADIOGRAPHER</c:v>
                </c:pt>
              </c:strCache>
            </c:strRef>
          </c:cat>
          <c:val>
            <c:numRef>
              <c:f>'Profession Colated'!$N$38:$N$43</c:f>
              <c:numCache>
                <c:formatCode>0.00%</c:formatCode>
                <c:ptCount val="6"/>
                <c:pt idx="0">
                  <c:v>0.65217391304347827</c:v>
                </c:pt>
                <c:pt idx="1">
                  <c:v>0.8666666666666667</c:v>
                </c:pt>
                <c:pt idx="2">
                  <c:v>0.84</c:v>
                </c:pt>
                <c:pt idx="3">
                  <c:v>0.75</c:v>
                </c:pt>
                <c:pt idx="4">
                  <c:v>0.75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2D-4EAC-9749-A5E449CF9C81}"/>
            </c:ext>
          </c:extLst>
        </c:ser>
        <c:ser>
          <c:idx val="1"/>
          <c:order val="1"/>
          <c:tx>
            <c:strRef>
              <c:f>'Profession Colated'!$O$37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'Profession Colated'!$M$38:$M$43</c:f>
              <c:strCache>
                <c:ptCount val="6"/>
                <c:pt idx="0">
                  <c:v>PHARMACIST</c:v>
                </c:pt>
                <c:pt idx="1">
                  <c:v>DOCTOR</c:v>
                </c:pt>
                <c:pt idx="2">
                  <c:v>NURSE</c:v>
                </c:pt>
                <c:pt idx="3">
                  <c:v>PCA</c:v>
                </c:pt>
                <c:pt idx="4">
                  <c:v>MED LAB SCT</c:v>
                </c:pt>
                <c:pt idx="5">
                  <c:v>RADIOGRAPHER</c:v>
                </c:pt>
              </c:strCache>
            </c:strRef>
          </c:cat>
          <c:val>
            <c:numRef>
              <c:f>'Profession Colated'!$O$38:$O$43</c:f>
              <c:numCache>
                <c:formatCode>0.00%</c:formatCode>
                <c:ptCount val="6"/>
                <c:pt idx="0">
                  <c:v>0.13043478260869565</c:v>
                </c:pt>
                <c:pt idx="1">
                  <c:v>6.6666666666666666E-2</c:v>
                </c:pt>
                <c:pt idx="2">
                  <c:v>0.08</c:v>
                </c:pt>
                <c:pt idx="3">
                  <c:v>6.25E-2</c:v>
                </c:pt>
                <c:pt idx="4">
                  <c:v>0.125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2D-4EAC-9749-A5E449CF9C81}"/>
            </c:ext>
          </c:extLst>
        </c:ser>
        <c:ser>
          <c:idx val="2"/>
          <c:order val="2"/>
          <c:tx>
            <c:strRef>
              <c:f>'Profession Colated'!$P$37</c:f>
              <c:strCache>
                <c:ptCount val="1"/>
                <c:pt idx="0">
                  <c:v>MAYBE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'Profession Colated'!$M$38:$M$43</c:f>
              <c:strCache>
                <c:ptCount val="6"/>
                <c:pt idx="0">
                  <c:v>PHARMACIST</c:v>
                </c:pt>
                <c:pt idx="1">
                  <c:v>DOCTOR</c:v>
                </c:pt>
                <c:pt idx="2">
                  <c:v>NURSE</c:v>
                </c:pt>
                <c:pt idx="3">
                  <c:v>PCA</c:v>
                </c:pt>
                <c:pt idx="4">
                  <c:v>MED LAB SCT</c:v>
                </c:pt>
                <c:pt idx="5">
                  <c:v>RADIOGRAPHER</c:v>
                </c:pt>
              </c:strCache>
            </c:strRef>
          </c:cat>
          <c:val>
            <c:numRef>
              <c:f>'Profession Colated'!$P$38:$P$43</c:f>
              <c:numCache>
                <c:formatCode>0.00%</c:formatCode>
                <c:ptCount val="6"/>
                <c:pt idx="0">
                  <c:v>0.21739130434782608</c:v>
                </c:pt>
                <c:pt idx="1">
                  <c:v>6.6666666666666666E-2</c:v>
                </c:pt>
                <c:pt idx="2">
                  <c:v>0.08</c:v>
                </c:pt>
                <c:pt idx="3">
                  <c:v>0.1875</c:v>
                </c:pt>
                <c:pt idx="4">
                  <c:v>0.125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2D-4EAC-9749-A5E449CF9C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85588048"/>
        <c:axId val="1686547088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'Profession Colated'!$Q$37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'Profession Colated'!$M$38:$M$43</c15:sqref>
                        </c15:formulaRef>
                      </c:ext>
                    </c:extLst>
                    <c:strCache>
                      <c:ptCount val="6"/>
                      <c:pt idx="0">
                        <c:v>PHARMACIST</c:v>
                      </c:pt>
                      <c:pt idx="1">
                        <c:v>DOCTOR</c:v>
                      </c:pt>
                      <c:pt idx="2">
                        <c:v>NURSE</c:v>
                      </c:pt>
                      <c:pt idx="3">
                        <c:v>PCA</c:v>
                      </c:pt>
                      <c:pt idx="4">
                        <c:v>MED LAB SCT</c:v>
                      </c:pt>
                      <c:pt idx="5">
                        <c:v>RADIOGRAPHER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'Profession Colated'!$Q$38:$Q$43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1</c:v>
                      </c:pt>
                      <c:pt idx="1">
                        <c:v>1</c:v>
                      </c:pt>
                      <c:pt idx="2">
                        <c:v>0.99999999999999989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502D-4EAC-9749-A5E449CF9C81}"/>
                  </c:ext>
                </c:extLst>
              </c15:ser>
            </c15:filteredBarSeries>
          </c:ext>
        </c:extLst>
      </c:barChart>
      <c:catAx>
        <c:axId val="178558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547088"/>
        <c:crosses val="autoZero"/>
        <c:auto val="1"/>
        <c:lblAlgn val="ctr"/>
        <c:lblOffset val="100"/>
        <c:noMultiLvlLbl val="0"/>
      </c:catAx>
      <c:valAx>
        <c:axId val="168654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58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Partipating health care</a:t>
            </a:r>
            <a:r>
              <a:rPr lang="en-US" baseline="0"/>
              <a:t> professionals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'Demographic Analysis'!$K$135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CE-47E1-A879-F89E60FAEF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3CE-47E1-A879-F89E60FAEF5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3CE-47E1-A879-F89E60FAEF5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3CE-47E1-A879-F89E60FAEF5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3CE-47E1-A879-F89E60FAEF5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3CE-47E1-A879-F89E60FAEF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'Demographic Analysis'!$J$136:$J$141</c:f>
              <c:strCache>
                <c:ptCount val="6"/>
                <c:pt idx="0">
                  <c:v>PHARMACIST</c:v>
                </c:pt>
                <c:pt idx="1">
                  <c:v>DOCTOR</c:v>
                </c:pt>
                <c:pt idx="2">
                  <c:v>NURSE</c:v>
                </c:pt>
                <c:pt idx="3">
                  <c:v>PCA</c:v>
                </c:pt>
                <c:pt idx="4">
                  <c:v>MED LAB SCIENTISTS</c:v>
                </c:pt>
                <c:pt idx="5">
                  <c:v>RADIOGRAPHER</c:v>
                </c:pt>
              </c:strCache>
            </c:strRef>
          </c:cat>
          <c:val>
            <c:numRef>
              <c:f>'Demographic Analysis'!$K$136:$K$141</c:f>
              <c:numCache>
                <c:formatCode>General</c:formatCode>
                <c:ptCount val="6"/>
                <c:pt idx="0">
                  <c:v>23</c:v>
                </c:pt>
                <c:pt idx="1">
                  <c:v>31</c:v>
                </c:pt>
                <c:pt idx="2">
                  <c:v>25</c:v>
                </c:pt>
                <c:pt idx="3">
                  <c:v>17</c:v>
                </c:pt>
                <c:pt idx="4">
                  <c:v>8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B9-4A01-9777-E80D894C4AC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Sex of</a:t>
            </a:r>
            <a:r>
              <a:rPr lang="en-US" baseline="0"/>
              <a:t> Participants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'Demographic Analysis'!$K$128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85-43E0-AC0D-1CDD6123D95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85-43E0-AC0D-1CDD6123D95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'Demographic Analysis'!$J$129:$J$130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'Demographic Analysis'!$K$129:$K$130</c:f>
              <c:numCache>
                <c:formatCode>General</c:formatCode>
                <c:ptCount val="2"/>
                <c:pt idx="0">
                  <c:v>35</c:v>
                </c:pt>
                <c:pt idx="1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F4-4683-A876-7F4FC737A99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548640</xdr:colOff>
      <xdr:row>96</xdr:row>
      <xdr:rowOff>106680</xdr:rowOff>
    </xdr:from>
    <xdr:to>
      <xdr:col>19</xdr:col>
      <xdr:colOff>259080</xdr:colOff>
      <xdr:row>113</xdr:row>
      <xdr:rowOff>91440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372533</xdr:colOff>
      <xdr:row>1</xdr:row>
      <xdr:rowOff>33865</xdr:rowOff>
    </xdr:from>
    <xdr:to>
      <xdr:col>29</xdr:col>
      <xdr:colOff>220133</xdr:colOff>
      <xdr:row>24</xdr:row>
      <xdr:rowOff>33866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</xdr:colOff>
      <xdr:row>135</xdr:row>
      <xdr:rowOff>167640</xdr:rowOff>
    </xdr:from>
    <xdr:to>
      <xdr:col>19</xdr:col>
      <xdr:colOff>144780</xdr:colOff>
      <xdr:row>149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53340</xdr:colOff>
      <xdr:row>122</xdr:row>
      <xdr:rowOff>114300</xdr:rowOff>
    </xdr:from>
    <xdr:to>
      <xdr:col>19</xdr:col>
      <xdr:colOff>106680</xdr:colOff>
      <xdr:row>134</xdr:row>
      <xdr:rowOff>121920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Pharma" refreshedDate="44774.632231249998" createdVersion="6" refreshedVersion="6" minRefreshableVersion="3" recordCount="107">
  <cacheSource type="worksheet">
    <worksheetSource name="Table4"/>
  </cacheSource>
  <cacheFields count="20">
    <cacheField name="SN" numFmtId="0">
      <sharedItems containsSemiMixedTypes="0" containsString="0" containsNumber="1" containsInteger="1" minValue="1" maxValue="107"/>
    </cacheField>
    <cacheField name="AGE" numFmtId="0">
      <sharedItems count="5">
        <s v="20-30"/>
        <s v="31-40"/>
        <s v="41-50"/>
        <s v="51-60"/>
        <s v="61 and Older"/>
      </sharedItems>
    </cacheField>
    <cacheField name="GENDER" numFmtId="0">
      <sharedItems count="2">
        <s v="FEMALE"/>
        <s v="MALE"/>
      </sharedItems>
    </cacheField>
    <cacheField name="PROFESSION" numFmtId="0">
      <sharedItems/>
    </cacheField>
    <cacheField name="MS" numFmtId="0">
      <sharedItems/>
    </cacheField>
    <cacheField name="SUBSTANCE ABUSED" numFmtId="0">
      <sharedItems containsBlank="1" count="18" longText="1">
        <s v="ALCOHOL,TOBACCO,CANNABIS,AMPHETAMINES,SEDATIVES"/>
        <s v="ALCOHOL"/>
        <m/>
        <s v="HALLICINOGENS"/>
        <s v="ALCOHOL, TOBACCO"/>
        <s v="TOBACCO"/>
        <s v="TOBACCO, ALCOHOL"/>
        <s v="TOBACCO, ALCOHOL, CANNABIS"/>
        <s v="SEDATIVES"/>
        <s v="ALCOHOLIC BEVEREGES( beer, wine, spirit )"/>
        <s v="ALCOHOLIC BEVEREGES( beer, wine, spirit );SEDATIVES &amp; SLEEPING PILLS ( diazepam, alprazolam, flunitrazepam, midazolam etc)"/>
        <s v="SEDATIVES &amp; SLEEPING PILLS ( diazepam, alprazolam, flunitrazepam, midazolam etc)"/>
        <s v="TOBACCO( cigarette, chewing tobacco, cigars etc;ALCOHOLIC BEVEREGES( beer, wine, spirit );CANNABIS ( marijuana, pot, grass, hash);COCAINE ( coke, crack);AMPHETAMINE-TYPE STIMULANTS ( speed, meth,ecstacy);SEDATIVES &amp; SLEEPING PILLS ( diazepam, alprazolam, flunitrazepam, midazolam etc);HALLOCINOGENS ( lsd, mushrooms, trips, ketamin etc)"/>
        <s v="COCAINE ( coke, crack)"/>
        <s v="TOBACCO( cigarette, chewing tobacco, cigars etc;ALCOHOLIC BEVEREGES( beer, wine, spirit );CANNABIS ( marijuana, pot, grass, hash)"/>
        <s v="ALCOHOLIC BEVEREGES( beer, wine, spirit );CANNABIS ( marijuana, pot, grass, hash)"/>
        <s v="TOBACCO( cigarette, chewing tobacco, cigars etc;CANNABIS ( marijuana, pot, grass, hash)"/>
        <s v="TOBACCO( cigarette, chewing tobacco, cigars etc;ALCOHOLIC BEVEREGES( beer, wine, spirit );CANNABIS ( marijuana, pot, grass, hash);SEDATIVES &amp; SLEEPING PILLS ( diazepam, alprazolam, flunitrazepam, midazolam etc)"/>
      </sharedItems>
    </cacheField>
    <cacheField name="SUBSTANCE ABUSE IN 3 MINTHS" numFmtId="0">
      <sharedItems count="5">
        <s v="WEEKLY"/>
        <s v="ONCE OR TWICE"/>
        <s v="NEVER"/>
        <s v="MONTHLY"/>
        <s v="DAILY OR ALMOST DAILY"/>
      </sharedItems>
    </cacheField>
    <cacheField name="DESIRE FOR SUBSTANCE ABUSE IN 3 MONTHS" numFmtId="0">
      <sharedItems count="5">
        <s v="MONTHLY"/>
        <s v="NEVER"/>
        <s v="ONCE OR TWICE"/>
        <s v="DAILY OR ALMOST DAILY"/>
        <s v="WEEKLY"/>
      </sharedItems>
    </cacheField>
    <cacheField name="HAS ABUSE LED TO HEALTH,SOCIAL,LEGAL OR FINANCIAL PROBS" numFmtId="0">
      <sharedItems containsBlank="1" count="4">
        <s v="MONTHLY"/>
        <s v="NEVER"/>
        <s v="ONCE OR TWICE"/>
        <m/>
      </sharedItems>
    </cacheField>
    <cacheField name="HAS SUBSTANCE ABUSE LED TO FAILURE IN ACHIEVING EXPECTATION" numFmtId="0">
      <sharedItems containsBlank="1" count="3">
        <s v="ONCE OR TWICE"/>
        <s v="NEVER"/>
        <m/>
      </sharedItems>
    </cacheField>
    <cacheField name="HAS FRIENDS OR RELATIVES COMPLAINED ABOUT ABUSE" numFmtId="0">
      <sharedItems containsBlank="1" count="5">
        <s v="DAILY OR ALMOST DAILY"/>
        <s v="NEVER"/>
        <s v="MONTHLY"/>
        <s v="ONCE OR TWICE"/>
        <m/>
      </sharedItems>
    </cacheField>
    <cacheField name="FAILURE TO CUT DOWN ON DRUG ABUSED" numFmtId="0">
      <sharedItems containsBlank="1" count="5">
        <s v="DAILY OR ALMOST DAILY"/>
        <s v="NEVER"/>
        <s v="MONTHLY"/>
        <s v="ONCE OR TWICE"/>
        <m/>
      </sharedItems>
    </cacheField>
    <cacheField name="USE OF SUBSTANCE AS INJECTION" numFmtId="0">
      <sharedItems containsBlank="1" count="3">
        <s v="ONCE OR TWICE"/>
        <s v="NEVER"/>
        <m/>
      </sharedItems>
    </cacheField>
    <cacheField name="DO HCW ABUSE DRUGS" numFmtId="0">
      <sharedItems count="3">
        <s v="YES"/>
        <s v="MAYBE"/>
        <s v="NO"/>
      </sharedItems>
    </cacheField>
    <cacheField name="DO HCW WHO ABUSE DRUGS HAVE A PROBLEM" numFmtId="0">
      <sharedItems count="3">
        <s v="NO"/>
        <s v="YES"/>
        <s v="MAYBE"/>
      </sharedItems>
    </cacheField>
    <cacheField name="WHAT TYPE OF PROBLEM" numFmtId="0">
      <sharedItems containsBlank="1" count="13">
        <m/>
        <s v="MENTAL"/>
        <s v="MEDICAL"/>
        <s v="HABITUAL"/>
        <s v="SOCIAL"/>
        <s v="MENTAL,SOCIAL,HABITUAL"/>
        <s v="MENTAL,MEDICAL"/>
        <s v="MEDICAL,SOCIAL"/>
        <s v="SOCIAL, HABITUAL"/>
        <s v="MENTAL, SOCIAL"/>
        <s v="MENTAL, MEDICAL, SOCIAL"/>
        <s v="OTHERS SPECIFY"/>
        <s v="MENTAL, MEDICAL"/>
      </sharedItems>
    </cacheField>
    <cacheField name="DO SUBSTANCE ABUSING ACW NEED HELP" numFmtId="0">
      <sharedItems count="2">
        <s v="MAYBE"/>
        <s v="YES"/>
      </sharedItems>
    </cacheField>
    <cacheField name="WILLINGNESS TO SEEK HELP FROM PSYCOLOGIST" numFmtId="0">
      <sharedItems containsBlank="1" count="4">
        <s v="YES"/>
        <s v="NO"/>
        <s v="MAYBE"/>
        <m/>
      </sharedItems>
    </cacheField>
    <cacheField name="WILLINGNESS TO TAKE LEAVE FROM WORK &amp;LOVED ONES" numFmtId="0">
      <sharedItems containsBlank="1" count="4">
        <s v="NO"/>
        <s v="YES"/>
        <s v="MAYBE"/>
        <m/>
      </sharedItems>
    </cacheField>
    <cacheField name="WILLINGNESS TO PAY FOR TREATMENT" numFmtId="0">
      <sharedItems containsBlank="1" count="4">
        <s v="NO"/>
        <s v="YES"/>
        <s v="MAYB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7">
  <r>
    <n v="1"/>
    <x v="0"/>
    <x v="0"/>
    <s v="PHARMACIST"/>
    <s v="SINGLE"/>
    <x v="0"/>
    <x v="0"/>
    <x v="0"/>
    <x v="0"/>
    <x v="0"/>
    <x v="0"/>
    <x v="0"/>
    <x v="0"/>
    <x v="0"/>
    <x v="0"/>
    <x v="0"/>
    <x v="0"/>
    <x v="0"/>
    <x v="0"/>
    <x v="0"/>
  </r>
  <r>
    <n v="2"/>
    <x v="1"/>
    <x v="0"/>
    <s v="DOCTOR"/>
    <s v="SINGLE"/>
    <x v="1"/>
    <x v="1"/>
    <x v="1"/>
    <x v="1"/>
    <x v="1"/>
    <x v="1"/>
    <x v="1"/>
    <x v="1"/>
    <x v="0"/>
    <x v="1"/>
    <x v="1"/>
    <x v="1"/>
    <x v="0"/>
    <x v="1"/>
    <x v="1"/>
  </r>
  <r>
    <n v="3"/>
    <x v="1"/>
    <x v="1"/>
    <s v="DOCTOR"/>
    <s v="MARRIED"/>
    <x v="2"/>
    <x v="2"/>
    <x v="1"/>
    <x v="1"/>
    <x v="1"/>
    <x v="1"/>
    <x v="1"/>
    <x v="1"/>
    <x v="0"/>
    <x v="1"/>
    <x v="1"/>
    <x v="1"/>
    <x v="0"/>
    <x v="1"/>
    <x v="1"/>
  </r>
  <r>
    <n v="4"/>
    <x v="0"/>
    <x v="1"/>
    <s v="PCA"/>
    <s v="MARRIED"/>
    <x v="2"/>
    <x v="2"/>
    <x v="1"/>
    <x v="1"/>
    <x v="1"/>
    <x v="1"/>
    <x v="1"/>
    <x v="1"/>
    <x v="0"/>
    <x v="1"/>
    <x v="1"/>
    <x v="1"/>
    <x v="0"/>
    <x v="1"/>
    <x v="1"/>
  </r>
  <r>
    <n v="5"/>
    <x v="2"/>
    <x v="0"/>
    <s v="PCA"/>
    <s v="MARRIED"/>
    <x v="2"/>
    <x v="2"/>
    <x v="1"/>
    <x v="1"/>
    <x v="1"/>
    <x v="1"/>
    <x v="1"/>
    <x v="1"/>
    <x v="0"/>
    <x v="1"/>
    <x v="1"/>
    <x v="1"/>
    <x v="0"/>
    <x v="2"/>
    <x v="2"/>
  </r>
  <r>
    <n v="6"/>
    <x v="0"/>
    <x v="0"/>
    <s v="DOCTOR"/>
    <s v="MARRIED"/>
    <x v="2"/>
    <x v="2"/>
    <x v="1"/>
    <x v="1"/>
    <x v="1"/>
    <x v="1"/>
    <x v="1"/>
    <x v="1"/>
    <x v="0"/>
    <x v="1"/>
    <x v="2"/>
    <x v="1"/>
    <x v="0"/>
    <x v="1"/>
    <x v="1"/>
  </r>
  <r>
    <n v="7"/>
    <x v="0"/>
    <x v="0"/>
    <s v="PCA"/>
    <s v="SINGLE"/>
    <x v="2"/>
    <x v="2"/>
    <x v="1"/>
    <x v="1"/>
    <x v="1"/>
    <x v="1"/>
    <x v="1"/>
    <x v="1"/>
    <x v="1"/>
    <x v="2"/>
    <x v="0"/>
    <x v="1"/>
    <x v="0"/>
    <x v="1"/>
    <x v="1"/>
  </r>
  <r>
    <n v="8"/>
    <x v="1"/>
    <x v="0"/>
    <s v="DOCTOR"/>
    <s v="MARRIED"/>
    <x v="1"/>
    <x v="2"/>
    <x v="1"/>
    <x v="1"/>
    <x v="1"/>
    <x v="1"/>
    <x v="1"/>
    <x v="1"/>
    <x v="0"/>
    <x v="1"/>
    <x v="1"/>
    <x v="1"/>
    <x v="0"/>
    <x v="1"/>
    <x v="1"/>
  </r>
  <r>
    <n v="9"/>
    <x v="0"/>
    <x v="0"/>
    <s v="NURSE"/>
    <s v="MARRIED"/>
    <x v="1"/>
    <x v="3"/>
    <x v="1"/>
    <x v="1"/>
    <x v="1"/>
    <x v="1"/>
    <x v="1"/>
    <x v="1"/>
    <x v="0"/>
    <x v="1"/>
    <x v="3"/>
    <x v="1"/>
    <x v="0"/>
    <x v="1"/>
    <x v="1"/>
  </r>
  <r>
    <n v="10"/>
    <x v="0"/>
    <x v="0"/>
    <s v="DOCTOR"/>
    <s v="MARRIED"/>
    <x v="1"/>
    <x v="3"/>
    <x v="1"/>
    <x v="1"/>
    <x v="1"/>
    <x v="1"/>
    <x v="1"/>
    <x v="1"/>
    <x v="0"/>
    <x v="1"/>
    <x v="3"/>
    <x v="1"/>
    <x v="0"/>
    <x v="2"/>
    <x v="1"/>
  </r>
  <r>
    <n v="11"/>
    <x v="1"/>
    <x v="0"/>
    <s v="NURSE"/>
    <s v="SINGLE"/>
    <x v="1"/>
    <x v="1"/>
    <x v="1"/>
    <x v="1"/>
    <x v="1"/>
    <x v="1"/>
    <x v="1"/>
    <x v="1"/>
    <x v="0"/>
    <x v="1"/>
    <x v="2"/>
    <x v="1"/>
    <x v="0"/>
    <x v="1"/>
    <x v="1"/>
  </r>
  <r>
    <n v="12"/>
    <x v="1"/>
    <x v="0"/>
    <s v="NURSE"/>
    <s v="MARRIED"/>
    <x v="2"/>
    <x v="2"/>
    <x v="1"/>
    <x v="1"/>
    <x v="1"/>
    <x v="1"/>
    <x v="1"/>
    <x v="1"/>
    <x v="0"/>
    <x v="1"/>
    <x v="2"/>
    <x v="1"/>
    <x v="0"/>
    <x v="1"/>
    <x v="1"/>
  </r>
  <r>
    <n v="13"/>
    <x v="1"/>
    <x v="0"/>
    <s v="DOCTOR"/>
    <s v="MARRIED"/>
    <x v="2"/>
    <x v="2"/>
    <x v="1"/>
    <x v="1"/>
    <x v="1"/>
    <x v="1"/>
    <x v="1"/>
    <x v="1"/>
    <x v="0"/>
    <x v="1"/>
    <x v="2"/>
    <x v="1"/>
    <x v="0"/>
    <x v="1"/>
    <x v="1"/>
  </r>
  <r>
    <n v="14"/>
    <x v="1"/>
    <x v="0"/>
    <s v="NURSE"/>
    <s v="MARRIED"/>
    <x v="1"/>
    <x v="1"/>
    <x v="2"/>
    <x v="1"/>
    <x v="1"/>
    <x v="1"/>
    <x v="1"/>
    <x v="1"/>
    <x v="0"/>
    <x v="2"/>
    <x v="0"/>
    <x v="0"/>
    <x v="0"/>
    <x v="1"/>
    <x v="2"/>
  </r>
  <r>
    <n v="15"/>
    <x v="1"/>
    <x v="0"/>
    <s v="NURSE"/>
    <s v="MARRIED"/>
    <x v="1"/>
    <x v="3"/>
    <x v="2"/>
    <x v="2"/>
    <x v="0"/>
    <x v="2"/>
    <x v="2"/>
    <x v="1"/>
    <x v="0"/>
    <x v="0"/>
    <x v="0"/>
    <x v="0"/>
    <x v="1"/>
    <x v="0"/>
    <x v="1"/>
  </r>
  <r>
    <n v="16"/>
    <x v="3"/>
    <x v="0"/>
    <s v="NURSE"/>
    <s v="MARRIED"/>
    <x v="1"/>
    <x v="1"/>
    <x v="2"/>
    <x v="1"/>
    <x v="1"/>
    <x v="1"/>
    <x v="3"/>
    <x v="1"/>
    <x v="0"/>
    <x v="1"/>
    <x v="4"/>
    <x v="1"/>
    <x v="0"/>
    <x v="1"/>
    <x v="1"/>
  </r>
  <r>
    <n v="17"/>
    <x v="3"/>
    <x v="0"/>
    <s v="NURSE"/>
    <s v="MARRIED"/>
    <x v="1"/>
    <x v="1"/>
    <x v="2"/>
    <x v="2"/>
    <x v="1"/>
    <x v="1"/>
    <x v="1"/>
    <x v="1"/>
    <x v="0"/>
    <x v="0"/>
    <x v="3"/>
    <x v="1"/>
    <x v="1"/>
    <x v="0"/>
    <x v="0"/>
  </r>
  <r>
    <n v="18"/>
    <x v="1"/>
    <x v="0"/>
    <s v="PCA"/>
    <s v="SINGLE"/>
    <x v="3"/>
    <x v="2"/>
    <x v="1"/>
    <x v="1"/>
    <x v="1"/>
    <x v="1"/>
    <x v="1"/>
    <x v="1"/>
    <x v="0"/>
    <x v="0"/>
    <x v="3"/>
    <x v="1"/>
    <x v="1"/>
    <x v="0"/>
    <x v="0"/>
  </r>
  <r>
    <n v="19"/>
    <x v="0"/>
    <x v="0"/>
    <s v="NURSE"/>
    <s v="SINGLE"/>
    <x v="1"/>
    <x v="1"/>
    <x v="1"/>
    <x v="1"/>
    <x v="1"/>
    <x v="1"/>
    <x v="3"/>
    <x v="1"/>
    <x v="0"/>
    <x v="2"/>
    <x v="4"/>
    <x v="1"/>
    <x v="2"/>
    <x v="1"/>
    <x v="1"/>
  </r>
  <r>
    <n v="20"/>
    <x v="1"/>
    <x v="1"/>
    <s v="DOCTOR"/>
    <s v="SINGLE"/>
    <x v="1"/>
    <x v="3"/>
    <x v="2"/>
    <x v="1"/>
    <x v="1"/>
    <x v="1"/>
    <x v="1"/>
    <x v="1"/>
    <x v="0"/>
    <x v="2"/>
    <x v="1"/>
    <x v="1"/>
    <x v="0"/>
    <x v="1"/>
    <x v="1"/>
  </r>
  <r>
    <n v="21"/>
    <x v="0"/>
    <x v="0"/>
    <s v="PHARMACIST"/>
    <s v="MARRIED"/>
    <x v="4"/>
    <x v="4"/>
    <x v="3"/>
    <x v="2"/>
    <x v="0"/>
    <x v="0"/>
    <x v="3"/>
    <x v="0"/>
    <x v="1"/>
    <x v="0"/>
    <x v="0"/>
    <x v="1"/>
    <x v="0"/>
    <x v="2"/>
    <x v="2"/>
  </r>
  <r>
    <n v="22"/>
    <x v="1"/>
    <x v="0"/>
    <s v="MED LAB SCT"/>
    <s v="SINGLE"/>
    <x v="1"/>
    <x v="3"/>
    <x v="1"/>
    <x v="1"/>
    <x v="1"/>
    <x v="1"/>
    <x v="1"/>
    <x v="1"/>
    <x v="0"/>
    <x v="1"/>
    <x v="1"/>
    <x v="1"/>
    <x v="0"/>
    <x v="1"/>
    <x v="1"/>
  </r>
  <r>
    <n v="23"/>
    <x v="1"/>
    <x v="0"/>
    <s v="MED LAB SCT"/>
    <s v="SINGLE"/>
    <x v="1"/>
    <x v="3"/>
    <x v="2"/>
    <x v="1"/>
    <x v="1"/>
    <x v="1"/>
    <x v="1"/>
    <x v="1"/>
    <x v="0"/>
    <x v="1"/>
    <x v="4"/>
    <x v="1"/>
    <x v="0"/>
    <x v="1"/>
    <x v="1"/>
  </r>
  <r>
    <n v="24"/>
    <x v="1"/>
    <x v="1"/>
    <s v="DOCTOR"/>
    <s v="MARRIED"/>
    <x v="2"/>
    <x v="2"/>
    <x v="1"/>
    <x v="1"/>
    <x v="1"/>
    <x v="1"/>
    <x v="1"/>
    <x v="1"/>
    <x v="0"/>
    <x v="1"/>
    <x v="5"/>
    <x v="1"/>
    <x v="0"/>
    <x v="1"/>
    <x v="1"/>
  </r>
  <r>
    <n v="25"/>
    <x v="0"/>
    <x v="0"/>
    <s v="MED LAB SCT"/>
    <s v="SINGLE"/>
    <x v="2"/>
    <x v="2"/>
    <x v="1"/>
    <x v="1"/>
    <x v="1"/>
    <x v="1"/>
    <x v="1"/>
    <x v="1"/>
    <x v="1"/>
    <x v="1"/>
    <x v="1"/>
    <x v="1"/>
    <x v="0"/>
    <x v="0"/>
    <x v="1"/>
  </r>
  <r>
    <n v="26"/>
    <x v="0"/>
    <x v="1"/>
    <s v="RADIOGRAPHER"/>
    <s v="SINGLE"/>
    <x v="1"/>
    <x v="1"/>
    <x v="1"/>
    <x v="1"/>
    <x v="1"/>
    <x v="1"/>
    <x v="1"/>
    <x v="1"/>
    <x v="1"/>
    <x v="1"/>
    <x v="3"/>
    <x v="1"/>
    <x v="0"/>
    <x v="1"/>
    <x v="1"/>
  </r>
  <r>
    <n v="27"/>
    <x v="1"/>
    <x v="1"/>
    <s v="PCA"/>
    <s v="MARRIED"/>
    <x v="5"/>
    <x v="2"/>
    <x v="1"/>
    <x v="1"/>
    <x v="1"/>
    <x v="1"/>
    <x v="1"/>
    <x v="1"/>
    <x v="2"/>
    <x v="1"/>
    <x v="1"/>
    <x v="1"/>
    <x v="0"/>
    <x v="1"/>
    <x v="1"/>
  </r>
  <r>
    <n v="28"/>
    <x v="0"/>
    <x v="0"/>
    <s v="MED LAB SCT"/>
    <s v="MARRIED"/>
    <x v="1"/>
    <x v="2"/>
    <x v="1"/>
    <x v="1"/>
    <x v="1"/>
    <x v="1"/>
    <x v="1"/>
    <x v="1"/>
    <x v="0"/>
    <x v="2"/>
    <x v="0"/>
    <x v="1"/>
    <x v="0"/>
    <x v="1"/>
    <x v="2"/>
  </r>
  <r>
    <n v="29"/>
    <x v="0"/>
    <x v="0"/>
    <s v="DOCTOR"/>
    <s v="MARRIED"/>
    <x v="2"/>
    <x v="2"/>
    <x v="1"/>
    <x v="1"/>
    <x v="1"/>
    <x v="1"/>
    <x v="1"/>
    <x v="1"/>
    <x v="0"/>
    <x v="1"/>
    <x v="6"/>
    <x v="1"/>
    <x v="0"/>
    <x v="1"/>
    <x v="1"/>
  </r>
  <r>
    <n v="30"/>
    <x v="0"/>
    <x v="0"/>
    <s v="DOCTOR"/>
    <s v="SINGLE"/>
    <x v="1"/>
    <x v="1"/>
    <x v="1"/>
    <x v="1"/>
    <x v="1"/>
    <x v="1"/>
    <x v="1"/>
    <x v="1"/>
    <x v="0"/>
    <x v="2"/>
    <x v="3"/>
    <x v="1"/>
    <x v="0"/>
    <x v="1"/>
    <x v="1"/>
  </r>
  <r>
    <n v="31"/>
    <x v="0"/>
    <x v="1"/>
    <s v="MED LAB SCT"/>
    <s v="SINGLE"/>
    <x v="2"/>
    <x v="2"/>
    <x v="1"/>
    <x v="1"/>
    <x v="1"/>
    <x v="1"/>
    <x v="1"/>
    <x v="1"/>
    <x v="0"/>
    <x v="1"/>
    <x v="4"/>
    <x v="1"/>
    <x v="0"/>
    <x v="1"/>
    <x v="1"/>
  </r>
  <r>
    <n v="32"/>
    <x v="1"/>
    <x v="1"/>
    <s v="MED LAB SCT"/>
    <s v="SINGLE"/>
    <x v="2"/>
    <x v="2"/>
    <x v="1"/>
    <x v="1"/>
    <x v="1"/>
    <x v="1"/>
    <x v="1"/>
    <x v="1"/>
    <x v="0"/>
    <x v="1"/>
    <x v="4"/>
    <x v="1"/>
    <x v="0"/>
    <x v="1"/>
    <x v="1"/>
  </r>
  <r>
    <n v="33"/>
    <x v="1"/>
    <x v="0"/>
    <s v="DOCTOR"/>
    <s v="MARRIED"/>
    <x v="1"/>
    <x v="3"/>
    <x v="1"/>
    <x v="1"/>
    <x v="1"/>
    <x v="1"/>
    <x v="1"/>
    <x v="1"/>
    <x v="0"/>
    <x v="0"/>
    <x v="0"/>
    <x v="1"/>
    <x v="0"/>
    <x v="1"/>
    <x v="1"/>
  </r>
  <r>
    <n v="34"/>
    <x v="1"/>
    <x v="0"/>
    <s v="NURSE"/>
    <s v="SINGLE"/>
    <x v="1"/>
    <x v="2"/>
    <x v="1"/>
    <x v="1"/>
    <x v="1"/>
    <x v="1"/>
    <x v="1"/>
    <x v="1"/>
    <x v="0"/>
    <x v="1"/>
    <x v="3"/>
    <x v="1"/>
    <x v="0"/>
    <x v="1"/>
    <x v="1"/>
  </r>
  <r>
    <n v="35"/>
    <x v="1"/>
    <x v="1"/>
    <s v="DOCTOR"/>
    <s v="SINGLE"/>
    <x v="1"/>
    <x v="1"/>
    <x v="1"/>
    <x v="1"/>
    <x v="1"/>
    <x v="1"/>
    <x v="1"/>
    <x v="1"/>
    <x v="0"/>
    <x v="1"/>
    <x v="7"/>
    <x v="1"/>
    <x v="0"/>
    <x v="1"/>
    <x v="1"/>
  </r>
  <r>
    <n v="36"/>
    <x v="1"/>
    <x v="0"/>
    <s v="NURSE"/>
    <s v="MARRIED"/>
    <x v="2"/>
    <x v="2"/>
    <x v="1"/>
    <x v="1"/>
    <x v="1"/>
    <x v="1"/>
    <x v="1"/>
    <x v="1"/>
    <x v="0"/>
    <x v="1"/>
    <x v="3"/>
    <x v="1"/>
    <x v="0"/>
    <x v="1"/>
    <x v="2"/>
  </r>
  <r>
    <n v="37"/>
    <x v="1"/>
    <x v="1"/>
    <s v="DOCTOR"/>
    <s v="MARRIED"/>
    <x v="6"/>
    <x v="0"/>
    <x v="4"/>
    <x v="1"/>
    <x v="1"/>
    <x v="3"/>
    <x v="3"/>
    <x v="1"/>
    <x v="0"/>
    <x v="1"/>
    <x v="1"/>
    <x v="1"/>
    <x v="0"/>
    <x v="1"/>
    <x v="2"/>
  </r>
  <r>
    <n v="38"/>
    <x v="0"/>
    <x v="1"/>
    <s v="DOCTOR"/>
    <s v="SINGLE"/>
    <x v="2"/>
    <x v="2"/>
    <x v="1"/>
    <x v="1"/>
    <x v="1"/>
    <x v="1"/>
    <x v="1"/>
    <x v="1"/>
    <x v="0"/>
    <x v="1"/>
    <x v="4"/>
    <x v="1"/>
    <x v="0"/>
    <x v="1"/>
    <x v="0"/>
  </r>
  <r>
    <n v="39"/>
    <x v="2"/>
    <x v="1"/>
    <s v="DOCTOR"/>
    <s v="MARRIED"/>
    <x v="6"/>
    <x v="4"/>
    <x v="3"/>
    <x v="1"/>
    <x v="1"/>
    <x v="1"/>
    <x v="3"/>
    <x v="1"/>
    <x v="0"/>
    <x v="1"/>
    <x v="4"/>
    <x v="1"/>
    <x v="0"/>
    <x v="1"/>
    <x v="1"/>
  </r>
  <r>
    <n v="40"/>
    <x v="2"/>
    <x v="0"/>
    <s v="PCA"/>
    <s v="MARRIED"/>
    <x v="2"/>
    <x v="2"/>
    <x v="1"/>
    <x v="1"/>
    <x v="1"/>
    <x v="1"/>
    <x v="1"/>
    <x v="1"/>
    <x v="0"/>
    <x v="1"/>
    <x v="1"/>
    <x v="1"/>
    <x v="0"/>
    <x v="1"/>
    <x v="1"/>
  </r>
  <r>
    <n v="41"/>
    <x v="1"/>
    <x v="0"/>
    <s v="RADIOGRAPHER"/>
    <s v="MARRIED"/>
    <x v="2"/>
    <x v="2"/>
    <x v="1"/>
    <x v="1"/>
    <x v="1"/>
    <x v="1"/>
    <x v="1"/>
    <x v="1"/>
    <x v="0"/>
    <x v="1"/>
    <x v="1"/>
    <x v="1"/>
    <x v="0"/>
    <x v="1"/>
    <x v="1"/>
  </r>
  <r>
    <n v="42"/>
    <x v="0"/>
    <x v="0"/>
    <s v="NURSE"/>
    <s v="SINGLE"/>
    <x v="1"/>
    <x v="3"/>
    <x v="4"/>
    <x v="1"/>
    <x v="1"/>
    <x v="1"/>
    <x v="3"/>
    <x v="1"/>
    <x v="2"/>
    <x v="0"/>
    <x v="3"/>
    <x v="1"/>
    <x v="0"/>
    <x v="2"/>
    <x v="1"/>
  </r>
  <r>
    <n v="43"/>
    <x v="1"/>
    <x v="0"/>
    <s v="PCA"/>
    <s v="MARRIED"/>
    <x v="2"/>
    <x v="2"/>
    <x v="1"/>
    <x v="1"/>
    <x v="1"/>
    <x v="1"/>
    <x v="1"/>
    <x v="1"/>
    <x v="0"/>
    <x v="1"/>
    <x v="3"/>
    <x v="1"/>
    <x v="0"/>
    <x v="1"/>
    <x v="2"/>
  </r>
  <r>
    <n v="44"/>
    <x v="1"/>
    <x v="0"/>
    <s v="DOCTOR"/>
    <s v="SINGLE"/>
    <x v="2"/>
    <x v="2"/>
    <x v="1"/>
    <x v="1"/>
    <x v="1"/>
    <x v="1"/>
    <x v="1"/>
    <x v="1"/>
    <x v="0"/>
    <x v="1"/>
    <x v="8"/>
    <x v="1"/>
    <x v="0"/>
    <x v="1"/>
    <x v="1"/>
  </r>
  <r>
    <n v="45"/>
    <x v="1"/>
    <x v="1"/>
    <s v="DOCTOR"/>
    <s v="SINGLE"/>
    <x v="7"/>
    <x v="2"/>
    <x v="1"/>
    <x v="1"/>
    <x v="1"/>
    <x v="1"/>
    <x v="1"/>
    <x v="1"/>
    <x v="0"/>
    <x v="2"/>
    <x v="0"/>
    <x v="1"/>
    <x v="0"/>
    <x v="1"/>
    <x v="1"/>
  </r>
  <r>
    <n v="46"/>
    <x v="0"/>
    <x v="1"/>
    <s v="DOCTOR"/>
    <s v="SINGLE"/>
    <x v="1"/>
    <x v="1"/>
    <x v="1"/>
    <x v="1"/>
    <x v="1"/>
    <x v="1"/>
    <x v="1"/>
    <x v="1"/>
    <x v="0"/>
    <x v="1"/>
    <x v="9"/>
    <x v="1"/>
    <x v="0"/>
    <x v="1"/>
    <x v="0"/>
  </r>
  <r>
    <n v="47"/>
    <x v="0"/>
    <x v="0"/>
    <s v="DOCTOR"/>
    <s v="SINGLE"/>
    <x v="1"/>
    <x v="0"/>
    <x v="1"/>
    <x v="1"/>
    <x v="1"/>
    <x v="1"/>
    <x v="1"/>
    <x v="1"/>
    <x v="0"/>
    <x v="1"/>
    <x v="3"/>
    <x v="1"/>
    <x v="0"/>
    <x v="2"/>
    <x v="1"/>
  </r>
  <r>
    <n v="48"/>
    <x v="2"/>
    <x v="0"/>
    <s v="NURSE"/>
    <s v="MARRIED"/>
    <x v="2"/>
    <x v="2"/>
    <x v="1"/>
    <x v="1"/>
    <x v="1"/>
    <x v="1"/>
    <x v="1"/>
    <x v="1"/>
    <x v="0"/>
    <x v="2"/>
    <x v="0"/>
    <x v="1"/>
    <x v="1"/>
    <x v="0"/>
    <x v="0"/>
  </r>
  <r>
    <n v="49"/>
    <x v="1"/>
    <x v="1"/>
    <s v="DOCTOR"/>
    <s v="MARRIED"/>
    <x v="7"/>
    <x v="2"/>
    <x v="1"/>
    <x v="1"/>
    <x v="1"/>
    <x v="1"/>
    <x v="1"/>
    <x v="1"/>
    <x v="0"/>
    <x v="1"/>
    <x v="10"/>
    <x v="1"/>
    <x v="0"/>
    <x v="1"/>
    <x v="1"/>
  </r>
  <r>
    <n v="50"/>
    <x v="0"/>
    <x v="1"/>
    <s v="PCA"/>
    <s v="SINGLE"/>
    <x v="1"/>
    <x v="3"/>
    <x v="4"/>
    <x v="1"/>
    <x v="1"/>
    <x v="1"/>
    <x v="1"/>
    <x v="1"/>
    <x v="0"/>
    <x v="1"/>
    <x v="1"/>
    <x v="1"/>
    <x v="0"/>
    <x v="1"/>
    <x v="1"/>
  </r>
  <r>
    <n v="51"/>
    <x v="0"/>
    <x v="1"/>
    <s v="DOCTOR"/>
    <s v="SINGLE"/>
    <x v="8"/>
    <x v="2"/>
    <x v="1"/>
    <x v="1"/>
    <x v="1"/>
    <x v="1"/>
    <x v="1"/>
    <x v="1"/>
    <x v="0"/>
    <x v="1"/>
    <x v="1"/>
    <x v="1"/>
    <x v="0"/>
    <x v="1"/>
    <x v="1"/>
  </r>
  <r>
    <n v="52"/>
    <x v="1"/>
    <x v="1"/>
    <s v="PCA"/>
    <s v="MARRIED"/>
    <x v="8"/>
    <x v="2"/>
    <x v="1"/>
    <x v="1"/>
    <x v="1"/>
    <x v="1"/>
    <x v="1"/>
    <x v="0"/>
    <x v="1"/>
    <x v="2"/>
    <x v="2"/>
    <x v="1"/>
    <x v="0"/>
    <x v="2"/>
    <x v="2"/>
  </r>
  <r>
    <n v="53"/>
    <x v="2"/>
    <x v="1"/>
    <s v="DOCTOR"/>
    <s v="MARRIED"/>
    <x v="1"/>
    <x v="1"/>
    <x v="1"/>
    <x v="1"/>
    <x v="1"/>
    <x v="1"/>
    <x v="1"/>
    <x v="1"/>
    <x v="0"/>
    <x v="1"/>
    <x v="11"/>
    <x v="1"/>
    <x v="0"/>
    <x v="1"/>
    <x v="1"/>
  </r>
  <r>
    <n v="54"/>
    <x v="1"/>
    <x v="1"/>
    <s v="PCA"/>
    <s v="MARRIED"/>
    <x v="2"/>
    <x v="2"/>
    <x v="1"/>
    <x v="1"/>
    <x v="1"/>
    <x v="3"/>
    <x v="1"/>
    <x v="1"/>
    <x v="0"/>
    <x v="1"/>
    <x v="12"/>
    <x v="1"/>
    <x v="0"/>
    <x v="1"/>
    <x v="1"/>
  </r>
  <r>
    <n v="55"/>
    <x v="2"/>
    <x v="0"/>
    <s v="DOCTOR"/>
    <s v="MARRIED"/>
    <x v="1"/>
    <x v="0"/>
    <x v="0"/>
    <x v="1"/>
    <x v="1"/>
    <x v="3"/>
    <x v="3"/>
    <x v="1"/>
    <x v="0"/>
    <x v="2"/>
    <x v="1"/>
    <x v="1"/>
    <x v="0"/>
    <x v="1"/>
    <x v="1"/>
  </r>
  <r>
    <n v="56"/>
    <x v="2"/>
    <x v="1"/>
    <s v="DOCTOR"/>
    <s v="MARRIED"/>
    <x v="4"/>
    <x v="0"/>
    <x v="0"/>
    <x v="1"/>
    <x v="1"/>
    <x v="3"/>
    <x v="1"/>
    <x v="1"/>
    <x v="0"/>
    <x v="1"/>
    <x v="2"/>
    <x v="1"/>
    <x v="0"/>
    <x v="1"/>
    <x v="1"/>
  </r>
  <r>
    <n v="57"/>
    <x v="1"/>
    <x v="0"/>
    <s v="DOCTOR"/>
    <s v="MARRIED"/>
    <x v="2"/>
    <x v="2"/>
    <x v="1"/>
    <x v="1"/>
    <x v="1"/>
    <x v="1"/>
    <x v="1"/>
    <x v="1"/>
    <x v="0"/>
    <x v="1"/>
    <x v="0"/>
    <x v="1"/>
    <x v="0"/>
    <x v="1"/>
    <x v="1"/>
  </r>
  <r>
    <n v="58"/>
    <x v="1"/>
    <x v="0"/>
    <s v="PHARMACIST"/>
    <s v="MARRIED"/>
    <x v="9"/>
    <x v="2"/>
    <x v="1"/>
    <x v="1"/>
    <x v="1"/>
    <x v="1"/>
    <x v="1"/>
    <x v="1"/>
    <x v="0"/>
    <x v="1"/>
    <x v="4"/>
    <x v="1"/>
    <x v="0"/>
    <x v="1"/>
    <x v="1"/>
  </r>
  <r>
    <n v="59"/>
    <x v="1"/>
    <x v="0"/>
    <s v="PHARMACIST"/>
    <s v="MARRIED"/>
    <x v="9"/>
    <x v="2"/>
    <x v="1"/>
    <x v="1"/>
    <x v="1"/>
    <x v="1"/>
    <x v="1"/>
    <x v="1"/>
    <x v="0"/>
    <x v="1"/>
    <x v="4"/>
    <x v="1"/>
    <x v="0"/>
    <x v="1"/>
    <x v="1"/>
  </r>
  <r>
    <n v="60"/>
    <x v="0"/>
    <x v="0"/>
    <s v="PHARMACIST"/>
    <s v="SINGLE"/>
    <x v="10"/>
    <x v="2"/>
    <x v="1"/>
    <x v="1"/>
    <x v="1"/>
    <x v="1"/>
    <x v="1"/>
    <x v="1"/>
    <x v="0"/>
    <x v="1"/>
    <x v="2"/>
    <x v="1"/>
    <x v="0"/>
    <x v="1"/>
    <x v="1"/>
  </r>
  <r>
    <n v="61"/>
    <x v="1"/>
    <x v="0"/>
    <s v="PHARMACIST"/>
    <s v="MARRIED"/>
    <x v="9"/>
    <x v="2"/>
    <x v="1"/>
    <x v="1"/>
    <x v="1"/>
    <x v="1"/>
    <x v="1"/>
    <x v="1"/>
    <x v="0"/>
    <x v="1"/>
    <x v="1"/>
    <x v="1"/>
    <x v="0"/>
    <x v="1"/>
    <x v="1"/>
  </r>
  <r>
    <n v="62"/>
    <x v="0"/>
    <x v="0"/>
    <s v="PHARMACIST"/>
    <s v="SINGLE"/>
    <x v="2"/>
    <x v="2"/>
    <x v="1"/>
    <x v="1"/>
    <x v="1"/>
    <x v="1"/>
    <x v="1"/>
    <x v="1"/>
    <x v="1"/>
    <x v="1"/>
    <x v="2"/>
    <x v="1"/>
    <x v="0"/>
    <x v="1"/>
    <x v="1"/>
  </r>
  <r>
    <n v="63"/>
    <x v="2"/>
    <x v="0"/>
    <s v="PHARMACIST"/>
    <s v="SINGLE"/>
    <x v="2"/>
    <x v="2"/>
    <x v="1"/>
    <x v="1"/>
    <x v="1"/>
    <x v="1"/>
    <x v="1"/>
    <x v="1"/>
    <x v="0"/>
    <x v="1"/>
    <x v="1"/>
    <x v="1"/>
    <x v="2"/>
    <x v="1"/>
    <x v="1"/>
  </r>
  <r>
    <n v="64"/>
    <x v="1"/>
    <x v="0"/>
    <s v="PHARMACIST"/>
    <s v="SINGLE"/>
    <x v="9"/>
    <x v="1"/>
    <x v="2"/>
    <x v="1"/>
    <x v="1"/>
    <x v="1"/>
    <x v="1"/>
    <x v="1"/>
    <x v="0"/>
    <x v="1"/>
    <x v="2"/>
    <x v="1"/>
    <x v="0"/>
    <x v="2"/>
    <x v="1"/>
  </r>
  <r>
    <n v="65"/>
    <x v="1"/>
    <x v="0"/>
    <s v="PHARMACIST"/>
    <s v="MARRIED"/>
    <x v="2"/>
    <x v="2"/>
    <x v="1"/>
    <x v="1"/>
    <x v="2"/>
    <x v="4"/>
    <x v="4"/>
    <x v="2"/>
    <x v="0"/>
    <x v="1"/>
    <x v="4"/>
    <x v="1"/>
    <x v="0"/>
    <x v="1"/>
    <x v="1"/>
  </r>
  <r>
    <n v="66"/>
    <x v="0"/>
    <x v="0"/>
    <s v="PHARMACIST"/>
    <s v="SINGLE"/>
    <x v="9"/>
    <x v="1"/>
    <x v="1"/>
    <x v="1"/>
    <x v="1"/>
    <x v="1"/>
    <x v="1"/>
    <x v="1"/>
    <x v="0"/>
    <x v="1"/>
    <x v="1"/>
    <x v="1"/>
    <x v="0"/>
    <x v="1"/>
    <x v="2"/>
  </r>
  <r>
    <n v="67"/>
    <x v="1"/>
    <x v="0"/>
    <s v="DOCTOR"/>
    <s v="MARRIED"/>
    <x v="11"/>
    <x v="2"/>
    <x v="1"/>
    <x v="3"/>
    <x v="1"/>
    <x v="1"/>
    <x v="1"/>
    <x v="1"/>
    <x v="0"/>
    <x v="1"/>
    <x v="1"/>
    <x v="1"/>
    <x v="0"/>
    <x v="1"/>
    <x v="1"/>
  </r>
  <r>
    <n v="68"/>
    <x v="0"/>
    <x v="1"/>
    <s v="PHARMACIST"/>
    <s v="MARRIED"/>
    <x v="12"/>
    <x v="2"/>
    <x v="1"/>
    <x v="1"/>
    <x v="1"/>
    <x v="3"/>
    <x v="3"/>
    <x v="1"/>
    <x v="0"/>
    <x v="0"/>
    <x v="0"/>
    <x v="0"/>
    <x v="2"/>
    <x v="1"/>
    <x v="2"/>
  </r>
  <r>
    <n v="69"/>
    <x v="2"/>
    <x v="0"/>
    <s v="NURSE"/>
    <s v="MARRIED"/>
    <x v="10"/>
    <x v="2"/>
    <x v="1"/>
    <x v="1"/>
    <x v="1"/>
    <x v="1"/>
    <x v="1"/>
    <x v="1"/>
    <x v="0"/>
    <x v="1"/>
    <x v="1"/>
    <x v="1"/>
    <x v="2"/>
    <x v="2"/>
    <x v="1"/>
  </r>
  <r>
    <n v="70"/>
    <x v="1"/>
    <x v="1"/>
    <s v="PHARMACIST"/>
    <s v="MARRIED"/>
    <x v="10"/>
    <x v="2"/>
    <x v="1"/>
    <x v="1"/>
    <x v="1"/>
    <x v="1"/>
    <x v="1"/>
    <x v="1"/>
    <x v="0"/>
    <x v="1"/>
    <x v="1"/>
    <x v="1"/>
    <x v="0"/>
    <x v="1"/>
    <x v="2"/>
  </r>
  <r>
    <n v="71"/>
    <x v="0"/>
    <x v="0"/>
    <s v="PHARMACIST"/>
    <s v="SINGLE"/>
    <x v="9"/>
    <x v="1"/>
    <x v="1"/>
    <x v="1"/>
    <x v="1"/>
    <x v="1"/>
    <x v="1"/>
    <x v="1"/>
    <x v="0"/>
    <x v="2"/>
    <x v="1"/>
    <x v="1"/>
    <x v="0"/>
    <x v="1"/>
    <x v="1"/>
  </r>
  <r>
    <n v="72"/>
    <x v="2"/>
    <x v="0"/>
    <s v="DOCTOR"/>
    <s v="MARRIED"/>
    <x v="2"/>
    <x v="2"/>
    <x v="1"/>
    <x v="1"/>
    <x v="1"/>
    <x v="1"/>
    <x v="1"/>
    <x v="1"/>
    <x v="0"/>
    <x v="1"/>
    <x v="1"/>
    <x v="1"/>
    <x v="0"/>
    <x v="1"/>
    <x v="1"/>
  </r>
  <r>
    <n v="73"/>
    <x v="1"/>
    <x v="1"/>
    <s v="DOCTOR"/>
    <s v="MARRIED"/>
    <x v="2"/>
    <x v="2"/>
    <x v="1"/>
    <x v="1"/>
    <x v="1"/>
    <x v="1"/>
    <x v="1"/>
    <x v="1"/>
    <x v="0"/>
    <x v="1"/>
    <x v="1"/>
    <x v="1"/>
    <x v="0"/>
    <x v="1"/>
    <x v="1"/>
  </r>
  <r>
    <n v="74"/>
    <x v="0"/>
    <x v="0"/>
    <s v="PHARMACIST"/>
    <s v="SINGLE"/>
    <x v="9"/>
    <x v="1"/>
    <x v="1"/>
    <x v="1"/>
    <x v="1"/>
    <x v="1"/>
    <x v="1"/>
    <x v="1"/>
    <x v="1"/>
    <x v="2"/>
    <x v="11"/>
    <x v="0"/>
    <x v="0"/>
    <x v="1"/>
    <x v="1"/>
  </r>
  <r>
    <n v="75"/>
    <x v="1"/>
    <x v="0"/>
    <s v="PHARMACIST"/>
    <s v="SINGLE"/>
    <x v="13"/>
    <x v="3"/>
    <x v="2"/>
    <x v="1"/>
    <x v="1"/>
    <x v="1"/>
    <x v="1"/>
    <x v="1"/>
    <x v="0"/>
    <x v="2"/>
    <x v="4"/>
    <x v="1"/>
    <x v="0"/>
    <x v="1"/>
    <x v="1"/>
  </r>
  <r>
    <n v="76"/>
    <x v="0"/>
    <x v="0"/>
    <s v="PHARMACIST"/>
    <s v="SINGLE"/>
    <x v="14"/>
    <x v="2"/>
    <x v="1"/>
    <x v="1"/>
    <x v="1"/>
    <x v="1"/>
    <x v="1"/>
    <x v="1"/>
    <x v="0"/>
    <x v="1"/>
    <x v="3"/>
    <x v="1"/>
    <x v="2"/>
    <x v="2"/>
    <x v="2"/>
  </r>
  <r>
    <n v="77"/>
    <x v="2"/>
    <x v="1"/>
    <s v="MED LAB SCIENTISTS"/>
    <s v="MARRIED"/>
    <x v="2"/>
    <x v="2"/>
    <x v="1"/>
    <x v="1"/>
    <x v="1"/>
    <x v="1"/>
    <x v="1"/>
    <x v="1"/>
    <x v="0"/>
    <x v="1"/>
    <x v="4"/>
    <x v="1"/>
    <x v="3"/>
    <x v="1"/>
    <x v="1"/>
  </r>
  <r>
    <n v="78"/>
    <x v="1"/>
    <x v="0"/>
    <s v="DOCTOR"/>
    <s v="MARRIED"/>
    <x v="9"/>
    <x v="2"/>
    <x v="1"/>
    <x v="1"/>
    <x v="1"/>
    <x v="1"/>
    <x v="1"/>
    <x v="1"/>
    <x v="0"/>
    <x v="1"/>
    <x v="2"/>
    <x v="1"/>
    <x v="2"/>
    <x v="2"/>
    <x v="2"/>
  </r>
  <r>
    <n v="79"/>
    <x v="2"/>
    <x v="0"/>
    <s v="PATIENT CARE ASSISSTANT"/>
    <s v="MARRIED"/>
    <x v="2"/>
    <x v="2"/>
    <x v="1"/>
    <x v="1"/>
    <x v="1"/>
    <x v="1"/>
    <x v="4"/>
    <x v="1"/>
    <x v="0"/>
    <x v="1"/>
    <x v="1"/>
    <x v="1"/>
    <x v="3"/>
    <x v="1"/>
    <x v="1"/>
  </r>
  <r>
    <n v="80"/>
    <x v="2"/>
    <x v="0"/>
    <s v="NURSE"/>
    <s v="MARRIED"/>
    <x v="13"/>
    <x v="3"/>
    <x v="1"/>
    <x v="1"/>
    <x v="1"/>
    <x v="1"/>
    <x v="1"/>
    <x v="1"/>
    <x v="0"/>
    <x v="2"/>
    <x v="11"/>
    <x v="1"/>
    <x v="0"/>
    <x v="1"/>
    <x v="1"/>
  </r>
  <r>
    <n v="81"/>
    <x v="0"/>
    <x v="1"/>
    <s v="PHARMACIST"/>
    <s v="SINGLE"/>
    <x v="15"/>
    <x v="3"/>
    <x v="2"/>
    <x v="1"/>
    <x v="1"/>
    <x v="1"/>
    <x v="1"/>
    <x v="1"/>
    <x v="0"/>
    <x v="1"/>
    <x v="4"/>
    <x v="1"/>
    <x v="0"/>
    <x v="2"/>
    <x v="0"/>
  </r>
  <r>
    <n v="82"/>
    <x v="1"/>
    <x v="1"/>
    <s v="PATIENT CARE ASSISSTANT"/>
    <s v="MARRIED"/>
    <x v="2"/>
    <x v="2"/>
    <x v="1"/>
    <x v="1"/>
    <x v="1"/>
    <x v="1"/>
    <x v="1"/>
    <x v="1"/>
    <x v="0"/>
    <x v="1"/>
    <x v="3"/>
    <x v="1"/>
    <x v="0"/>
    <x v="1"/>
    <x v="1"/>
  </r>
  <r>
    <n v="83"/>
    <x v="3"/>
    <x v="0"/>
    <s v="NURSE"/>
    <s v="MARRIED"/>
    <x v="11"/>
    <x v="2"/>
    <x v="1"/>
    <x v="1"/>
    <x v="1"/>
    <x v="1"/>
    <x v="1"/>
    <x v="1"/>
    <x v="0"/>
    <x v="2"/>
    <x v="3"/>
    <x v="1"/>
    <x v="0"/>
    <x v="1"/>
    <x v="1"/>
  </r>
  <r>
    <n v="84"/>
    <x v="2"/>
    <x v="0"/>
    <s v="NURSE"/>
    <s v="SINGLE"/>
    <x v="9"/>
    <x v="1"/>
    <x v="1"/>
    <x v="1"/>
    <x v="1"/>
    <x v="1"/>
    <x v="1"/>
    <x v="1"/>
    <x v="0"/>
    <x v="2"/>
    <x v="4"/>
    <x v="1"/>
    <x v="0"/>
    <x v="1"/>
    <x v="1"/>
  </r>
  <r>
    <n v="85"/>
    <x v="1"/>
    <x v="0"/>
    <s v="NURSE"/>
    <s v="MARRIED"/>
    <x v="9"/>
    <x v="2"/>
    <x v="1"/>
    <x v="1"/>
    <x v="1"/>
    <x v="1"/>
    <x v="1"/>
    <x v="1"/>
    <x v="0"/>
    <x v="2"/>
    <x v="0"/>
    <x v="1"/>
    <x v="3"/>
    <x v="1"/>
    <x v="1"/>
  </r>
  <r>
    <n v="86"/>
    <x v="1"/>
    <x v="0"/>
    <s v="NURSE"/>
    <s v="MARRIED"/>
    <x v="9"/>
    <x v="1"/>
    <x v="1"/>
    <x v="1"/>
    <x v="1"/>
    <x v="1"/>
    <x v="3"/>
    <x v="1"/>
    <x v="0"/>
    <x v="1"/>
    <x v="4"/>
    <x v="1"/>
    <x v="0"/>
    <x v="1"/>
    <x v="1"/>
  </r>
  <r>
    <n v="87"/>
    <x v="1"/>
    <x v="1"/>
    <s v="DOCTOR"/>
    <s v="MARRIED"/>
    <x v="9"/>
    <x v="1"/>
    <x v="1"/>
    <x v="1"/>
    <x v="1"/>
    <x v="1"/>
    <x v="1"/>
    <x v="1"/>
    <x v="0"/>
    <x v="1"/>
    <x v="1"/>
    <x v="1"/>
    <x v="3"/>
    <x v="3"/>
    <x v="3"/>
  </r>
  <r>
    <n v="88"/>
    <x v="0"/>
    <x v="1"/>
    <s v="PHARMACIST"/>
    <s v="SINGLE"/>
    <x v="2"/>
    <x v="2"/>
    <x v="1"/>
    <x v="1"/>
    <x v="1"/>
    <x v="1"/>
    <x v="1"/>
    <x v="1"/>
    <x v="0"/>
    <x v="1"/>
    <x v="3"/>
    <x v="1"/>
    <x v="0"/>
    <x v="1"/>
    <x v="1"/>
  </r>
  <r>
    <n v="89"/>
    <x v="1"/>
    <x v="0"/>
    <s v="NURSE"/>
    <s v="MARRIED"/>
    <x v="2"/>
    <x v="2"/>
    <x v="1"/>
    <x v="1"/>
    <x v="1"/>
    <x v="1"/>
    <x v="1"/>
    <x v="1"/>
    <x v="1"/>
    <x v="1"/>
    <x v="4"/>
    <x v="1"/>
    <x v="0"/>
    <x v="0"/>
    <x v="1"/>
  </r>
  <r>
    <n v="90"/>
    <x v="1"/>
    <x v="0"/>
    <s v="PATIENT CARE ASSISSTANT"/>
    <s v="MARRIED"/>
    <x v="2"/>
    <x v="2"/>
    <x v="1"/>
    <x v="1"/>
    <x v="2"/>
    <x v="4"/>
    <x v="4"/>
    <x v="1"/>
    <x v="1"/>
    <x v="2"/>
    <x v="0"/>
    <x v="1"/>
    <x v="3"/>
    <x v="3"/>
    <x v="3"/>
  </r>
  <r>
    <n v="91"/>
    <x v="1"/>
    <x v="0"/>
    <s v="DOCTOR"/>
    <s v="SINGLE"/>
    <x v="9"/>
    <x v="1"/>
    <x v="1"/>
    <x v="1"/>
    <x v="1"/>
    <x v="1"/>
    <x v="1"/>
    <x v="1"/>
    <x v="0"/>
    <x v="1"/>
    <x v="1"/>
    <x v="1"/>
    <x v="2"/>
    <x v="2"/>
    <x v="1"/>
  </r>
  <r>
    <n v="92"/>
    <x v="0"/>
    <x v="1"/>
    <s v="PHARMACIST"/>
    <s v="SINGLE"/>
    <x v="16"/>
    <x v="1"/>
    <x v="1"/>
    <x v="1"/>
    <x v="1"/>
    <x v="1"/>
    <x v="1"/>
    <x v="1"/>
    <x v="0"/>
    <x v="2"/>
    <x v="3"/>
    <x v="0"/>
    <x v="1"/>
    <x v="0"/>
    <x v="0"/>
  </r>
  <r>
    <n v="93"/>
    <x v="0"/>
    <x v="0"/>
    <s v="PATIENT CARE ASSISSTANT"/>
    <s v="MARRIED"/>
    <x v="2"/>
    <x v="2"/>
    <x v="1"/>
    <x v="1"/>
    <x v="1"/>
    <x v="1"/>
    <x v="1"/>
    <x v="1"/>
    <x v="0"/>
    <x v="1"/>
    <x v="3"/>
    <x v="1"/>
    <x v="0"/>
    <x v="1"/>
    <x v="1"/>
  </r>
  <r>
    <n v="94"/>
    <x v="1"/>
    <x v="0"/>
    <s v="RADIOGRAPHER"/>
    <s v="SINGLE"/>
    <x v="2"/>
    <x v="2"/>
    <x v="1"/>
    <x v="1"/>
    <x v="1"/>
    <x v="1"/>
    <x v="1"/>
    <x v="1"/>
    <x v="0"/>
    <x v="1"/>
    <x v="1"/>
    <x v="1"/>
    <x v="3"/>
    <x v="3"/>
    <x v="3"/>
  </r>
  <r>
    <n v="95"/>
    <x v="1"/>
    <x v="1"/>
    <s v="NURSE"/>
    <s v="MARRIED"/>
    <x v="2"/>
    <x v="2"/>
    <x v="1"/>
    <x v="1"/>
    <x v="1"/>
    <x v="1"/>
    <x v="1"/>
    <x v="1"/>
    <x v="0"/>
    <x v="1"/>
    <x v="1"/>
    <x v="1"/>
    <x v="3"/>
    <x v="1"/>
    <x v="1"/>
  </r>
  <r>
    <n v="96"/>
    <x v="1"/>
    <x v="0"/>
    <s v="PATIENT CARE ASSISSTANT"/>
    <s v="SINGLE"/>
    <x v="2"/>
    <x v="2"/>
    <x v="1"/>
    <x v="1"/>
    <x v="1"/>
    <x v="1"/>
    <x v="1"/>
    <x v="1"/>
    <x v="0"/>
    <x v="1"/>
    <x v="1"/>
    <x v="1"/>
    <x v="0"/>
    <x v="1"/>
    <x v="1"/>
  </r>
  <r>
    <n v="97"/>
    <x v="3"/>
    <x v="0"/>
    <s v="NURSE"/>
    <s v="MARRIED"/>
    <x v="11"/>
    <x v="2"/>
    <x v="1"/>
    <x v="1"/>
    <x v="1"/>
    <x v="1"/>
    <x v="1"/>
    <x v="1"/>
    <x v="0"/>
    <x v="1"/>
    <x v="3"/>
    <x v="1"/>
    <x v="0"/>
    <x v="1"/>
    <x v="1"/>
  </r>
  <r>
    <n v="98"/>
    <x v="1"/>
    <x v="0"/>
    <s v="PATIENT CARE ASSISSTANT"/>
    <s v="MARRIED"/>
    <x v="2"/>
    <x v="2"/>
    <x v="1"/>
    <x v="1"/>
    <x v="1"/>
    <x v="1"/>
    <x v="1"/>
    <x v="1"/>
    <x v="0"/>
    <x v="1"/>
    <x v="11"/>
    <x v="1"/>
    <x v="0"/>
    <x v="1"/>
    <x v="1"/>
  </r>
  <r>
    <n v="99"/>
    <x v="4"/>
    <x v="0"/>
    <s v="NURSE"/>
    <s v="MARRIED"/>
    <x v="10"/>
    <x v="1"/>
    <x v="1"/>
    <x v="1"/>
    <x v="1"/>
    <x v="1"/>
    <x v="1"/>
    <x v="1"/>
    <x v="0"/>
    <x v="1"/>
    <x v="3"/>
    <x v="1"/>
    <x v="0"/>
    <x v="1"/>
    <x v="1"/>
  </r>
  <r>
    <n v="100"/>
    <x v="1"/>
    <x v="0"/>
    <s v="PATIENT CARE ASSISSTANT"/>
    <s v="MARRIED"/>
    <x v="13"/>
    <x v="3"/>
    <x v="3"/>
    <x v="1"/>
    <x v="1"/>
    <x v="1"/>
    <x v="1"/>
    <x v="1"/>
    <x v="1"/>
    <x v="2"/>
    <x v="1"/>
    <x v="1"/>
    <x v="0"/>
    <x v="1"/>
    <x v="1"/>
  </r>
  <r>
    <n v="101"/>
    <x v="1"/>
    <x v="0"/>
    <s v="NURSE"/>
    <s v="MARRIED"/>
    <x v="2"/>
    <x v="2"/>
    <x v="1"/>
    <x v="1"/>
    <x v="1"/>
    <x v="1"/>
    <x v="1"/>
    <x v="1"/>
    <x v="0"/>
    <x v="1"/>
    <x v="1"/>
    <x v="1"/>
    <x v="0"/>
    <x v="1"/>
    <x v="1"/>
  </r>
  <r>
    <n v="102"/>
    <x v="1"/>
    <x v="1"/>
    <s v="PHARMACIST"/>
    <s v="MARRIED"/>
    <x v="17"/>
    <x v="4"/>
    <x v="3"/>
    <x v="1"/>
    <x v="1"/>
    <x v="3"/>
    <x v="3"/>
    <x v="1"/>
    <x v="0"/>
    <x v="1"/>
    <x v="4"/>
    <x v="1"/>
    <x v="0"/>
    <x v="1"/>
    <x v="1"/>
  </r>
  <r>
    <n v="103"/>
    <x v="1"/>
    <x v="1"/>
    <s v="PHARMACIST"/>
    <s v="MARRIED"/>
    <x v="9"/>
    <x v="1"/>
    <x v="1"/>
    <x v="1"/>
    <x v="1"/>
    <x v="1"/>
    <x v="1"/>
    <x v="1"/>
    <x v="0"/>
    <x v="1"/>
    <x v="3"/>
    <x v="1"/>
    <x v="0"/>
    <x v="1"/>
    <x v="1"/>
  </r>
  <r>
    <n v="104"/>
    <x v="1"/>
    <x v="0"/>
    <s v="NURSE"/>
    <s v="MARRIED"/>
    <x v="10"/>
    <x v="1"/>
    <x v="1"/>
    <x v="1"/>
    <x v="1"/>
    <x v="1"/>
    <x v="1"/>
    <x v="1"/>
    <x v="0"/>
    <x v="1"/>
    <x v="1"/>
    <x v="1"/>
    <x v="0"/>
    <x v="1"/>
    <x v="1"/>
  </r>
  <r>
    <n v="105"/>
    <x v="1"/>
    <x v="1"/>
    <s v="MED LAB SCIENTISTS"/>
    <s v="SINGLE"/>
    <x v="9"/>
    <x v="2"/>
    <x v="1"/>
    <x v="1"/>
    <x v="1"/>
    <x v="1"/>
    <x v="2"/>
    <x v="1"/>
    <x v="1"/>
    <x v="2"/>
    <x v="3"/>
    <x v="1"/>
    <x v="0"/>
    <x v="0"/>
    <x v="0"/>
  </r>
  <r>
    <n v="106"/>
    <x v="1"/>
    <x v="0"/>
    <s v="NURSE"/>
    <s v="SINGLE"/>
    <x v="9"/>
    <x v="1"/>
    <x v="1"/>
    <x v="1"/>
    <x v="1"/>
    <x v="1"/>
    <x v="3"/>
    <x v="1"/>
    <x v="0"/>
    <x v="1"/>
    <x v="2"/>
    <x v="1"/>
    <x v="0"/>
    <x v="1"/>
    <x v="1"/>
  </r>
  <r>
    <n v="107"/>
    <x v="0"/>
    <x v="1"/>
    <s v="PHARMACIST"/>
    <s v="SINGLE"/>
    <x v="9"/>
    <x v="2"/>
    <x v="2"/>
    <x v="1"/>
    <x v="1"/>
    <x v="3"/>
    <x v="0"/>
    <x v="1"/>
    <x v="0"/>
    <x v="1"/>
    <x v="4"/>
    <x v="1"/>
    <x v="2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7" firstHeaderRow="1" firstDataRow="2" firstDataCol="1"/>
  <pivotFields count="20">
    <pivotField showAll="0"/>
    <pivotField showAll="0">
      <items count="6">
        <item x="0"/>
        <item x="1"/>
        <item x="2"/>
        <item x="3"/>
        <item x="4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>
      <items count="19">
        <item x="1"/>
        <item x="4"/>
        <item x="0"/>
        <item x="9"/>
        <item x="15"/>
        <item x="10"/>
        <item x="13"/>
        <item x="3"/>
        <item x="8"/>
        <item x="11"/>
        <item x="5"/>
        <item x="14"/>
        <item x="12"/>
        <item x="17"/>
        <item x="16"/>
        <item x="6"/>
        <item x="7"/>
        <item x="2"/>
        <item t="default"/>
      </items>
    </pivotField>
    <pivotField axis="axisCol" dataField="1" showAll="0">
      <items count="6">
        <item x="4"/>
        <item x="3"/>
        <item x="2"/>
        <item x="1"/>
        <item x="0"/>
        <item t="default"/>
      </items>
    </pivotField>
    <pivotField showAll="0">
      <items count="6">
        <item x="3"/>
        <item x="0"/>
        <item x="1"/>
        <item x="2"/>
        <item x="4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14">
        <item x="3"/>
        <item x="2"/>
        <item x="7"/>
        <item x="1"/>
        <item x="12"/>
        <item x="10"/>
        <item x="9"/>
        <item x="6"/>
        <item x="5"/>
        <item x="11"/>
        <item x="4"/>
        <item x="8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>
      <items count="5">
        <item x="2"/>
        <item x="0"/>
        <item x="1"/>
        <item x="3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SUBSTANCE ABUSE IN 3 MINTHS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T7" firstHeaderRow="1" firstDataRow="2" firstDataCol="1"/>
  <pivotFields count="20"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axis="axisCol" dataField="1" showAll="0">
      <items count="19">
        <item x="1"/>
        <item x="4"/>
        <item x="0"/>
        <item x="9"/>
        <item x="15"/>
        <item x="10"/>
        <item x="13"/>
        <item x="3"/>
        <item x="8"/>
        <item x="11"/>
        <item x="5"/>
        <item x="14"/>
        <item x="12"/>
        <item x="17"/>
        <item x="16"/>
        <item x="6"/>
        <item x="7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5"/>
  </colFields>
  <col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colItems>
  <dataFields count="1">
    <dataField name="Count of SUBSTANCE ABUSED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4" name="Table4" displayName="Table4" ref="A1:T108" totalsRowShown="0">
  <autoFilter ref="A1:T108"/>
  <tableColumns count="20">
    <tableColumn id="1" name="SN"/>
    <tableColumn id="2" name="AGE"/>
    <tableColumn id="3" name="GENDER"/>
    <tableColumn id="4" name="PROFESSION"/>
    <tableColumn id="5" name="MS"/>
    <tableColumn id="6" name="SUBSTANCE ABUSED"/>
    <tableColumn id="7" name="SUBSTANCE ABUSE IN 3 MINTHS"/>
    <tableColumn id="8" name="DESIRE FOR SUBSTANCE ABUSE IN 3 MONTHS"/>
    <tableColumn id="9" name="HAS ABUSE LED TO HEALTH,SOCIAL,LEGAL OR FINANCIAL PROBS"/>
    <tableColumn id="10" name="HAS SUBSTANCE ABUSE LED TO FAILURE IN ACHIEVING EXPECTATION"/>
    <tableColumn id="11" name="HAS FRIENDS OR RELATIVES COMPLAINED ABOUT ABUSE"/>
    <tableColumn id="12" name="FAILURE TO CUT DOWN ON DRUG ABUSED"/>
    <tableColumn id="13" name="USE OF SUBSTANCE AS INJECTION"/>
    <tableColumn id="14" name="DO HCW ABUSE DRUGS"/>
    <tableColumn id="15" name="DO HCW WHO ABUSE DRUGS HAVE A PROBLEM"/>
    <tableColumn id="16" name="WHAT TYPE OF PROBLEM"/>
    <tableColumn id="17" name="DO SUBSTANCE ABUSING ACW NEED HELP"/>
    <tableColumn id="18" name="WILLINGNESS TO SEEK HELP FROM PSYCOLOGIST"/>
    <tableColumn id="19" name="WILLINGNESS TO TAKE LEAVE FROM WORK &amp;LOVED ONES"/>
    <tableColumn id="20" name="WILLINGNESS TO PAY FOR TREATM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A1:P108" totalsRowShown="0" headerRowDxfId="50" dataDxfId="48" headerRowBorderDxfId="49" tableBorderDxfId="47" totalsRowBorderDxfId="46">
  <autoFilter ref="A1:P108"/>
  <tableColumns count="16">
    <tableColumn id="1" name="SN" dataDxfId="45"/>
    <tableColumn id="2" name="PROFESSION" dataDxfId="44"/>
    <tableColumn id="3" name="SUBSTANCE ABUSE IN 3 MINTHS" dataDxfId="43"/>
    <tableColumn id="4" name="DESIRE FOR SUBSTANCE ABUSE IN 3 MONTHS" dataDxfId="42"/>
    <tableColumn id="5" name="HAS ABUSE LED TO HEALTH,SOCIAL,LEGAL OR FINANCIAL PROBS" dataDxfId="41"/>
    <tableColumn id="6" name="HAS SUBSTANCE ABUSE LED TO FAILURE IN ACHIEVING EXPECTATION" dataDxfId="40"/>
    <tableColumn id="7" name="HAS FRIENDS OR RELATIVES COMPLAINED ABOUT ABUSE" dataDxfId="39"/>
    <tableColumn id="8" name="FAILURE TO CUT DOWN ON DRUG ABUSED" dataDxfId="38"/>
    <tableColumn id="9" name="USE OF SUBSTANCE AS INJECTION" dataDxfId="37"/>
    <tableColumn id="10" name="DO HCW ABUSE DRUGS" dataDxfId="36"/>
    <tableColumn id="11" name="DO HCW WHO ABUSE DRUGS HAVE A PROBLEM" dataDxfId="35"/>
    <tableColumn id="12" name="WHAT TYPE OF PROBLEM" dataDxfId="34"/>
    <tableColumn id="13" name="DO SUBSTANCE ABUSING ACW NEED HELP" dataDxfId="33"/>
    <tableColumn id="14" name="WILLINGNESS TO SEEK HELP FROM PSYCOLOGIST" dataDxfId="32"/>
    <tableColumn id="15" name="WILLINGNESS TO TAKE LEAVE FROM WORK &amp;LOVED ONES" dataDxfId="31"/>
    <tableColumn id="16" name="WILLINGNESS TO PAY FOR TREATMENT" dataDxfId="30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2:P109" totalsRowShown="0" headerRowDxfId="29" dataDxfId="27" headerRowBorderDxfId="28" tableBorderDxfId="26" totalsRowBorderDxfId="25">
  <autoFilter ref="A2:P109"/>
  <tableColumns count="16">
    <tableColumn id="9" name="Response ID" dataDxfId="24"/>
    <tableColumn id="1" name="GENDER" dataDxfId="23"/>
    <tableColumn id="2" name="SUBSTANCE ABUSE IN 3 MINTHS" dataDxfId="22"/>
    <tableColumn id="3" name="DESIRE FOR SUBSTANCE ABUSE IN 3 MONTHS" dataDxfId="21"/>
    <tableColumn id="4" name="HAS ABUSE LED TO HEALTH,SOCIAL,LEGAL OR FINANCIAL PROBS" dataDxfId="20"/>
    <tableColumn id="5" name="HAS SUBSTANCE ABUSE LED TO FAILURE IN ACHIEVING EXPECTATION" dataDxfId="19"/>
    <tableColumn id="6" name="HAS FRIENDS OR RELATIVES COMPLAINED ABOUT ABUSE" dataDxfId="18"/>
    <tableColumn id="7" name="FAILURE TO CUT DOWN ON DRUG ABUSED" dataDxfId="17"/>
    <tableColumn id="8" name="USE OF SUBSTANCE AS INJECTION" dataDxfId="16"/>
    <tableColumn id="10" name="DO HCW ABUSE DRUGS" dataDxfId="15"/>
    <tableColumn id="11" name="DO HCW WHO ABUSE DRUGS HAVE A PROBLEM" dataDxfId="14"/>
    <tableColumn id="12" name="WHAT TYPE OF PROBLEM" dataDxfId="13"/>
    <tableColumn id="13" name="DO SUBSTANCE ABUSING ACW NEED HELP" dataDxfId="12"/>
    <tableColumn id="14" name="WILLINGNESS TO SEEK HELP FROM PSYCOLOGIST" dataDxfId="11"/>
    <tableColumn id="15" name="WILLINGNESS TO TAKE LEAVE FROM WORK &amp;LOVED ONES" dataDxfId="10"/>
    <tableColumn id="16" name="WILLINGNESS TO PAY FOR TREATMENT" dataDxfId="9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A1:F108" totalsRowShown="0" headerRowBorderDxfId="8" tableBorderDxfId="7" totalsRowBorderDxfId="6">
  <autoFilter ref="A1:F108"/>
  <tableColumns count="6">
    <tableColumn id="1" name="SN" dataDxfId="5"/>
    <tableColumn id="2" name="AGE" dataDxfId="4"/>
    <tableColumn id="3" name="GENDER" dataDxfId="3"/>
    <tableColumn id="4" name="PROFESSION" dataDxfId="2"/>
    <tableColumn id="5" name="MS" dataDxfId="1"/>
    <tableColumn id="6" name="SUBSTANCE ABUSED" dataDxfId="0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1" name="Table1" displayName="Table1" ref="A1:E108" totalsRowShown="0">
  <autoFilter ref="A1:E108"/>
  <tableColumns count="5">
    <tableColumn id="1" name="SN"/>
    <tableColumn id="2" name="AGE"/>
    <tableColumn id="3" name="GENDER"/>
    <tableColumn id="4" name="PROFESSION"/>
    <tableColumn id="5" name="MS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3" name="Table3" displayName="Table3" ref="A1:O108" totalsRowShown="0">
  <autoFilter ref="A1:O108"/>
  <tableColumns count="15">
    <tableColumn id="1" name="S/N"/>
    <tableColumn id="2" name="SUBSTANCE ABUSE IN 3 MINTHS"/>
    <tableColumn id="3" name="DESIRE FOR SUBSTANCE ABUSE IN 3 MONTHS"/>
    <tableColumn id="4" name="HAS ABUSE LED TO HEALTH,SOCIAL,LEGAL OR FINANCIAL PROBS"/>
    <tableColumn id="5" name="HAS SUBSTANCE ABUSE LED TO FAILURE IN ACHIEVING EXPECTATION"/>
    <tableColumn id="6" name="HAS FRIENDS OR RELATIVES COMPLAINED ABOUT ABUSE"/>
    <tableColumn id="7" name="FAILURE TO CUT DOWN ON DRUG ABUSED"/>
    <tableColumn id="8" name="USE OF SUBSTANCE AS INJECTION"/>
    <tableColumn id="9" name="DO HCW ABUSE DRUGS"/>
    <tableColumn id="10" name="DO HCW WHO ABUSE DRUGS HAVE A PROBLEM"/>
    <tableColumn id="11" name="WHAT TYPE OF PROBLEM"/>
    <tableColumn id="12" name="DO SUBSTANCE ABUSING ACW NEED HELP"/>
    <tableColumn id="13" name="WILLINGNESS TO SEEK HELP FROM PSYCOLOGIST"/>
    <tableColumn id="14" name="WILLINGNESS TO TAKE LEAVE FROM WORK &amp;LOVED ONES"/>
    <tableColumn id="15" name="WILLINGNESS TO PAY FOR TREATMEN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7"/>
  <sheetViews>
    <sheetView zoomScale="70" zoomScaleNormal="70" workbookViewId="0">
      <selection activeCell="A13" sqref="A13"/>
    </sheetView>
  </sheetViews>
  <sheetFormatPr defaultRowHeight="14.4" x14ac:dyDescent="0.3"/>
  <cols>
    <col min="1" max="1" width="37.109375" customWidth="1"/>
    <col min="2" max="2" width="22.77734375" customWidth="1"/>
    <col min="3" max="3" width="10" customWidth="1"/>
    <col min="4" max="4" width="6.77734375" customWidth="1"/>
    <col min="5" max="5" width="15" customWidth="1"/>
    <col min="6" max="6" width="8" customWidth="1"/>
    <col min="7" max="7" width="11.109375" customWidth="1"/>
    <col min="8" max="8" width="20.5546875" bestFit="1" customWidth="1"/>
    <col min="9" max="9" width="14.77734375" bestFit="1" customWidth="1"/>
    <col min="10" max="10" width="10.21875" bestFit="1" customWidth="1"/>
    <col min="11" max="11" width="73.6640625" bestFit="1" customWidth="1"/>
    <col min="12" max="12" width="9.21875" bestFit="1" customWidth="1"/>
    <col min="13" max="13" width="115.21875" bestFit="1" customWidth="1"/>
    <col min="14" max="14" width="255.77734375" bestFit="1" customWidth="1"/>
    <col min="15" max="15" width="188.77734375" bestFit="1" customWidth="1"/>
    <col min="16" max="16" width="77.77734375" bestFit="1" customWidth="1"/>
    <col min="17" max="17" width="18.44140625" bestFit="1" customWidth="1"/>
    <col min="18" max="18" width="28.5546875" bestFit="1" customWidth="1"/>
    <col min="19" max="19" width="7" customWidth="1"/>
    <col min="20" max="20" width="10.77734375" bestFit="1" customWidth="1"/>
  </cols>
  <sheetData>
    <row r="3" spans="1:7" x14ac:dyDescent="0.3">
      <c r="A3" s="154" t="s">
        <v>149</v>
      </c>
      <c r="B3" s="154" t="s">
        <v>198</v>
      </c>
    </row>
    <row r="4" spans="1:7" x14ac:dyDescent="0.3">
      <c r="A4" s="154" t="s">
        <v>111</v>
      </c>
      <c r="B4" t="s">
        <v>28</v>
      </c>
      <c r="C4" t="s">
        <v>26</v>
      </c>
      <c r="D4" t="s">
        <v>35</v>
      </c>
      <c r="E4" t="s">
        <v>27</v>
      </c>
      <c r="F4" t="s">
        <v>25</v>
      </c>
      <c r="G4" t="s">
        <v>112</v>
      </c>
    </row>
    <row r="5" spans="1:7" x14ac:dyDescent="0.3">
      <c r="A5" s="155" t="s">
        <v>21</v>
      </c>
      <c r="B5" s="158">
        <v>1</v>
      </c>
      <c r="C5" s="158">
        <v>10</v>
      </c>
      <c r="D5" s="158">
        <v>41</v>
      </c>
      <c r="E5" s="158">
        <v>17</v>
      </c>
      <c r="F5" s="158">
        <v>3</v>
      </c>
      <c r="G5" s="158">
        <v>72</v>
      </c>
    </row>
    <row r="6" spans="1:7" x14ac:dyDescent="0.3">
      <c r="A6" s="155" t="s">
        <v>37</v>
      </c>
      <c r="B6" s="158">
        <v>2</v>
      </c>
      <c r="C6" s="158">
        <v>3</v>
      </c>
      <c r="D6" s="158">
        <v>21</v>
      </c>
      <c r="E6" s="158">
        <v>7</v>
      </c>
      <c r="F6" s="158">
        <v>2</v>
      </c>
      <c r="G6" s="158">
        <v>35</v>
      </c>
    </row>
    <row r="7" spans="1:7" x14ac:dyDescent="0.3">
      <c r="A7" s="155" t="s">
        <v>112</v>
      </c>
      <c r="B7" s="158">
        <v>3</v>
      </c>
      <c r="C7" s="158">
        <v>13</v>
      </c>
      <c r="D7" s="158">
        <v>62</v>
      </c>
      <c r="E7" s="158">
        <v>24</v>
      </c>
      <c r="F7" s="158">
        <v>5</v>
      </c>
      <c r="G7" s="158">
        <v>107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M34"/>
  <sheetViews>
    <sheetView topLeftCell="B41" workbookViewId="0">
      <selection activeCell="D3" sqref="D3:M10"/>
    </sheetView>
  </sheetViews>
  <sheetFormatPr defaultRowHeight="14.4" x14ac:dyDescent="0.3"/>
  <cols>
    <col min="4" max="4" width="21.88671875" customWidth="1"/>
    <col min="5" max="5" width="9.21875" bestFit="1" customWidth="1"/>
    <col min="7" max="7" width="9.88671875" bestFit="1" customWidth="1"/>
    <col min="9" max="9" width="14.33203125" bestFit="1" customWidth="1"/>
    <col min="10" max="10" width="10.77734375" bestFit="1" customWidth="1"/>
    <col min="11" max="11" width="12.109375" customWidth="1"/>
    <col min="12" max="12" width="14" bestFit="1" customWidth="1"/>
  </cols>
  <sheetData>
    <row r="3" spans="4:13" x14ac:dyDescent="0.3">
      <c r="D3" s="1"/>
      <c r="E3" s="105" t="s">
        <v>51</v>
      </c>
      <c r="F3" s="105" t="s">
        <v>34</v>
      </c>
      <c r="G3" s="105" t="s">
        <v>130</v>
      </c>
      <c r="H3" s="105" t="s">
        <v>123</v>
      </c>
      <c r="I3" s="105" t="s">
        <v>131</v>
      </c>
      <c r="J3" s="105" t="s">
        <v>132</v>
      </c>
      <c r="K3" s="105" t="s">
        <v>133</v>
      </c>
      <c r="L3" s="105" t="s">
        <v>134</v>
      </c>
      <c r="M3" s="103" t="s">
        <v>79</v>
      </c>
    </row>
    <row r="4" spans="4:13" x14ac:dyDescent="0.3">
      <c r="D4" s="1" t="s">
        <v>33</v>
      </c>
      <c r="E4" s="1">
        <v>4</v>
      </c>
      <c r="F4" s="1">
        <v>19</v>
      </c>
      <c r="G4" s="1">
        <v>2</v>
      </c>
      <c r="H4" s="1">
        <v>0</v>
      </c>
      <c r="I4" s="1">
        <v>0</v>
      </c>
      <c r="J4" s="1">
        <v>0</v>
      </c>
      <c r="K4" s="1">
        <v>2</v>
      </c>
      <c r="L4" s="1">
        <v>0</v>
      </c>
      <c r="M4" s="86">
        <f>SUM(E4:L4)</f>
        <v>27</v>
      </c>
    </row>
    <row r="5" spans="4:13" x14ac:dyDescent="0.3">
      <c r="D5" s="1" t="s">
        <v>22</v>
      </c>
      <c r="E5" s="1">
        <v>6</v>
      </c>
      <c r="F5" s="1">
        <v>15</v>
      </c>
      <c r="G5" s="1">
        <v>6</v>
      </c>
      <c r="H5" s="1">
        <v>1</v>
      </c>
      <c r="I5" s="1">
        <v>2</v>
      </c>
      <c r="J5" s="1">
        <v>0</v>
      </c>
      <c r="K5" s="1">
        <v>4</v>
      </c>
      <c r="L5" s="1">
        <v>1</v>
      </c>
      <c r="M5" s="86">
        <f t="shared" ref="M5:M9" si="0">SUM(E5:L5)</f>
        <v>35</v>
      </c>
    </row>
    <row r="6" spans="4:13" x14ac:dyDescent="0.3">
      <c r="D6" s="1" t="s">
        <v>42</v>
      </c>
      <c r="E6" s="1">
        <v>0</v>
      </c>
      <c r="F6" s="1">
        <v>16</v>
      </c>
      <c r="G6" s="1">
        <v>0</v>
      </c>
      <c r="H6" s="1">
        <v>1</v>
      </c>
      <c r="I6" s="1">
        <v>0</v>
      </c>
      <c r="J6" s="1">
        <v>0</v>
      </c>
      <c r="K6" s="1">
        <v>5</v>
      </c>
      <c r="L6" s="1">
        <v>0</v>
      </c>
      <c r="M6" s="86">
        <f t="shared" si="0"/>
        <v>22</v>
      </c>
    </row>
    <row r="7" spans="4:13" x14ac:dyDescent="0.3">
      <c r="D7" s="1" t="s">
        <v>71</v>
      </c>
      <c r="E7" s="1">
        <v>0</v>
      </c>
      <c r="F7" s="1">
        <v>4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86">
        <f t="shared" si="0"/>
        <v>4</v>
      </c>
    </row>
    <row r="8" spans="4:13" x14ac:dyDescent="0.3">
      <c r="D8" s="1" t="s">
        <v>72</v>
      </c>
      <c r="E8" s="1">
        <v>1</v>
      </c>
      <c r="F8" s="1">
        <v>1</v>
      </c>
      <c r="G8" s="1">
        <v>0</v>
      </c>
      <c r="H8" s="1">
        <v>1</v>
      </c>
      <c r="I8" s="1">
        <v>0</v>
      </c>
      <c r="J8" s="1">
        <v>0</v>
      </c>
      <c r="K8" s="1">
        <v>1</v>
      </c>
      <c r="L8" s="1">
        <v>1</v>
      </c>
      <c r="M8" s="86">
        <f t="shared" si="0"/>
        <v>5</v>
      </c>
    </row>
    <row r="9" spans="4:13" x14ac:dyDescent="0.3">
      <c r="D9" s="1" t="s">
        <v>49</v>
      </c>
      <c r="E9" s="1">
        <v>0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86">
        <f t="shared" si="0"/>
        <v>1</v>
      </c>
    </row>
    <row r="10" spans="4:13" x14ac:dyDescent="0.3">
      <c r="D10" s="7" t="s">
        <v>79</v>
      </c>
      <c r="E10" s="7">
        <f>SUM(E4:E9)</f>
        <v>11</v>
      </c>
      <c r="F10" s="7">
        <f t="shared" ref="F10:L10" si="1">SUM(F4:F9)</f>
        <v>56</v>
      </c>
      <c r="G10" s="7">
        <f t="shared" si="1"/>
        <v>8</v>
      </c>
      <c r="H10" s="7">
        <f t="shared" si="1"/>
        <v>3</v>
      </c>
      <c r="I10" s="7">
        <f t="shared" si="1"/>
        <v>2</v>
      </c>
      <c r="J10" s="7">
        <f t="shared" si="1"/>
        <v>0</v>
      </c>
      <c r="K10" s="7">
        <f t="shared" si="1"/>
        <v>12</v>
      </c>
      <c r="L10" s="7">
        <f t="shared" si="1"/>
        <v>2</v>
      </c>
      <c r="M10" s="1"/>
    </row>
    <row r="14" spans="4:13" x14ac:dyDescent="0.3">
      <c r="D14" s="1"/>
      <c r="E14" s="105" t="s">
        <v>140</v>
      </c>
      <c r="F14" s="105" t="s">
        <v>141</v>
      </c>
      <c r="G14" s="105" t="s">
        <v>142</v>
      </c>
      <c r="H14" s="105" t="s">
        <v>143</v>
      </c>
      <c r="I14" s="105" t="s">
        <v>144</v>
      </c>
      <c r="J14" s="105" t="s">
        <v>145</v>
      </c>
      <c r="K14" s="105" t="s">
        <v>146</v>
      </c>
      <c r="L14" s="105" t="s">
        <v>148</v>
      </c>
      <c r="M14" s="1" t="s">
        <v>79</v>
      </c>
    </row>
    <row r="15" spans="4:13" x14ac:dyDescent="0.3">
      <c r="D15" s="1" t="s">
        <v>33</v>
      </c>
      <c r="E15" s="22">
        <f>E4/$M$4</f>
        <v>0.14814814814814814</v>
      </c>
      <c r="F15" s="22">
        <f t="shared" ref="F15:K15" si="2">F4/$M$4</f>
        <v>0.70370370370370372</v>
      </c>
      <c r="G15" s="22">
        <f t="shared" si="2"/>
        <v>7.407407407407407E-2</v>
      </c>
      <c r="H15" s="22"/>
      <c r="I15" s="22"/>
      <c r="J15" s="22"/>
      <c r="K15" s="22">
        <f t="shared" si="2"/>
        <v>7.407407407407407E-2</v>
      </c>
      <c r="L15" s="22"/>
      <c r="M15" s="104">
        <f>SUM(E15:L15)</f>
        <v>1</v>
      </c>
    </row>
    <row r="16" spans="4:13" x14ac:dyDescent="0.3">
      <c r="D16" s="1" t="s">
        <v>22</v>
      </c>
      <c r="E16" s="22">
        <f>E5/$M$5</f>
        <v>0.17142857142857143</v>
      </c>
      <c r="F16" s="22">
        <f t="shared" ref="F16:L16" si="3">F5/$M$5</f>
        <v>0.42857142857142855</v>
      </c>
      <c r="G16" s="22">
        <f t="shared" si="3"/>
        <v>0.17142857142857143</v>
      </c>
      <c r="H16" s="22">
        <f t="shared" si="3"/>
        <v>2.8571428571428571E-2</v>
      </c>
      <c r="I16" s="22">
        <f t="shared" si="3"/>
        <v>5.7142857142857141E-2</v>
      </c>
      <c r="J16" s="22"/>
      <c r="K16" s="22">
        <f t="shared" si="3"/>
        <v>0.11428571428571428</v>
      </c>
      <c r="L16" s="22">
        <f t="shared" si="3"/>
        <v>2.8571428571428571E-2</v>
      </c>
      <c r="M16" s="104">
        <f t="shared" ref="M16:M20" si="4">SUM(E16:L16)</f>
        <v>1</v>
      </c>
    </row>
    <row r="17" spans="4:13" x14ac:dyDescent="0.3">
      <c r="D17" s="1" t="s">
        <v>42</v>
      </c>
      <c r="E17" s="22"/>
      <c r="F17" s="22">
        <f t="shared" ref="F17:K17" si="5">F6/$M$6</f>
        <v>0.72727272727272729</v>
      </c>
      <c r="G17" s="22"/>
      <c r="H17" s="22">
        <f t="shared" si="5"/>
        <v>4.5454545454545456E-2</v>
      </c>
      <c r="I17" s="22"/>
      <c r="J17" s="22"/>
      <c r="K17" s="22">
        <f t="shared" si="5"/>
        <v>0.22727272727272727</v>
      </c>
      <c r="L17" s="22"/>
      <c r="M17" s="104">
        <f t="shared" si="4"/>
        <v>1</v>
      </c>
    </row>
    <row r="18" spans="4:13" x14ac:dyDescent="0.3">
      <c r="D18" s="1" t="s">
        <v>71</v>
      </c>
      <c r="E18" s="22"/>
      <c r="F18" s="22">
        <f t="shared" ref="F18" si="6">F7/$M$7</f>
        <v>1</v>
      </c>
      <c r="G18" s="22"/>
      <c r="H18" s="22"/>
      <c r="I18" s="22"/>
      <c r="J18" s="22"/>
      <c r="K18" s="22"/>
      <c r="L18" s="22"/>
      <c r="M18" s="104">
        <f t="shared" si="4"/>
        <v>1</v>
      </c>
    </row>
    <row r="19" spans="4:13" x14ac:dyDescent="0.3">
      <c r="D19" s="1" t="s">
        <v>72</v>
      </c>
      <c r="E19" s="22">
        <f>E8/$M$8</f>
        <v>0.2</v>
      </c>
      <c r="F19" s="22">
        <f t="shared" ref="F19:L19" si="7">F8/$M$8</f>
        <v>0.2</v>
      </c>
      <c r="G19" s="22"/>
      <c r="H19" s="22">
        <f t="shared" si="7"/>
        <v>0.2</v>
      </c>
      <c r="I19" s="22"/>
      <c r="J19" s="22"/>
      <c r="K19" s="22">
        <f t="shared" si="7"/>
        <v>0.2</v>
      </c>
      <c r="L19" s="22">
        <f t="shared" si="7"/>
        <v>0.2</v>
      </c>
      <c r="M19" s="104">
        <f t="shared" si="4"/>
        <v>1</v>
      </c>
    </row>
    <row r="20" spans="4:13" x14ac:dyDescent="0.3">
      <c r="D20" s="1" t="s">
        <v>49</v>
      </c>
      <c r="E20" s="22"/>
      <c r="F20" s="22">
        <f t="shared" ref="F20" si="8">F9/$M$9</f>
        <v>1</v>
      </c>
      <c r="G20" s="22"/>
      <c r="H20" s="22"/>
      <c r="I20" s="22"/>
      <c r="J20" s="22"/>
      <c r="K20" s="22"/>
      <c r="L20" s="22"/>
      <c r="M20" s="104">
        <f t="shared" si="4"/>
        <v>1</v>
      </c>
    </row>
    <row r="24" spans="4:13" x14ac:dyDescent="0.3">
      <c r="E24" s="105" t="s">
        <v>140</v>
      </c>
      <c r="F24" s="105" t="s">
        <v>141</v>
      </c>
      <c r="G24" s="105" t="s">
        <v>142</v>
      </c>
      <c r="H24" s="105" t="s">
        <v>143</v>
      </c>
      <c r="I24" s="105" t="s">
        <v>144</v>
      </c>
      <c r="J24" s="105" t="s">
        <v>145</v>
      </c>
      <c r="K24" s="105" t="s">
        <v>146</v>
      </c>
      <c r="L24" s="105" t="s">
        <v>148</v>
      </c>
    </row>
    <row r="25" spans="4:13" x14ac:dyDescent="0.3">
      <c r="D25" s="106" t="s">
        <v>79</v>
      </c>
      <c r="E25" s="106">
        <v>11</v>
      </c>
      <c r="F25" s="106">
        <v>56</v>
      </c>
      <c r="G25" s="106">
        <v>8</v>
      </c>
      <c r="H25" s="106">
        <v>3</v>
      </c>
      <c r="I25" s="106">
        <v>2</v>
      </c>
      <c r="J25" s="106">
        <v>0</v>
      </c>
      <c r="K25" s="106">
        <v>12</v>
      </c>
      <c r="L25" s="106">
        <v>2</v>
      </c>
    </row>
    <row r="27" spans="4:13" x14ac:dyDescent="0.3">
      <c r="E27" t="s">
        <v>140</v>
      </c>
      <c r="F27" t="s">
        <v>51</v>
      </c>
    </row>
    <row r="28" spans="4:13" x14ac:dyDescent="0.3">
      <c r="E28" t="s">
        <v>141</v>
      </c>
      <c r="F28" t="s">
        <v>34</v>
      </c>
    </row>
    <row r="29" spans="4:13" x14ac:dyDescent="0.3">
      <c r="E29" t="s">
        <v>142</v>
      </c>
      <c r="F29" t="s">
        <v>130</v>
      </c>
    </row>
    <row r="30" spans="4:13" x14ac:dyDescent="0.3">
      <c r="E30" t="s">
        <v>143</v>
      </c>
      <c r="F30" t="s">
        <v>123</v>
      </c>
    </row>
    <row r="31" spans="4:13" x14ac:dyDescent="0.3">
      <c r="E31" t="s">
        <v>144</v>
      </c>
      <c r="F31" t="s">
        <v>131</v>
      </c>
    </row>
    <row r="32" spans="4:13" x14ac:dyDescent="0.3">
      <c r="E32" t="s">
        <v>145</v>
      </c>
      <c r="F32" t="s">
        <v>132</v>
      </c>
    </row>
    <row r="33" spans="5:6" x14ac:dyDescent="0.3">
      <c r="E33" t="s">
        <v>146</v>
      </c>
      <c r="F33" t="s">
        <v>147</v>
      </c>
    </row>
    <row r="34" spans="5:6" x14ac:dyDescent="0.3">
      <c r="E34" t="s">
        <v>148</v>
      </c>
      <c r="F34" t="s">
        <v>134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8"/>
  <sheetViews>
    <sheetView topLeftCell="A113" workbookViewId="0">
      <selection activeCell="F138" sqref="F138"/>
    </sheetView>
  </sheetViews>
  <sheetFormatPr defaultRowHeight="14.4" x14ac:dyDescent="0.3"/>
  <cols>
    <col min="3" max="3" width="11.33203125" bestFit="1" customWidth="1"/>
    <col min="4" max="4" width="13.5546875" customWidth="1"/>
    <col min="5" max="5" width="12" bestFit="1" customWidth="1"/>
    <col min="6" max="6" width="12.44140625" bestFit="1" customWidth="1"/>
    <col min="7" max="7" width="13.88671875" bestFit="1" customWidth="1"/>
    <col min="10" max="10" width="18.33203125" bestFit="1" customWidth="1"/>
    <col min="12" max="12" width="10.88671875" bestFit="1" customWidth="1"/>
  </cols>
  <sheetData>
    <row r="1" spans="1:5" x14ac:dyDescent="0.3">
      <c r="A1" t="s">
        <v>19</v>
      </c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>
        <v>1</v>
      </c>
      <c r="B2" t="s">
        <v>20</v>
      </c>
      <c r="C2" t="s">
        <v>21</v>
      </c>
      <c r="D2" t="s">
        <v>22</v>
      </c>
      <c r="E2" t="s">
        <v>23</v>
      </c>
    </row>
    <row r="3" spans="1:5" x14ac:dyDescent="0.3">
      <c r="A3">
        <v>2</v>
      </c>
      <c r="B3" t="s">
        <v>32</v>
      </c>
      <c r="C3" t="s">
        <v>21</v>
      </c>
      <c r="D3" t="s">
        <v>33</v>
      </c>
      <c r="E3" t="s">
        <v>23</v>
      </c>
    </row>
    <row r="4" spans="1:5" x14ac:dyDescent="0.3">
      <c r="A4">
        <v>3</v>
      </c>
      <c r="B4" t="s">
        <v>32</v>
      </c>
      <c r="C4" t="s">
        <v>37</v>
      </c>
      <c r="D4" t="s">
        <v>33</v>
      </c>
      <c r="E4" t="s">
        <v>38</v>
      </c>
    </row>
    <row r="5" spans="1:5" x14ac:dyDescent="0.3">
      <c r="A5">
        <v>4</v>
      </c>
      <c r="B5" t="s">
        <v>20</v>
      </c>
      <c r="C5" t="s">
        <v>37</v>
      </c>
      <c r="D5" t="s">
        <v>39</v>
      </c>
      <c r="E5" t="s">
        <v>38</v>
      </c>
    </row>
    <row r="6" spans="1:5" x14ac:dyDescent="0.3">
      <c r="A6">
        <v>5</v>
      </c>
      <c r="B6" t="s">
        <v>40</v>
      </c>
      <c r="C6" t="s">
        <v>21</v>
      </c>
      <c r="D6" t="s">
        <v>39</v>
      </c>
      <c r="E6" t="s">
        <v>38</v>
      </c>
    </row>
    <row r="7" spans="1:5" x14ac:dyDescent="0.3">
      <c r="A7">
        <v>6</v>
      </c>
      <c r="B7" t="s">
        <v>20</v>
      </c>
      <c r="C7" t="s">
        <v>21</v>
      </c>
      <c r="D7" t="s">
        <v>33</v>
      </c>
      <c r="E7" t="s">
        <v>38</v>
      </c>
    </row>
    <row r="8" spans="1:5" x14ac:dyDescent="0.3">
      <c r="A8">
        <v>7</v>
      </c>
      <c r="B8" t="s">
        <v>20</v>
      </c>
      <c r="C8" t="s">
        <v>21</v>
      </c>
      <c r="D8" t="s">
        <v>39</v>
      </c>
      <c r="E8" t="s">
        <v>23</v>
      </c>
    </row>
    <row r="9" spans="1:5" x14ac:dyDescent="0.3">
      <c r="A9">
        <v>8</v>
      </c>
      <c r="B9" t="s">
        <v>32</v>
      </c>
      <c r="C9" t="s">
        <v>21</v>
      </c>
      <c r="D9" t="s">
        <v>33</v>
      </c>
      <c r="E9" t="s">
        <v>38</v>
      </c>
    </row>
    <row r="10" spans="1:5" x14ac:dyDescent="0.3">
      <c r="A10">
        <v>9</v>
      </c>
      <c r="B10" t="s">
        <v>20</v>
      </c>
      <c r="C10" t="s">
        <v>21</v>
      </c>
      <c r="D10" t="s">
        <v>42</v>
      </c>
      <c r="E10" t="s">
        <v>38</v>
      </c>
    </row>
    <row r="11" spans="1:5" x14ac:dyDescent="0.3">
      <c r="A11">
        <v>10</v>
      </c>
      <c r="B11" t="s">
        <v>20</v>
      </c>
      <c r="C11" t="s">
        <v>21</v>
      </c>
      <c r="D11" t="s">
        <v>33</v>
      </c>
      <c r="E11" t="s">
        <v>38</v>
      </c>
    </row>
    <row r="12" spans="1:5" x14ac:dyDescent="0.3">
      <c r="A12">
        <v>11</v>
      </c>
      <c r="B12" t="s">
        <v>32</v>
      </c>
      <c r="C12" t="s">
        <v>21</v>
      </c>
      <c r="D12" t="s">
        <v>42</v>
      </c>
      <c r="E12" t="s">
        <v>23</v>
      </c>
    </row>
    <row r="13" spans="1:5" x14ac:dyDescent="0.3">
      <c r="A13">
        <v>12</v>
      </c>
      <c r="B13" t="s">
        <v>32</v>
      </c>
      <c r="C13" t="s">
        <v>21</v>
      </c>
      <c r="D13" t="s">
        <v>42</v>
      </c>
      <c r="E13" t="s">
        <v>38</v>
      </c>
    </row>
    <row r="14" spans="1:5" x14ac:dyDescent="0.3">
      <c r="A14">
        <v>13</v>
      </c>
      <c r="B14" t="s">
        <v>32</v>
      </c>
      <c r="C14" t="s">
        <v>21</v>
      </c>
      <c r="D14" t="s">
        <v>33</v>
      </c>
      <c r="E14" t="s">
        <v>38</v>
      </c>
    </row>
    <row r="15" spans="1:5" x14ac:dyDescent="0.3">
      <c r="A15">
        <v>14</v>
      </c>
      <c r="B15" t="s">
        <v>32</v>
      </c>
      <c r="C15" t="s">
        <v>21</v>
      </c>
      <c r="D15" t="s">
        <v>42</v>
      </c>
      <c r="E15" t="s">
        <v>38</v>
      </c>
    </row>
    <row r="16" spans="1:5" x14ac:dyDescent="0.3">
      <c r="A16">
        <v>15</v>
      </c>
      <c r="B16" t="s">
        <v>32</v>
      </c>
      <c r="C16" t="s">
        <v>21</v>
      </c>
      <c r="D16" t="s">
        <v>42</v>
      </c>
      <c r="E16" t="s">
        <v>38</v>
      </c>
    </row>
    <row r="17" spans="1:5" x14ac:dyDescent="0.3">
      <c r="A17">
        <v>16</v>
      </c>
      <c r="B17" t="s">
        <v>44</v>
      </c>
      <c r="C17" t="s">
        <v>21</v>
      </c>
      <c r="D17" t="s">
        <v>42</v>
      </c>
      <c r="E17" t="s">
        <v>38</v>
      </c>
    </row>
    <row r="18" spans="1:5" x14ac:dyDescent="0.3">
      <c r="A18">
        <v>17</v>
      </c>
      <c r="B18" t="s">
        <v>44</v>
      </c>
      <c r="C18" t="s">
        <v>21</v>
      </c>
      <c r="D18" t="s">
        <v>42</v>
      </c>
      <c r="E18" t="s">
        <v>38</v>
      </c>
    </row>
    <row r="19" spans="1:5" x14ac:dyDescent="0.3">
      <c r="A19">
        <v>18</v>
      </c>
      <c r="B19" t="s">
        <v>32</v>
      </c>
      <c r="C19" t="s">
        <v>21</v>
      </c>
      <c r="D19" t="s">
        <v>39</v>
      </c>
      <c r="E19" t="s">
        <v>23</v>
      </c>
    </row>
    <row r="20" spans="1:5" x14ac:dyDescent="0.3">
      <c r="A20">
        <v>19</v>
      </c>
      <c r="B20" t="s">
        <v>20</v>
      </c>
      <c r="C20" t="s">
        <v>21</v>
      </c>
      <c r="D20" t="s">
        <v>42</v>
      </c>
      <c r="E20" t="s">
        <v>23</v>
      </c>
    </row>
    <row r="21" spans="1:5" x14ac:dyDescent="0.3">
      <c r="A21">
        <v>20</v>
      </c>
      <c r="B21" t="s">
        <v>32</v>
      </c>
      <c r="C21" t="s">
        <v>37</v>
      </c>
      <c r="D21" t="s">
        <v>33</v>
      </c>
      <c r="E21" t="s">
        <v>23</v>
      </c>
    </row>
    <row r="22" spans="1:5" x14ac:dyDescent="0.3">
      <c r="A22">
        <v>21</v>
      </c>
      <c r="B22" t="s">
        <v>20</v>
      </c>
      <c r="C22" t="s">
        <v>21</v>
      </c>
      <c r="D22" t="s">
        <v>22</v>
      </c>
      <c r="E22" t="s">
        <v>38</v>
      </c>
    </row>
    <row r="23" spans="1:5" x14ac:dyDescent="0.3">
      <c r="A23">
        <v>22</v>
      </c>
      <c r="B23" t="s">
        <v>32</v>
      </c>
      <c r="C23" t="s">
        <v>21</v>
      </c>
      <c r="D23" t="s">
        <v>48</v>
      </c>
      <c r="E23" t="s">
        <v>23</v>
      </c>
    </row>
    <row r="24" spans="1:5" x14ac:dyDescent="0.3">
      <c r="A24">
        <v>23</v>
      </c>
      <c r="B24" t="s">
        <v>32</v>
      </c>
      <c r="C24" t="s">
        <v>21</v>
      </c>
      <c r="D24" t="s">
        <v>48</v>
      </c>
      <c r="E24" t="s">
        <v>23</v>
      </c>
    </row>
    <row r="25" spans="1:5" x14ac:dyDescent="0.3">
      <c r="A25">
        <v>24</v>
      </c>
      <c r="B25" t="s">
        <v>32</v>
      </c>
      <c r="C25" t="s">
        <v>37</v>
      </c>
      <c r="D25" t="s">
        <v>33</v>
      </c>
      <c r="E25" t="s">
        <v>38</v>
      </c>
    </row>
    <row r="26" spans="1:5" x14ac:dyDescent="0.3">
      <c r="A26">
        <v>25</v>
      </c>
      <c r="B26" t="s">
        <v>20</v>
      </c>
      <c r="C26" t="s">
        <v>21</v>
      </c>
      <c r="D26" t="s">
        <v>48</v>
      </c>
      <c r="E26" t="s">
        <v>23</v>
      </c>
    </row>
    <row r="27" spans="1:5" x14ac:dyDescent="0.3">
      <c r="A27">
        <v>26</v>
      </c>
      <c r="B27" t="s">
        <v>20</v>
      </c>
      <c r="C27" t="s">
        <v>37</v>
      </c>
      <c r="D27" t="s">
        <v>49</v>
      </c>
      <c r="E27" t="s">
        <v>23</v>
      </c>
    </row>
    <row r="28" spans="1:5" x14ac:dyDescent="0.3">
      <c r="A28">
        <v>27</v>
      </c>
      <c r="B28" t="s">
        <v>32</v>
      </c>
      <c r="C28" t="s">
        <v>37</v>
      </c>
      <c r="D28" t="s">
        <v>39</v>
      </c>
      <c r="E28" t="s">
        <v>38</v>
      </c>
    </row>
    <row r="29" spans="1:5" x14ac:dyDescent="0.3">
      <c r="A29">
        <v>28</v>
      </c>
      <c r="B29" t="s">
        <v>20</v>
      </c>
      <c r="C29" t="s">
        <v>21</v>
      </c>
      <c r="D29" t="s">
        <v>48</v>
      </c>
      <c r="E29" t="s">
        <v>38</v>
      </c>
    </row>
    <row r="30" spans="1:5" x14ac:dyDescent="0.3">
      <c r="A30">
        <v>29</v>
      </c>
      <c r="B30" t="s">
        <v>20</v>
      </c>
      <c r="C30" t="s">
        <v>21</v>
      </c>
      <c r="D30" t="s">
        <v>33</v>
      </c>
      <c r="E30" t="s">
        <v>38</v>
      </c>
    </row>
    <row r="31" spans="1:5" x14ac:dyDescent="0.3">
      <c r="A31">
        <v>30</v>
      </c>
      <c r="B31" t="s">
        <v>20</v>
      </c>
      <c r="C31" t="s">
        <v>21</v>
      </c>
      <c r="D31" t="s">
        <v>33</v>
      </c>
      <c r="E31" t="s">
        <v>23</v>
      </c>
    </row>
    <row r="32" spans="1:5" x14ac:dyDescent="0.3">
      <c r="A32">
        <v>31</v>
      </c>
      <c r="B32" t="s">
        <v>20</v>
      </c>
      <c r="C32" t="s">
        <v>37</v>
      </c>
      <c r="D32" t="s">
        <v>48</v>
      </c>
      <c r="E32" t="s">
        <v>23</v>
      </c>
    </row>
    <row r="33" spans="1:5" x14ac:dyDescent="0.3">
      <c r="A33">
        <v>32</v>
      </c>
      <c r="B33" t="s">
        <v>32</v>
      </c>
      <c r="C33" t="s">
        <v>37</v>
      </c>
      <c r="D33" t="s">
        <v>48</v>
      </c>
      <c r="E33" t="s">
        <v>23</v>
      </c>
    </row>
    <row r="34" spans="1:5" x14ac:dyDescent="0.3">
      <c r="A34">
        <v>33</v>
      </c>
      <c r="B34" t="s">
        <v>32</v>
      </c>
      <c r="C34" t="s">
        <v>21</v>
      </c>
      <c r="D34" t="s">
        <v>33</v>
      </c>
      <c r="E34" t="s">
        <v>38</v>
      </c>
    </row>
    <row r="35" spans="1:5" x14ac:dyDescent="0.3">
      <c r="A35">
        <v>34</v>
      </c>
      <c r="B35" t="s">
        <v>32</v>
      </c>
      <c r="C35" t="s">
        <v>21</v>
      </c>
      <c r="D35" t="s">
        <v>42</v>
      </c>
      <c r="E35" t="s">
        <v>23</v>
      </c>
    </row>
    <row r="36" spans="1:5" x14ac:dyDescent="0.3">
      <c r="A36">
        <v>35</v>
      </c>
      <c r="B36" t="s">
        <v>32</v>
      </c>
      <c r="C36" t="s">
        <v>37</v>
      </c>
      <c r="D36" t="s">
        <v>33</v>
      </c>
      <c r="E36" t="s">
        <v>23</v>
      </c>
    </row>
    <row r="37" spans="1:5" x14ac:dyDescent="0.3">
      <c r="A37">
        <v>36</v>
      </c>
      <c r="B37" t="s">
        <v>32</v>
      </c>
      <c r="C37" t="s">
        <v>21</v>
      </c>
      <c r="D37" t="s">
        <v>42</v>
      </c>
      <c r="E37" t="s">
        <v>38</v>
      </c>
    </row>
    <row r="38" spans="1:5" x14ac:dyDescent="0.3">
      <c r="A38">
        <v>37</v>
      </c>
      <c r="B38" t="s">
        <v>32</v>
      </c>
      <c r="C38" t="s">
        <v>37</v>
      </c>
      <c r="D38" t="s">
        <v>33</v>
      </c>
      <c r="E38" t="s">
        <v>38</v>
      </c>
    </row>
    <row r="39" spans="1:5" x14ac:dyDescent="0.3">
      <c r="A39">
        <v>38</v>
      </c>
      <c r="B39" t="s">
        <v>20</v>
      </c>
      <c r="C39" t="s">
        <v>37</v>
      </c>
      <c r="D39" t="s">
        <v>33</v>
      </c>
      <c r="E39" t="s">
        <v>23</v>
      </c>
    </row>
    <row r="40" spans="1:5" x14ac:dyDescent="0.3">
      <c r="A40">
        <v>39</v>
      </c>
      <c r="B40" t="s">
        <v>40</v>
      </c>
      <c r="C40" t="s">
        <v>37</v>
      </c>
      <c r="D40" t="s">
        <v>33</v>
      </c>
      <c r="E40" t="s">
        <v>38</v>
      </c>
    </row>
    <row r="41" spans="1:5" x14ac:dyDescent="0.3">
      <c r="A41">
        <v>40</v>
      </c>
      <c r="B41" t="s">
        <v>40</v>
      </c>
      <c r="C41" t="s">
        <v>21</v>
      </c>
      <c r="D41" t="s">
        <v>39</v>
      </c>
      <c r="E41" t="s">
        <v>38</v>
      </c>
    </row>
    <row r="42" spans="1:5" x14ac:dyDescent="0.3">
      <c r="A42">
        <v>41</v>
      </c>
      <c r="B42" t="s">
        <v>32</v>
      </c>
      <c r="C42" t="s">
        <v>21</v>
      </c>
      <c r="D42" t="s">
        <v>49</v>
      </c>
      <c r="E42" t="s">
        <v>38</v>
      </c>
    </row>
    <row r="43" spans="1:5" x14ac:dyDescent="0.3">
      <c r="A43">
        <v>42</v>
      </c>
      <c r="B43" t="s">
        <v>20</v>
      </c>
      <c r="C43" t="s">
        <v>21</v>
      </c>
      <c r="D43" t="s">
        <v>42</v>
      </c>
      <c r="E43" t="s">
        <v>23</v>
      </c>
    </row>
    <row r="44" spans="1:5" x14ac:dyDescent="0.3">
      <c r="A44">
        <v>43</v>
      </c>
      <c r="B44" t="s">
        <v>32</v>
      </c>
      <c r="C44" t="s">
        <v>21</v>
      </c>
      <c r="D44" t="s">
        <v>39</v>
      </c>
      <c r="E44" t="s">
        <v>38</v>
      </c>
    </row>
    <row r="45" spans="1:5" x14ac:dyDescent="0.3">
      <c r="A45">
        <v>44</v>
      </c>
      <c r="B45" t="s">
        <v>32</v>
      </c>
      <c r="C45" t="s">
        <v>21</v>
      </c>
      <c r="D45" t="s">
        <v>33</v>
      </c>
      <c r="E45" t="s">
        <v>23</v>
      </c>
    </row>
    <row r="46" spans="1:5" x14ac:dyDescent="0.3">
      <c r="A46">
        <v>45</v>
      </c>
      <c r="B46" t="s">
        <v>32</v>
      </c>
      <c r="C46" t="s">
        <v>37</v>
      </c>
      <c r="D46" t="s">
        <v>33</v>
      </c>
      <c r="E46" t="s">
        <v>23</v>
      </c>
    </row>
    <row r="47" spans="1:5" x14ac:dyDescent="0.3">
      <c r="A47">
        <v>46</v>
      </c>
      <c r="B47" t="s">
        <v>20</v>
      </c>
      <c r="C47" t="s">
        <v>37</v>
      </c>
      <c r="D47" t="s">
        <v>33</v>
      </c>
      <c r="E47" t="s">
        <v>23</v>
      </c>
    </row>
    <row r="48" spans="1:5" x14ac:dyDescent="0.3">
      <c r="A48">
        <v>47</v>
      </c>
      <c r="B48" t="s">
        <v>20</v>
      </c>
      <c r="C48" t="s">
        <v>21</v>
      </c>
      <c r="D48" t="s">
        <v>33</v>
      </c>
      <c r="E48" t="s">
        <v>23</v>
      </c>
    </row>
    <row r="49" spans="1:5" x14ac:dyDescent="0.3">
      <c r="A49">
        <v>48</v>
      </c>
      <c r="B49" t="s">
        <v>40</v>
      </c>
      <c r="C49" t="s">
        <v>21</v>
      </c>
      <c r="D49" t="s">
        <v>42</v>
      </c>
      <c r="E49" t="s">
        <v>38</v>
      </c>
    </row>
    <row r="50" spans="1:5" x14ac:dyDescent="0.3">
      <c r="A50">
        <v>49</v>
      </c>
      <c r="B50" t="s">
        <v>32</v>
      </c>
      <c r="C50" t="s">
        <v>37</v>
      </c>
      <c r="D50" t="s">
        <v>33</v>
      </c>
      <c r="E50" t="s">
        <v>38</v>
      </c>
    </row>
    <row r="51" spans="1:5" x14ac:dyDescent="0.3">
      <c r="A51">
        <v>50</v>
      </c>
      <c r="B51" t="s">
        <v>20</v>
      </c>
      <c r="C51" t="s">
        <v>37</v>
      </c>
      <c r="D51" t="s">
        <v>39</v>
      </c>
      <c r="E51" t="s">
        <v>23</v>
      </c>
    </row>
    <row r="52" spans="1:5" x14ac:dyDescent="0.3">
      <c r="A52">
        <v>51</v>
      </c>
      <c r="B52" t="s">
        <v>20</v>
      </c>
      <c r="C52" t="s">
        <v>37</v>
      </c>
      <c r="D52" t="s">
        <v>33</v>
      </c>
      <c r="E52" t="s">
        <v>23</v>
      </c>
    </row>
    <row r="53" spans="1:5" x14ac:dyDescent="0.3">
      <c r="A53">
        <v>52</v>
      </c>
      <c r="B53" t="s">
        <v>32</v>
      </c>
      <c r="C53" t="s">
        <v>37</v>
      </c>
      <c r="D53" t="s">
        <v>39</v>
      </c>
      <c r="E53" t="s">
        <v>38</v>
      </c>
    </row>
    <row r="54" spans="1:5" x14ac:dyDescent="0.3">
      <c r="A54">
        <v>53</v>
      </c>
      <c r="B54" t="s">
        <v>40</v>
      </c>
      <c r="C54" t="s">
        <v>37</v>
      </c>
      <c r="D54" t="s">
        <v>33</v>
      </c>
      <c r="E54" t="s">
        <v>38</v>
      </c>
    </row>
    <row r="55" spans="1:5" x14ac:dyDescent="0.3">
      <c r="A55">
        <v>54</v>
      </c>
      <c r="B55" t="s">
        <v>32</v>
      </c>
      <c r="C55" t="s">
        <v>37</v>
      </c>
      <c r="D55" t="s">
        <v>39</v>
      </c>
      <c r="E55" t="s">
        <v>38</v>
      </c>
    </row>
    <row r="56" spans="1:5" x14ac:dyDescent="0.3">
      <c r="A56">
        <v>55</v>
      </c>
      <c r="B56" t="s">
        <v>40</v>
      </c>
      <c r="C56" t="s">
        <v>21</v>
      </c>
      <c r="D56" t="s">
        <v>33</v>
      </c>
      <c r="E56" t="s">
        <v>38</v>
      </c>
    </row>
    <row r="57" spans="1:5" x14ac:dyDescent="0.3">
      <c r="A57">
        <v>56</v>
      </c>
      <c r="B57" t="s">
        <v>40</v>
      </c>
      <c r="C57" t="s">
        <v>37</v>
      </c>
      <c r="D57" t="s">
        <v>33</v>
      </c>
      <c r="E57" t="s">
        <v>38</v>
      </c>
    </row>
    <row r="58" spans="1:5" x14ac:dyDescent="0.3">
      <c r="A58">
        <v>57</v>
      </c>
      <c r="B58" t="s">
        <v>32</v>
      </c>
      <c r="C58" t="s">
        <v>21</v>
      </c>
      <c r="D58" t="s">
        <v>33</v>
      </c>
      <c r="E58" t="s">
        <v>38</v>
      </c>
    </row>
    <row r="59" spans="1:5" x14ac:dyDescent="0.3">
      <c r="A59">
        <v>58</v>
      </c>
      <c r="B59" t="s">
        <v>32</v>
      </c>
      <c r="C59" t="s">
        <v>21</v>
      </c>
      <c r="D59" t="s">
        <v>22</v>
      </c>
      <c r="E59" t="s">
        <v>38</v>
      </c>
    </row>
    <row r="60" spans="1:5" x14ac:dyDescent="0.3">
      <c r="A60">
        <v>59</v>
      </c>
      <c r="B60" t="s">
        <v>32</v>
      </c>
      <c r="C60" t="s">
        <v>21</v>
      </c>
      <c r="D60" t="s">
        <v>22</v>
      </c>
      <c r="E60" t="s">
        <v>38</v>
      </c>
    </row>
    <row r="61" spans="1:5" x14ac:dyDescent="0.3">
      <c r="A61">
        <v>60</v>
      </c>
      <c r="B61" t="s">
        <v>20</v>
      </c>
      <c r="C61" t="s">
        <v>21</v>
      </c>
      <c r="D61" t="s">
        <v>22</v>
      </c>
      <c r="E61" t="s">
        <v>23</v>
      </c>
    </row>
    <row r="62" spans="1:5" x14ac:dyDescent="0.3">
      <c r="A62">
        <v>61</v>
      </c>
      <c r="B62" t="s">
        <v>32</v>
      </c>
      <c r="C62" t="s">
        <v>21</v>
      </c>
      <c r="D62" t="s">
        <v>22</v>
      </c>
      <c r="E62" t="s">
        <v>38</v>
      </c>
    </row>
    <row r="63" spans="1:5" x14ac:dyDescent="0.3">
      <c r="A63">
        <v>62</v>
      </c>
      <c r="B63" t="s">
        <v>20</v>
      </c>
      <c r="C63" t="s">
        <v>21</v>
      </c>
      <c r="D63" t="s">
        <v>22</v>
      </c>
      <c r="E63" t="s">
        <v>23</v>
      </c>
    </row>
    <row r="64" spans="1:5" x14ac:dyDescent="0.3">
      <c r="A64">
        <v>63</v>
      </c>
      <c r="B64" t="s">
        <v>40</v>
      </c>
      <c r="C64" t="s">
        <v>21</v>
      </c>
      <c r="D64" t="s">
        <v>22</v>
      </c>
      <c r="E64" t="s">
        <v>23</v>
      </c>
    </row>
    <row r="65" spans="1:5" x14ac:dyDescent="0.3">
      <c r="A65">
        <v>64</v>
      </c>
      <c r="B65" t="s">
        <v>32</v>
      </c>
      <c r="C65" t="s">
        <v>21</v>
      </c>
      <c r="D65" t="s">
        <v>22</v>
      </c>
      <c r="E65" t="s">
        <v>23</v>
      </c>
    </row>
    <row r="66" spans="1:5" x14ac:dyDescent="0.3">
      <c r="A66">
        <v>65</v>
      </c>
      <c r="B66" t="s">
        <v>32</v>
      </c>
      <c r="C66" t="s">
        <v>21</v>
      </c>
      <c r="D66" t="s">
        <v>22</v>
      </c>
      <c r="E66" t="s">
        <v>38</v>
      </c>
    </row>
    <row r="67" spans="1:5" x14ac:dyDescent="0.3">
      <c r="A67">
        <v>66</v>
      </c>
      <c r="B67" t="s">
        <v>20</v>
      </c>
      <c r="C67" t="s">
        <v>21</v>
      </c>
      <c r="D67" t="s">
        <v>22</v>
      </c>
      <c r="E67" t="s">
        <v>23</v>
      </c>
    </row>
    <row r="68" spans="1:5" x14ac:dyDescent="0.3">
      <c r="A68">
        <v>67</v>
      </c>
      <c r="B68" t="s">
        <v>32</v>
      </c>
      <c r="C68" t="s">
        <v>21</v>
      </c>
      <c r="D68" t="s">
        <v>33</v>
      </c>
      <c r="E68" t="s">
        <v>38</v>
      </c>
    </row>
    <row r="69" spans="1:5" x14ac:dyDescent="0.3">
      <c r="A69">
        <v>68</v>
      </c>
      <c r="B69" t="s">
        <v>20</v>
      </c>
      <c r="C69" t="s">
        <v>37</v>
      </c>
      <c r="D69" t="s">
        <v>22</v>
      </c>
      <c r="E69" t="s">
        <v>38</v>
      </c>
    </row>
    <row r="70" spans="1:5" x14ac:dyDescent="0.3">
      <c r="A70">
        <v>69</v>
      </c>
      <c r="B70" t="s">
        <v>40</v>
      </c>
      <c r="C70" t="s">
        <v>21</v>
      </c>
      <c r="D70" t="s">
        <v>42</v>
      </c>
      <c r="E70" t="s">
        <v>38</v>
      </c>
    </row>
    <row r="71" spans="1:5" x14ac:dyDescent="0.3">
      <c r="A71">
        <v>70</v>
      </c>
      <c r="B71" t="s">
        <v>32</v>
      </c>
      <c r="C71" t="s">
        <v>37</v>
      </c>
      <c r="D71" t="s">
        <v>22</v>
      </c>
      <c r="E71" t="s">
        <v>38</v>
      </c>
    </row>
    <row r="72" spans="1:5" x14ac:dyDescent="0.3">
      <c r="A72">
        <v>71</v>
      </c>
      <c r="B72" t="s">
        <v>20</v>
      </c>
      <c r="C72" t="s">
        <v>21</v>
      </c>
      <c r="D72" t="s">
        <v>22</v>
      </c>
      <c r="E72" t="s">
        <v>23</v>
      </c>
    </row>
    <row r="73" spans="1:5" x14ac:dyDescent="0.3">
      <c r="A73">
        <v>72</v>
      </c>
      <c r="B73" t="s">
        <v>40</v>
      </c>
      <c r="C73" t="s">
        <v>21</v>
      </c>
      <c r="D73" t="s">
        <v>33</v>
      </c>
      <c r="E73" t="s">
        <v>38</v>
      </c>
    </row>
    <row r="74" spans="1:5" x14ac:dyDescent="0.3">
      <c r="A74">
        <v>73</v>
      </c>
      <c r="B74" t="s">
        <v>32</v>
      </c>
      <c r="C74" t="s">
        <v>37</v>
      </c>
      <c r="D74" t="s">
        <v>33</v>
      </c>
      <c r="E74" t="s">
        <v>38</v>
      </c>
    </row>
    <row r="75" spans="1:5" x14ac:dyDescent="0.3">
      <c r="A75">
        <v>74</v>
      </c>
      <c r="B75" t="s">
        <v>20</v>
      </c>
      <c r="C75" t="s">
        <v>21</v>
      </c>
      <c r="D75" t="s">
        <v>22</v>
      </c>
      <c r="E75" t="s">
        <v>23</v>
      </c>
    </row>
    <row r="76" spans="1:5" x14ac:dyDescent="0.3">
      <c r="A76">
        <v>75</v>
      </c>
      <c r="B76" t="s">
        <v>32</v>
      </c>
      <c r="C76" t="s">
        <v>21</v>
      </c>
      <c r="D76" t="s">
        <v>22</v>
      </c>
      <c r="E76" t="s">
        <v>23</v>
      </c>
    </row>
    <row r="77" spans="1:5" x14ac:dyDescent="0.3">
      <c r="A77">
        <v>76</v>
      </c>
      <c r="B77" t="s">
        <v>20</v>
      </c>
      <c r="C77" t="s">
        <v>21</v>
      </c>
      <c r="D77" t="s">
        <v>22</v>
      </c>
      <c r="E77" t="s">
        <v>23</v>
      </c>
    </row>
    <row r="78" spans="1:5" x14ac:dyDescent="0.3">
      <c r="A78">
        <v>77</v>
      </c>
      <c r="B78" t="s">
        <v>40</v>
      </c>
      <c r="C78" t="s">
        <v>37</v>
      </c>
      <c r="D78" t="s">
        <v>71</v>
      </c>
      <c r="E78" t="s">
        <v>38</v>
      </c>
    </row>
    <row r="79" spans="1:5" x14ac:dyDescent="0.3">
      <c r="A79">
        <v>78</v>
      </c>
      <c r="B79" t="s">
        <v>32</v>
      </c>
      <c r="C79" t="s">
        <v>21</v>
      </c>
      <c r="D79" t="s">
        <v>33</v>
      </c>
      <c r="E79" t="s">
        <v>38</v>
      </c>
    </row>
    <row r="80" spans="1:5" x14ac:dyDescent="0.3">
      <c r="A80">
        <v>79</v>
      </c>
      <c r="B80" t="s">
        <v>40</v>
      </c>
      <c r="C80" t="s">
        <v>21</v>
      </c>
      <c r="D80" t="s">
        <v>72</v>
      </c>
      <c r="E80" t="s">
        <v>38</v>
      </c>
    </row>
    <row r="81" spans="1:5" x14ac:dyDescent="0.3">
      <c r="A81">
        <v>80</v>
      </c>
      <c r="B81" t="s">
        <v>40</v>
      </c>
      <c r="C81" t="s">
        <v>21</v>
      </c>
      <c r="D81" t="s">
        <v>42</v>
      </c>
      <c r="E81" t="s">
        <v>38</v>
      </c>
    </row>
    <row r="82" spans="1:5" x14ac:dyDescent="0.3">
      <c r="A82">
        <v>81</v>
      </c>
      <c r="B82" t="s">
        <v>20</v>
      </c>
      <c r="C82" t="s">
        <v>37</v>
      </c>
      <c r="D82" t="s">
        <v>22</v>
      </c>
      <c r="E82" t="s">
        <v>23</v>
      </c>
    </row>
    <row r="83" spans="1:5" x14ac:dyDescent="0.3">
      <c r="A83">
        <v>82</v>
      </c>
      <c r="B83" t="s">
        <v>32</v>
      </c>
      <c r="C83" t="s">
        <v>37</v>
      </c>
      <c r="D83" t="s">
        <v>72</v>
      </c>
      <c r="E83" t="s">
        <v>38</v>
      </c>
    </row>
    <row r="84" spans="1:5" x14ac:dyDescent="0.3">
      <c r="A84">
        <v>83</v>
      </c>
      <c r="B84" t="s">
        <v>44</v>
      </c>
      <c r="C84" t="s">
        <v>21</v>
      </c>
      <c r="D84" t="s">
        <v>42</v>
      </c>
      <c r="E84" t="s">
        <v>38</v>
      </c>
    </row>
    <row r="85" spans="1:5" x14ac:dyDescent="0.3">
      <c r="A85">
        <v>84</v>
      </c>
      <c r="B85" t="s">
        <v>40</v>
      </c>
      <c r="C85" t="s">
        <v>21</v>
      </c>
      <c r="D85" t="s">
        <v>42</v>
      </c>
      <c r="E85" t="s">
        <v>23</v>
      </c>
    </row>
    <row r="86" spans="1:5" x14ac:dyDescent="0.3">
      <c r="A86">
        <v>85</v>
      </c>
      <c r="B86" t="s">
        <v>32</v>
      </c>
      <c r="C86" t="s">
        <v>21</v>
      </c>
      <c r="D86" t="s">
        <v>42</v>
      </c>
      <c r="E86" t="s">
        <v>38</v>
      </c>
    </row>
    <row r="87" spans="1:5" x14ac:dyDescent="0.3">
      <c r="A87">
        <v>86</v>
      </c>
      <c r="B87" t="s">
        <v>32</v>
      </c>
      <c r="C87" t="s">
        <v>21</v>
      </c>
      <c r="D87" t="s">
        <v>42</v>
      </c>
      <c r="E87" t="s">
        <v>38</v>
      </c>
    </row>
    <row r="88" spans="1:5" x14ac:dyDescent="0.3">
      <c r="A88">
        <v>87</v>
      </c>
      <c r="B88" t="s">
        <v>32</v>
      </c>
      <c r="C88" t="s">
        <v>37</v>
      </c>
      <c r="D88" t="s">
        <v>33</v>
      </c>
      <c r="E88" t="s">
        <v>38</v>
      </c>
    </row>
    <row r="89" spans="1:5" x14ac:dyDescent="0.3">
      <c r="A89">
        <v>88</v>
      </c>
      <c r="B89" t="s">
        <v>20</v>
      </c>
      <c r="C89" t="s">
        <v>37</v>
      </c>
      <c r="D89" t="s">
        <v>22</v>
      </c>
      <c r="E89" t="s">
        <v>23</v>
      </c>
    </row>
    <row r="90" spans="1:5" x14ac:dyDescent="0.3">
      <c r="A90">
        <v>89</v>
      </c>
      <c r="B90" t="s">
        <v>32</v>
      </c>
      <c r="C90" t="s">
        <v>21</v>
      </c>
      <c r="D90" t="s">
        <v>42</v>
      </c>
      <c r="E90" t="s">
        <v>38</v>
      </c>
    </row>
    <row r="91" spans="1:5" x14ac:dyDescent="0.3">
      <c r="A91">
        <v>90</v>
      </c>
      <c r="B91" t="s">
        <v>32</v>
      </c>
      <c r="C91" t="s">
        <v>21</v>
      </c>
      <c r="D91" t="s">
        <v>72</v>
      </c>
      <c r="E91" t="s">
        <v>38</v>
      </c>
    </row>
    <row r="92" spans="1:5" x14ac:dyDescent="0.3">
      <c r="A92">
        <v>91</v>
      </c>
      <c r="B92" t="s">
        <v>32</v>
      </c>
      <c r="C92" t="s">
        <v>21</v>
      </c>
      <c r="D92" t="s">
        <v>33</v>
      </c>
      <c r="E92" t="s">
        <v>23</v>
      </c>
    </row>
    <row r="93" spans="1:5" x14ac:dyDescent="0.3">
      <c r="A93">
        <v>92</v>
      </c>
      <c r="B93" t="s">
        <v>20</v>
      </c>
      <c r="C93" t="s">
        <v>37</v>
      </c>
      <c r="D93" t="s">
        <v>22</v>
      </c>
      <c r="E93" t="s">
        <v>23</v>
      </c>
    </row>
    <row r="94" spans="1:5" x14ac:dyDescent="0.3">
      <c r="A94">
        <v>93</v>
      </c>
      <c r="B94" t="s">
        <v>20</v>
      </c>
      <c r="C94" t="s">
        <v>21</v>
      </c>
      <c r="D94" t="s">
        <v>72</v>
      </c>
      <c r="E94" t="s">
        <v>38</v>
      </c>
    </row>
    <row r="95" spans="1:5" x14ac:dyDescent="0.3">
      <c r="A95">
        <v>94</v>
      </c>
      <c r="B95" t="s">
        <v>32</v>
      </c>
      <c r="C95" t="s">
        <v>21</v>
      </c>
      <c r="D95" t="s">
        <v>49</v>
      </c>
      <c r="E95" t="s">
        <v>23</v>
      </c>
    </row>
    <row r="96" spans="1:5" x14ac:dyDescent="0.3">
      <c r="A96">
        <v>95</v>
      </c>
      <c r="B96" t="s">
        <v>32</v>
      </c>
      <c r="C96" t="s">
        <v>37</v>
      </c>
      <c r="D96" t="s">
        <v>42</v>
      </c>
      <c r="E96" t="s">
        <v>38</v>
      </c>
    </row>
    <row r="97" spans="1:5" x14ac:dyDescent="0.3">
      <c r="A97">
        <v>96</v>
      </c>
      <c r="B97" t="s">
        <v>32</v>
      </c>
      <c r="C97" t="s">
        <v>21</v>
      </c>
      <c r="D97" t="s">
        <v>72</v>
      </c>
      <c r="E97" t="s">
        <v>23</v>
      </c>
    </row>
    <row r="98" spans="1:5" x14ac:dyDescent="0.3">
      <c r="A98">
        <v>97</v>
      </c>
      <c r="B98" t="s">
        <v>44</v>
      </c>
      <c r="C98" t="s">
        <v>21</v>
      </c>
      <c r="D98" t="s">
        <v>42</v>
      </c>
      <c r="E98" t="s">
        <v>38</v>
      </c>
    </row>
    <row r="99" spans="1:5" x14ac:dyDescent="0.3">
      <c r="A99">
        <v>98</v>
      </c>
      <c r="B99" t="s">
        <v>32</v>
      </c>
      <c r="C99" t="s">
        <v>21</v>
      </c>
      <c r="D99" t="s">
        <v>72</v>
      </c>
      <c r="E99" t="s">
        <v>38</v>
      </c>
    </row>
    <row r="100" spans="1:5" x14ac:dyDescent="0.3">
      <c r="A100">
        <v>99</v>
      </c>
      <c r="B100" t="s">
        <v>75</v>
      </c>
      <c r="C100" t="s">
        <v>21</v>
      </c>
      <c r="D100" t="s">
        <v>42</v>
      </c>
      <c r="E100" t="s">
        <v>38</v>
      </c>
    </row>
    <row r="101" spans="1:5" x14ac:dyDescent="0.3">
      <c r="A101">
        <v>100</v>
      </c>
      <c r="B101" t="s">
        <v>32</v>
      </c>
      <c r="C101" t="s">
        <v>21</v>
      </c>
      <c r="D101" t="s">
        <v>72</v>
      </c>
      <c r="E101" t="s">
        <v>38</v>
      </c>
    </row>
    <row r="102" spans="1:5" x14ac:dyDescent="0.3">
      <c r="A102">
        <v>101</v>
      </c>
      <c r="B102" t="s">
        <v>32</v>
      </c>
      <c r="C102" t="s">
        <v>21</v>
      </c>
      <c r="D102" t="s">
        <v>42</v>
      </c>
      <c r="E102" t="s">
        <v>38</v>
      </c>
    </row>
    <row r="103" spans="1:5" x14ac:dyDescent="0.3">
      <c r="A103">
        <v>102</v>
      </c>
      <c r="B103" t="s">
        <v>32</v>
      </c>
      <c r="C103" t="s">
        <v>37</v>
      </c>
      <c r="D103" t="s">
        <v>22</v>
      </c>
      <c r="E103" t="s">
        <v>38</v>
      </c>
    </row>
    <row r="104" spans="1:5" x14ac:dyDescent="0.3">
      <c r="A104">
        <v>103</v>
      </c>
      <c r="B104" t="s">
        <v>32</v>
      </c>
      <c r="C104" t="s">
        <v>37</v>
      </c>
      <c r="D104" t="s">
        <v>22</v>
      </c>
      <c r="E104" t="s">
        <v>38</v>
      </c>
    </row>
    <row r="105" spans="1:5" x14ac:dyDescent="0.3">
      <c r="A105">
        <v>104</v>
      </c>
      <c r="B105" t="s">
        <v>32</v>
      </c>
      <c r="C105" t="s">
        <v>21</v>
      </c>
      <c r="D105" t="s">
        <v>42</v>
      </c>
      <c r="E105" t="s">
        <v>38</v>
      </c>
    </row>
    <row r="106" spans="1:5" x14ac:dyDescent="0.3">
      <c r="A106">
        <v>105</v>
      </c>
      <c r="B106" t="s">
        <v>32</v>
      </c>
      <c r="C106" t="s">
        <v>37</v>
      </c>
      <c r="D106" t="s">
        <v>71</v>
      </c>
      <c r="E106" t="s">
        <v>23</v>
      </c>
    </row>
    <row r="107" spans="1:5" x14ac:dyDescent="0.3">
      <c r="A107">
        <v>106</v>
      </c>
      <c r="B107" t="s">
        <v>32</v>
      </c>
      <c r="C107" t="s">
        <v>21</v>
      </c>
      <c r="D107" t="s">
        <v>42</v>
      </c>
      <c r="E107" t="s">
        <v>23</v>
      </c>
    </row>
    <row r="108" spans="1:5" x14ac:dyDescent="0.3">
      <c r="A108">
        <v>107</v>
      </c>
      <c r="B108" t="s">
        <v>20</v>
      </c>
      <c r="C108" t="s">
        <v>37</v>
      </c>
      <c r="D108" t="s">
        <v>22</v>
      </c>
      <c r="E108" t="s">
        <v>23</v>
      </c>
    </row>
    <row r="113" spans="3:12" x14ac:dyDescent="0.3">
      <c r="C113" s="28" t="s">
        <v>96</v>
      </c>
      <c r="D113" s="28" t="s">
        <v>99</v>
      </c>
      <c r="E113" s="28" t="s">
        <v>100</v>
      </c>
      <c r="F113" s="28" t="s">
        <v>101</v>
      </c>
      <c r="G113" s="28" t="s">
        <v>102</v>
      </c>
      <c r="H113" s="29" t="s">
        <v>79</v>
      </c>
    </row>
    <row r="114" spans="3:12" x14ac:dyDescent="0.3">
      <c r="C114" s="1" t="s">
        <v>20</v>
      </c>
      <c r="D114" s="1">
        <f>COUNTIFS(Table1[AGE],C114,Table1[GENDER],C108,Table1[MS],E108)</f>
        <v>10</v>
      </c>
      <c r="E114" s="1">
        <f>COUNTIFS(Table1[AGE],C114,Table1[GENDER],C108,Table1[MS], E105)</f>
        <v>2</v>
      </c>
      <c r="F114" s="1">
        <f>COUNTIFS(Table1[AGE], B108, Table1[GENDER], C107, Table1[MS], E108)</f>
        <v>13</v>
      </c>
      <c r="G114" s="1">
        <f>COUNTIFS(Table1[AGE], B108, Table1[GENDER], C107, Table1[MS], E105)</f>
        <v>7</v>
      </c>
      <c r="H114" s="21">
        <f>SUM(D114:G114)</f>
        <v>32</v>
      </c>
    </row>
    <row r="115" spans="3:12" x14ac:dyDescent="0.3">
      <c r="C115" s="25"/>
      <c r="D115" s="23">
        <f>D114/$H$114</f>
        <v>0.3125</v>
      </c>
      <c r="E115" s="23">
        <f>E114/$H$114</f>
        <v>6.25E-2</v>
      </c>
      <c r="F115" s="23">
        <f>F114/$H$114</f>
        <v>0.40625</v>
      </c>
      <c r="G115" s="23">
        <f>G114/$H$114</f>
        <v>0.21875</v>
      </c>
      <c r="H115" s="24"/>
    </row>
    <row r="116" spans="3:12" x14ac:dyDescent="0.3">
      <c r="C116" s="1" t="s">
        <v>32</v>
      </c>
      <c r="D116" s="1">
        <f>COUNTIFS(Table1[AGE],B107,Table1[GENDER],C106,Table1[MS],E107)</f>
        <v>5</v>
      </c>
      <c r="E116" s="1">
        <f>COUNTIFS(Table1[AGE],B107,Table1[GENDER],C108,Table1[MS],E105)</f>
        <v>14</v>
      </c>
      <c r="F116" s="1">
        <f>COUNTIFS(Table1[AGE],B107,Table1[GENDER],C107,Table1[MS],E106)</f>
        <v>13</v>
      </c>
      <c r="G116" s="1">
        <f>COUNTIFS(Table1[AGE],B107,Table1[GENDER],C105,Table1[MS],E105)</f>
        <v>24</v>
      </c>
      <c r="H116" s="21">
        <f>SUM(D116:G116)</f>
        <v>56</v>
      </c>
    </row>
    <row r="117" spans="3:12" x14ac:dyDescent="0.3">
      <c r="C117" s="25"/>
      <c r="D117" s="23">
        <f>D116/$H$116</f>
        <v>8.9285714285714288E-2</v>
      </c>
      <c r="E117" s="23">
        <f>E116/$H$116</f>
        <v>0.25</v>
      </c>
      <c r="F117" s="23">
        <f>F116/$H$116</f>
        <v>0.23214285714285715</v>
      </c>
      <c r="G117" s="23">
        <f>G116/$H$116</f>
        <v>0.42857142857142855</v>
      </c>
      <c r="H117" s="24"/>
    </row>
    <row r="118" spans="3:12" x14ac:dyDescent="0.3">
      <c r="C118" s="1" t="s">
        <v>40</v>
      </c>
      <c r="D118" s="1">
        <f>COUNTIFS(Table1[AGE],B73,Table1[GENDER],C106,Table1[MS],E108)</f>
        <v>0</v>
      </c>
      <c r="E118" s="1">
        <f>COUNTIFS(Table1[AGE],C118,Table1[GENDER],C108,Table1[MS],E105)</f>
        <v>4</v>
      </c>
      <c r="F118" s="1">
        <f>COUNTIFS(Table1[AGE],C118,Table1[GENDER],C105,Table1[MS],E106)</f>
        <v>2</v>
      </c>
      <c r="G118" s="1">
        <f>COUNTIFS(Table1[AGE],C118,Table1[GENDER],C107,Table1[MS],E105)</f>
        <v>8</v>
      </c>
      <c r="H118" s="21">
        <f>SUM(D118:G118)</f>
        <v>14</v>
      </c>
    </row>
    <row r="119" spans="3:12" x14ac:dyDescent="0.3">
      <c r="C119" s="25"/>
      <c r="D119" s="23">
        <f>D118/$H$118</f>
        <v>0</v>
      </c>
      <c r="E119" s="23">
        <f>E118/$H$118</f>
        <v>0.2857142857142857</v>
      </c>
      <c r="F119" s="23">
        <f>F118/$H$118</f>
        <v>0.14285714285714285</v>
      </c>
      <c r="G119" s="23">
        <f>G118/$H$118</f>
        <v>0.5714285714285714</v>
      </c>
      <c r="H119" s="24"/>
    </row>
    <row r="120" spans="3:12" x14ac:dyDescent="0.3">
      <c r="C120" s="1" t="s">
        <v>44</v>
      </c>
      <c r="D120" s="1">
        <f>COUNTIFS(Table1[AGE],C120,Table1[GENDER],C106,Table1[MS],E107)</f>
        <v>0</v>
      </c>
      <c r="E120" s="1">
        <f>COUNTIFS(Table1[AGE],C120,Table1[GENDER],D106,Table1[MS],E105)</f>
        <v>0</v>
      </c>
      <c r="F120" s="1">
        <f>COUNTIFS(Table1[AGE],C120,Table1[GENDER],C107,Table1[MS],E107)</f>
        <v>0</v>
      </c>
      <c r="G120" s="1">
        <f>COUNTIFS(Table1[AGE],C120,Table1[GENDER],C107,Table1[MS],E105)</f>
        <v>4</v>
      </c>
      <c r="H120" s="21">
        <f>SUM(D120:G120)</f>
        <v>4</v>
      </c>
    </row>
    <row r="121" spans="3:12" x14ac:dyDescent="0.3">
      <c r="C121" s="25"/>
      <c r="D121" s="23">
        <f>D120/$H$120</f>
        <v>0</v>
      </c>
      <c r="E121" s="23">
        <f>E120/$H$120</f>
        <v>0</v>
      </c>
      <c r="F121" s="23">
        <f>F120/$H$120</f>
        <v>0</v>
      </c>
      <c r="G121" s="23">
        <f>G120/$H$120</f>
        <v>1</v>
      </c>
      <c r="H121" s="25"/>
    </row>
    <row r="122" spans="3:12" x14ac:dyDescent="0.3">
      <c r="C122" s="1" t="s">
        <v>75</v>
      </c>
      <c r="D122" s="1">
        <f>COUNTIFS(Table1[AGE],B100,Table1[GENDER],C103,Table1[MS],E106)</f>
        <v>0</v>
      </c>
      <c r="E122" s="1">
        <f>COUNTIFS(Table1[AGE],C122,Table1[GENDER],C106,Table1[MS],E105)</f>
        <v>0</v>
      </c>
      <c r="F122" s="1">
        <f>COUNTIFS(Table1[AGE],C122,Table1[GENDER],C105,Table1[MS],E107)</f>
        <v>0</v>
      </c>
      <c r="G122" s="1">
        <f>COUNTIFS(Table1[AGE],C122,Table1[GENDER],C107,Table1[MS],E105)</f>
        <v>1</v>
      </c>
      <c r="H122" s="7">
        <f>SUM(D122:G122)</f>
        <v>1</v>
      </c>
    </row>
    <row r="123" spans="3:12" x14ac:dyDescent="0.3">
      <c r="C123" s="25"/>
      <c r="D123" s="23">
        <f>D122/$H$122</f>
        <v>0</v>
      </c>
      <c r="E123" s="23">
        <f>E122/$H$122</f>
        <v>0</v>
      </c>
      <c r="F123" s="23">
        <f>F122/$H$122</f>
        <v>0</v>
      </c>
      <c r="G123" s="23">
        <f>G122/$H$122</f>
        <v>1</v>
      </c>
      <c r="H123" s="25"/>
    </row>
    <row r="124" spans="3:12" x14ac:dyDescent="0.3">
      <c r="H124" s="26">
        <f>SUM(H114:H122)</f>
        <v>107</v>
      </c>
    </row>
    <row r="128" spans="3:12" x14ac:dyDescent="0.3">
      <c r="C128" s="28" t="s">
        <v>96</v>
      </c>
      <c r="D128" s="28" t="s">
        <v>99</v>
      </c>
      <c r="E128" s="28" t="s">
        <v>100</v>
      </c>
      <c r="F128" s="28" t="s">
        <v>101</v>
      </c>
      <c r="G128" s="28" t="s">
        <v>102</v>
      </c>
      <c r="H128" s="28" t="s">
        <v>79</v>
      </c>
      <c r="J128" s="28" t="s">
        <v>104</v>
      </c>
      <c r="K128" s="28" t="s">
        <v>106</v>
      </c>
      <c r="L128" s="28" t="s">
        <v>105</v>
      </c>
    </row>
    <row r="129" spans="3:12" x14ac:dyDescent="0.3">
      <c r="C129" s="1" t="s">
        <v>20</v>
      </c>
      <c r="D129" s="22">
        <v>0.3125</v>
      </c>
      <c r="E129" s="22">
        <v>6.25E-2</v>
      </c>
      <c r="F129" s="22">
        <v>0.40625</v>
      </c>
      <c r="G129" s="22">
        <v>0.21875</v>
      </c>
      <c r="H129" s="30">
        <f>SUM(D129:G129)</f>
        <v>1</v>
      </c>
      <c r="J129" s="1" t="s">
        <v>97</v>
      </c>
      <c r="K129" s="1">
        <f>COUNTIF(Table1[GENDER], C108)</f>
        <v>35</v>
      </c>
      <c r="L129" s="22">
        <f>K129/$K$131</f>
        <v>0.32710280373831774</v>
      </c>
    </row>
    <row r="130" spans="3:12" x14ac:dyDescent="0.3">
      <c r="C130" s="1" t="s">
        <v>32</v>
      </c>
      <c r="D130" s="22">
        <v>8.771929824561403E-2</v>
      </c>
      <c r="E130" s="22">
        <v>0.24561403508771928</v>
      </c>
      <c r="F130" s="22">
        <v>0.24561403508771928</v>
      </c>
      <c r="G130" s="22">
        <v>0.42105263157894735</v>
      </c>
      <c r="H130" s="30">
        <f>SUM(D130:G130)</f>
        <v>1</v>
      </c>
      <c r="J130" s="1" t="s">
        <v>98</v>
      </c>
      <c r="K130" s="1">
        <f>COUNTIF(Table1[GENDER], C107)</f>
        <v>72</v>
      </c>
      <c r="L130" s="22">
        <f>K130/$K$131</f>
        <v>0.67289719626168221</v>
      </c>
    </row>
    <row r="131" spans="3:12" x14ac:dyDescent="0.3">
      <c r="C131" s="1" t="s">
        <v>40</v>
      </c>
      <c r="D131" s="22">
        <v>0</v>
      </c>
      <c r="E131" s="22">
        <v>0.2857142857142857</v>
      </c>
      <c r="F131" s="22">
        <v>0.14285714285714285</v>
      </c>
      <c r="G131" s="22">
        <v>0.5714285714285714</v>
      </c>
      <c r="H131" s="30">
        <f>SUM(D131:G131)</f>
        <v>1</v>
      </c>
      <c r="J131" s="13" t="s">
        <v>79</v>
      </c>
      <c r="K131" s="32">
        <f>SUM(K129:K130)</f>
        <v>107</v>
      </c>
      <c r="L131" s="31">
        <f>SUM(L129:L130)</f>
        <v>1</v>
      </c>
    </row>
    <row r="132" spans="3:12" x14ac:dyDescent="0.3">
      <c r="C132" s="1" t="s">
        <v>44</v>
      </c>
      <c r="D132" s="22">
        <v>0</v>
      </c>
      <c r="E132" s="22">
        <v>0</v>
      </c>
      <c r="F132" s="22">
        <v>0</v>
      </c>
      <c r="G132" s="22">
        <v>1</v>
      </c>
      <c r="H132" s="30">
        <f>SUM(D132:G132)</f>
        <v>1</v>
      </c>
    </row>
    <row r="133" spans="3:12" x14ac:dyDescent="0.3">
      <c r="C133" s="1" t="s">
        <v>75</v>
      </c>
      <c r="D133" s="22">
        <v>0</v>
      </c>
      <c r="E133" s="22">
        <v>0</v>
      </c>
      <c r="F133" s="22">
        <v>0</v>
      </c>
      <c r="G133" s="22">
        <v>1</v>
      </c>
      <c r="H133" s="30">
        <f>SUM(D133:G133)</f>
        <v>1</v>
      </c>
    </row>
    <row r="135" spans="3:12" x14ac:dyDescent="0.3">
      <c r="C135" s="28" t="s">
        <v>96</v>
      </c>
      <c r="D135" s="28" t="s">
        <v>99</v>
      </c>
      <c r="E135" s="28" t="s">
        <v>100</v>
      </c>
      <c r="F135" s="28" t="s">
        <v>101</v>
      </c>
      <c r="G135" s="28" t="s">
        <v>102</v>
      </c>
      <c r="H135" s="28" t="s">
        <v>79</v>
      </c>
      <c r="J135" s="27" t="s">
        <v>103</v>
      </c>
      <c r="K135" s="27" t="s">
        <v>106</v>
      </c>
      <c r="L135" s="27" t="s">
        <v>107</v>
      </c>
    </row>
    <row r="136" spans="3:12" x14ac:dyDescent="0.3">
      <c r="C136" s="1" t="s">
        <v>20</v>
      </c>
      <c r="D136" s="34">
        <v>10</v>
      </c>
      <c r="E136" s="34">
        <v>2</v>
      </c>
      <c r="F136" s="34">
        <v>13</v>
      </c>
      <c r="G136" s="34">
        <v>7</v>
      </c>
      <c r="H136" s="35">
        <f>SUM(D136:G136)</f>
        <v>32</v>
      </c>
      <c r="J136" s="1" t="s">
        <v>22</v>
      </c>
      <c r="K136" s="1">
        <f>COUNTIF(Table1[PROFESSION], J136)</f>
        <v>23</v>
      </c>
      <c r="L136" s="22">
        <f t="shared" ref="L136:L141" si="0">K136/$K$142</f>
        <v>0.21495327102803738</v>
      </c>
    </row>
    <row r="137" spans="3:12" x14ac:dyDescent="0.3">
      <c r="C137" s="1" t="s">
        <v>32</v>
      </c>
      <c r="D137" s="34">
        <v>5</v>
      </c>
      <c r="E137" s="34">
        <v>14</v>
      </c>
      <c r="F137" s="34">
        <v>13</v>
      </c>
      <c r="G137" s="34">
        <v>24</v>
      </c>
      <c r="H137" s="35">
        <v>56</v>
      </c>
      <c r="J137" s="1" t="s">
        <v>33</v>
      </c>
      <c r="K137" s="1">
        <f>COUNTIF(Table1[PROFESSION], J137)</f>
        <v>31</v>
      </c>
      <c r="L137" s="22">
        <f t="shared" si="0"/>
        <v>0.28971962616822428</v>
      </c>
    </row>
    <row r="138" spans="3:12" x14ac:dyDescent="0.3">
      <c r="C138" s="1" t="s">
        <v>40</v>
      </c>
      <c r="D138" s="34">
        <v>0</v>
      </c>
      <c r="E138" s="34">
        <v>4</v>
      </c>
      <c r="F138" s="34">
        <v>2</v>
      </c>
      <c r="G138" s="34">
        <v>8</v>
      </c>
      <c r="H138" s="35">
        <f>SUM(D138:G138)</f>
        <v>14</v>
      </c>
      <c r="J138" s="1" t="s">
        <v>42</v>
      </c>
      <c r="K138" s="1">
        <f>COUNTIF(Table1[PROFESSION], J138)</f>
        <v>25</v>
      </c>
      <c r="L138" s="22">
        <f t="shared" si="0"/>
        <v>0.23364485981308411</v>
      </c>
    </row>
    <row r="139" spans="3:12" x14ac:dyDescent="0.3">
      <c r="C139" s="1" t="s">
        <v>44</v>
      </c>
      <c r="D139" s="34">
        <v>0</v>
      </c>
      <c r="E139" s="34">
        <v>0</v>
      </c>
      <c r="F139" s="34">
        <v>0</v>
      </c>
      <c r="G139" s="34">
        <v>4</v>
      </c>
      <c r="H139" s="35">
        <f>SUM(D139:G139)</f>
        <v>4</v>
      </c>
      <c r="J139" s="1" t="s">
        <v>39</v>
      </c>
      <c r="K139" s="1">
        <v>17</v>
      </c>
      <c r="L139" s="22">
        <f t="shared" si="0"/>
        <v>0.15887850467289719</v>
      </c>
    </row>
    <row r="140" spans="3:12" x14ac:dyDescent="0.3">
      <c r="C140" s="1" t="s">
        <v>75</v>
      </c>
      <c r="D140" s="34">
        <v>0</v>
      </c>
      <c r="E140" s="34">
        <v>0</v>
      </c>
      <c r="F140" s="34">
        <v>0</v>
      </c>
      <c r="G140" s="34">
        <v>1</v>
      </c>
      <c r="H140" s="35">
        <f>SUM(D140:G140)</f>
        <v>1</v>
      </c>
      <c r="J140" s="1" t="s">
        <v>71</v>
      </c>
      <c r="K140" s="1">
        <v>8</v>
      </c>
      <c r="L140" s="22">
        <f t="shared" si="0"/>
        <v>7.476635514018691E-2</v>
      </c>
    </row>
    <row r="141" spans="3:12" x14ac:dyDescent="0.3">
      <c r="J141" s="1" t="s">
        <v>49</v>
      </c>
      <c r="K141" s="1">
        <f>COUNTIF(Table1[PROFESSION], J141)</f>
        <v>3</v>
      </c>
      <c r="L141" s="22">
        <f t="shared" si="0"/>
        <v>2.8037383177570093E-2</v>
      </c>
    </row>
    <row r="142" spans="3:12" x14ac:dyDescent="0.3">
      <c r="J142" s="32" t="s">
        <v>79</v>
      </c>
      <c r="K142" s="32">
        <f>SUM(K136:K141)</f>
        <v>107</v>
      </c>
      <c r="L142" s="33">
        <f>SUM(L136:L141)</f>
        <v>1</v>
      </c>
    </row>
    <row r="145" spans="10:12" x14ac:dyDescent="0.3">
      <c r="J145" s="36" t="s">
        <v>108</v>
      </c>
      <c r="K145" s="36" t="s">
        <v>106</v>
      </c>
      <c r="L145" s="36" t="s">
        <v>107</v>
      </c>
    </row>
    <row r="146" spans="10:12" x14ac:dyDescent="0.3">
      <c r="J146" s="1" t="s">
        <v>109</v>
      </c>
      <c r="K146" s="1">
        <f>COUNTIF(Table1[MS], J146)</f>
        <v>43</v>
      </c>
      <c r="L146" s="22">
        <f>K146/$K$148</f>
        <v>0.40186915887850466</v>
      </c>
    </row>
    <row r="147" spans="10:12" x14ac:dyDescent="0.3">
      <c r="J147" s="1" t="s">
        <v>110</v>
      </c>
      <c r="K147" s="1">
        <f>COUNTIF(Table1[MS], J147)</f>
        <v>64</v>
      </c>
      <c r="L147" s="22">
        <f>K147/$K$148</f>
        <v>0.59813084112149528</v>
      </c>
    </row>
    <row r="148" spans="10:12" x14ac:dyDescent="0.3">
      <c r="J148" s="32" t="s">
        <v>79</v>
      </c>
      <c r="K148" s="32">
        <f>SUM(K146:K147)</f>
        <v>107</v>
      </c>
      <c r="L148" s="33">
        <f>SUM(L146:L147)</f>
        <v>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2"/>
  <sheetViews>
    <sheetView topLeftCell="A121" workbookViewId="0">
      <selection activeCell="C111" sqref="C111"/>
    </sheetView>
  </sheetViews>
  <sheetFormatPr defaultRowHeight="14.4" x14ac:dyDescent="0.3"/>
  <cols>
    <col min="2" max="2" width="14.88671875" customWidth="1"/>
    <col min="3" max="3" width="9.33203125" customWidth="1"/>
    <col min="4" max="4" width="15.109375" customWidth="1"/>
    <col min="5" max="5" width="10.88671875" customWidth="1"/>
    <col min="6" max="6" width="12.44140625" customWidth="1"/>
    <col min="7" max="7" width="17" customWidth="1"/>
    <col min="8" max="8" width="14.77734375" customWidth="1"/>
    <col min="9" max="9" width="12.77734375" customWidth="1"/>
    <col min="10" max="10" width="12.44140625" customWidth="1"/>
    <col min="11" max="11" width="18.6640625" customWidth="1"/>
    <col min="12" max="12" width="14.21875" customWidth="1"/>
    <col min="13" max="13" width="12.109375" customWidth="1"/>
    <col min="14" max="14" width="15.44140625" customWidth="1"/>
    <col min="15" max="15" width="13.5546875" customWidth="1"/>
  </cols>
  <sheetData>
    <row r="1" spans="1:15" x14ac:dyDescent="0.3">
      <c r="A1" t="s">
        <v>80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</row>
    <row r="2" spans="1:15" x14ac:dyDescent="0.3">
      <c r="A2">
        <v>1</v>
      </c>
      <c r="B2" t="s">
        <v>25</v>
      </c>
      <c r="C2" t="s">
        <v>26</v>
      </c>
      <c r="D2" t="s">
        <v>26</v>
      </c>
      <c r="E2" t="s">
        <v>27</v>
      </c>
      <c r="F2" t="s">
        <v>28</v>
      </c>
      <c r="G2" t="s">
        <v>28</v>
      </c>
      <c r="H2" t="s">
        <v>27</v>
      </c>
      <c r="I2" t="s">
        <v>29</v>
      </c>
      <c r="J2" t="s">
        <v>30</v>
      </c>
      <c r="L2" t="s">
        <v>31</v>
      </c>
      <c r="M2" t="s">
        <v>29</v>
      </c>
      <c r="N2" t="s">
        <v>30</v>
      </c>
      <c r="O2" t="s">
        <v>30</v>
      </c>
    </row>
    <row r="3" spans="1:15" x14ac:dyDescent="0.3">
      <c r="A3">
        <v>2</v>
      </c>
      <c r="B3" t="s">
        <v>27</v>
      </c>
      <c r="C3" t="s">
        <v>35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29</v>
      </c>
      <c r="J3" t="s">
        <v>29</v>
      </c>
      <c r="K3" t="s">
        <v>36</v>
      </c>
      <c r="L3" t="s">
        <v>29</v>
      </c>
      <c r="M3" t="s">
        <v>29</v>
      </c>
      <c r="N3" t="s">
        <v>29</v>
      </c>
      <c r="O3" t="s">
        <v>29</v>
      </c>
    </row>
    <row r="4" spans="1:15" x14ac:dyDescent="0.3">
      <c r="A4">
        <v>3</v>
      </c>
      <c r="B4" t="s">
        <v>35</v>
      </c>
      <c r="C4" t="s">
        <v>35</v>
      </c>
      <c r="D4" t="s">
        <v>35</v>
      </c>
      <c r="E4" t="s">
        <v>35</v>
      </c>
      <c r="F4" t="s">
        <v>35</v>
      </c>
      <c r="G4" t="s">
        <v>35</v>
      </c>
      <c r="H4" t="s">
        <v>35</v>
      </c>
      <c r="I4" t="s">
        <v>29</v>
      </c>
      <c r="J4" t="s">
        <v>29</v>
      </c>
      <c r="K4" t="s">
        <v>36</v>
      </c>
      <c r="L4" t="s">
        <v>29</v>
      </c>
      <c r="M4" t="s">
        <v>29</v>
      </c>
      <c r="N4" t="s">
        <v>29</v>
      </c>
      <c r="O4" t="s">
        <v>29</v>
      </c>
    </row>
    <row r="5" spans="1:15" x14ac:dyDescent="0.3">
      <c r="A5">
        <v>4</v>
      </c>
      <c r="B5" t="s">
        <v>35</v>
      </c>
      <c r="C5" t="s">
        <v>35</v>
      </c>
      <c r="D5" t="s">
        <v>35</v>
      </c>
      <c r="E5" t="s">
        <v>35</v>
      </c>
      <c r="F5" t="s">
        <v>35</v>
      </c>
      <c r="G5" t="s">
        <v>35</v>
      </c>
      <c r="H5" t="s">
        <v>35</v>
      </c>
      <c r="I5" t="s">
        <v>29</v>
      </c>
      <c r="J5" t="s">
        <v>29</v>
      </c>
      <c r="K5" t="s">
        <v>36</v>
      </c>
      <c r="L5" t="s">
        <v>29</v>
      </c>
      <c r="M5" t="s">
        <v>29</v>
      </c>
      <c r="N5" t="s">
        <v>29</v>
      </c>
      <c r="O5" t="s">
        <v>29</v>
      </c>
    </row>
    <row r="6" spans="1:15" x14ac:dyDescent="0.3">
      <c r="A6">
        <v>5</v>
      </c>
      <c r="B6" t="s">
        <v>35</v>
      </c>
      <c r="C6" t="s">
        <v>35</v>
      </c>
      <c r="D6" t="s">
        <v>35</v>
      </c>
      <c r="E6" t="s">
        <v>35</v>
      </c>
      <c r="F6" t="s">
        <v>35</v>
      </c>
      <c r="G6" t="s">
        <v>35</v>
      </c>
      <c r="H6" t="s">
        <v>35</v>
      </c>
      <c r="I6" t="s">
        <v>29</v>
      </c>
      <c r="J6" t="s">
        <v>29</v>
      </c>
      <c r="K6" t="s">
        <v>36</v>
      </c>
      <c r="L6" t="s">
        <v>29</v>
      </c>
      <c r="M6" t="s">
        <v>29</v>
      </c>
      <c r="N6" t="s">
        <v>31</v>
      </c>
      <c r="O6" t="s">
        <v>31</v>
      </c>
    </row>
    <row r="7" spans="1:15" x14ac:dyDescent="0.3">
      <c r="A7">
        <v>6</v>
      </c>
      <c r="B7" t="s">
        <v>35</v>
      </c>
      <c r="C7" t="s">
        <v>35</v>
      </c>
      <c r="D7" t="s">
        <v>35</v>
      </c>
      <c r="E7" t="s">
        <v>35</v>
      </c>
      <c r="F7" t="s">
        <v>35</v>
      </c>
      <c r="G7" t="s">
        <v>35</v>
      </c>
      <c r="H7" t="s">
        <v>35</v>
      </c>
      <c r="I7" t="s">
        <v>29</v>
      </c>
      <c r="J7" t="s">
        <v>29</v>
      </c>
      <c r="K7" t="s">
        <v>41</v>
      </c>
      <c r="L7" t="s">
        <v>29</v>
      </c>
      <c r="M7" t="s">
        <v>29</v>
      </c>
      <c r="N7" t="s">
        <v>29</v>
      </c>
      <c r="O7" t="s">
        <v>29</v>
      </c>
    </row>
    <row r="8" spans="1:15" x14ac:dyDescent="0.3">
      <c r="A8">
        <v>7</v>
      </c>
      <c r="B8" t="s">
        <v>35</v>
      </c>
      <c r="C8" t="s">
        <v>35</v>
      </c>
      <c r="D8" t="s">
        <v>35</v>
      </c>
      <c r="E8" t="s">
        <v>35</v>
      </c>
      <c r="F8" t="s">
        <v>35</v>
      </c>
      <c r="G8" t="s">
        <v>35</v>
      </c>
      <c r="H8" t="s">
        <v>35</v>
      </c>
      <c r="I8" t="s">
        <v>31</v>
      </c>
      <c r="J8" t="s">
        <v>31</v>
      </c>
      <c r="L8" t="s">
        <v>29</v>
      </c>
      <c r="M8" t="s">
        <v>29</v>
      </c>
      <c r="N8" t="s">
        <v>29</v>
      </c>
      <c r="O8" t="s">
        <v>29</v>
      </c>
    </row>
    <row r="9" spans="1:15" x14ac:dyDescent="0.3">
      <c r="A9">
        <v>8</v>
      </c>
      <c r="B9" t="s">
        <v>35</v>
      </c>
      <c r="C9" t="s">
        <v>35</v>
      </c>
      <c r="D9" t="s">
        <v>35</v>
      </c>
      <c r="E9" t="s">
        <v>35</v>
      </c>
      <c r="F9" t="s">
        <v>35</v>
      </c>
      <c r="G9" t="s">
        <v>35</v>
      </c>
      <c r="H9" t="s">
        <v>35</v>
      </c>
      <c r="I9" t="s">
        <v>29</v>
      </c>
      <c r="J9" t="s">
        <v>29</v>
      </c>
      <c r="K9" t="s">
        <v>36</v>
      </c>
      <c r="L9" t="s">
        <v>29</v>
      </c>
      <c r="M9" t="s">
        <v>29</v>
      </c>
      <c r="N9" t="s">
        <v>29</v>
      </c>
      <c r="O9" t="s">
        <v>29</v>
      </c>
    </row>
    <row r="10" spans="1:15" x14ac:dyDescent="0.3">
      <c r="A10">
        <v>9</v>
      </c>
      <c r="B10" t="s">
        <v>26</v>
      </c>
      <c r="C10" t="s">
        <v>35</v>
      </c>
      <c r="D10" t="s">
        <v>35</v>
      </c>
      <c r="E10" t="s">
        <v>35</v>
      </c>
      <c r="F10" t="s">
        <v>35</v>
      </c>
      <c r="G10" t="s">
        <v>35</v>
      </c>
      <c r="H10" t="s">
        <v>35</v>
      </c>
      <c r="I10" t="s">
        <v>29</v>
      </c>
      <c r="J10" t="s">
        <v>29</v>
      </c>
      <c r="K10" t="s">
        <v>43</v>
      </c>
      <c r="L10" t="s">
        <v>29</v>
      </c>
      <c r="M10" t="s">
        <v>29</v>
      </c>
      <c r="N10" t="s">
        <v>29</v>
      </c>
      <c r="O10" t="s">
        <v>29</v>
      </c>
    </row>
    <row r="11" spans="1:15" x14ac:dyDescent="0.3">
      <c r="A11">
        <v>10</v>
      </c>
      <c r="B11" t="s">
        <v>26</v>
      </c>
      <c r="C11" t="s">
        <v>35</v>
      </c>
      <c r="D11" t="s">
        <v>35</v>
      </c>
      <c r="E11" t="s">
        <v>35</v>
      </c>
      <c r="F11" t="s">
        <v>35</v>
      </c>
      <c r="G11" t="s">
        <v>35</v>
      </c>
      <c r="H11" t="s">
        <v>35</v>
      </c>
      <c r="I11" t="s">
        <v>29</v>
      </c>
      <c r="J11" t="s">
        <v>29</v>
      </c>
      <c r="K11" t="s">
        <v>43</v>
      </c>
      <c r="L11" t="s">
        <v>29</v>
      </c>
      <c r="M11" t="s">
        <v>29</v>
      </c>
      <c r="N11" t="s">
        <v>31</v>
      </c>
      <c r="O11" t="s">
        <v>29</v>
      </c>
    </row>
    <row r="12" spans="1:15" x14ac:dyDescent="0.3">
      <c r="A12">
        <v>11</v>
      </c>
      <c r="B12" t="s">
        <v>27</v>
      </c>
      <c r="C12" t="s">
        <v>35</v>
      </c>
      <c r="D12" t="s">
        <v>35</v>
      </c>
      <c r="E12" t="s">
        <v>35</v>
      </c>
      <c r="F12" t="s">
        <v>35</v>
      </c>
      <c r="G12" t="s">
        <v>35</v>
      </c>
      <c r="H12" t="s">
        <v>35</v>
      </c>
      <c r="I12" t="s">
        <v>29</v>
      </c>
      <c r="J12" t="s">
        <v>29</v>
      </c>
      <c r="K12" t="s">
        <v>41</v>
      </c>
      <c r="L12" t="s">
        <v>29</v>
      </c>
      <c r="M12" t="s">
        <v>29</v>
      </c>
      <c r="N12" t="s">
        <v>29</v>
      </c>
      <c r="O12" t="s">
        <v>29</v>
      </c>
    </row>
    <row r="13" spans="1:15" x14ac:dyDescent="0.3">
      <c r="A13">
        <v>12</v>
      </c>
      <c r="B13" t="s">
        <v>35</v>
      </c>
      <c r="C13" t="s">
        <v>35</v>
      </c>
      <c r="D13" t="s">
        <v>35</v>
      </c>
      <c r="E13" t="s">
        <v>35</v>
      </c>
      <c r="F13" t="s">
        <v>35</v>
      </c>
      <c r="G13" t="s">
        <v>35</v>
      </c>
      <c r="H13" t="s">
        <v>35</v>
      </c>
      <c r="I13" t="s">
        <v>29</v>
      </c>
      <c r="J13" t="s">
        <v>29</v>
      </c>
      <c r="K13" t="s">
        <v>41</v>
      </c>
      <c r="L13" t="s">
        <v>29</v>
      </c>
      <c r="M13" t="s">
        <v>29</v>
      </c>
      <c r="N13" t="s">
        <v>29</v>
      </c>
      <c r="O13" t="s">
        <v>29</v>
      </c>
    </row>
    <row r="14" spans="1:15" x14ac:dyDescent="0.3">
      <c r="A14">
        <v>13</v>
      </c>
      <c r="B14" t="s">
        <v>35</v>
      </c>
      <c r="C14" t="s">
        <v>35</v>
      </c>
      <c r="D14" t="s">
        <v>35</v>
      </c>
      <c r="E14" t="s">
        <v>35</v>
      </c>
      <c r="F14" t="s">
        <v>35</v>
      </c>
      <c r="G14" t="s">
        <v>35</v>
      </c>
      <c r="H14" t="s">
        <v>35</v>
      </c>
      <c r="I14" t="s">
        <v>29</v>
      </c>
      <c r="J14" t="s">
        <v>29</v>
      </c>
      <c r="K14" t="s">
        <v>41</v>
      </c>
      <c r="L14" t="s">
        <v>29</v>
      </c>
      <c r="M14" t="s">
        <v>29</v>
      </c>
      <c r="N14" t="s">
        <v>29</v>
      </c>
      <c r="O14" t="s">
        <v>29</v>
      </c>
    </row>
    <row r="15" spans="1:15" x14ac:dyDescent="0.3">
      <c r="A15">
        <v>14</v>
      </c>
      <c r="B15" t="s">
        <v>27</v>
      </c>
      <c r="C15" t="s">
        <v>27</v>
      </c>
      <c r="D15" t="s">
        <v>35</v>
      </c>
      <c r="E15" t="s">
        <v>35</v>
      </c>
      <c r="F15" t="s">
        <v>35</v>
      </c>
      <c r="G15" t="s">
        <v>35</v>
      </c>
      <c r="H15" t="s">
        <v>35</v>
      </c>
      <c r="I15" t="s">
        <v>29</v>
      </c>
      <c r="J15" t="s">
        <v>31</v>
      </c>
      <c r="L15" t="s">
        <v>31</v>
      </c>
      <c r="M15" t="s">
        <v>29</v>
      </c>
      <c r="N15" t="s">
        <v>29</v>
      </c>
      <c r="O15" t="s">
        <v>31</v>
      </c>
    </row>
    <row r="16" spans="1:15" x14ac:dyDescent="0.3">
      <c r="A16">
        <v>15</v>
      </c>
      <c r="B16" t="s">
        <v>26</v>
      </c>
      <c r="C16" t="s">
        <v>27</v>
      </c>
      <c r="D16" t="s">
        <v>27</v>
      </c>
      <c r="E16" t="s">
        <v>27</v>
      </c>
      <c r="F16" t="s">
        <v>26</v>
      </c>
      <c r="G16" t="s">
        <v>26</v>
      </c>
      <c r="H16" t="s">
        <v>35</v>
      </c>
      <c r="I16" t="s">
        <v>29</v>
      </c>
      <c r="J16" t="s">
        <v>30</v>
      </c>
      <c r="L16" t="s">
        <v>31</v>
      </c>
      <c r="M16" t="s">
        <v>30</v>
      </c>
      <c r="N16" t="s">
        <v>30</v>
      </c>
      <c r="O16" t="s">
        <v>29</v>
      </c>
    </row>
    <row r="17" spans="1:15" x14ac:dyDescent="0.3">
      <c r="A17">
        <v>16</v>
      </c>
      <c r="B17" t="s">
        <v>27</v>
      </c>
      <c r="C17" t="s">
        <v>27</v>
      </c>
      <c r="D17" t="s">
        <v>35</v>
      </c>
      <c r="E17" t="s">
        <v>35</v>
      </c>
      <c r="F17" t="s">
        <v>35</v>
      </c>
      <c r="G17" t="s">
        <v>27</v>
      </c>
      <c r="H17" t="s">
        <v>35</v>
      </c>
      <c r="I17" t="s">
        <v>29</v>
      </c>
      <c r="J17" t="s">
        <v>29</v>
      </c>
      <c r="K17" t="s">
        <v>45</v>
      </c>
      <c r="L17" t="s">
        <v>29</v>
      </c>
      <c r="M17" t="s">
        <v>29</v>
      </c>
      <c r="N17" t="s">
        <v>29</v>
      </c>
      <c r="O17" t="s">
        <v>29</v>
      </c>
    </row>
    <row r="18" spans="1:15" x14ac:dyDescent="0.3">
      <c r="A18">
        <v>17</v>
      </c>
      <c r="B18" t="s">
        <v>27</v>
      </c>
      <c r="C18" t="s">
        <v>27</v>
      </c>
      <c r="D18" t="s">
        <v>27</v>
      </c>
      <c r="E18" t="s">
        <v>35</v>
      </c>
      <c r="F18" t="s">
        <v>35</v>
      </c>
      <c r="G18" t="s">
        <v>35</v>
      </c>
      <c r="H18" t="s">
        <v>35</v>
      </c>
      <c r="I18" t="s">
        <v>29</v>
      </c>
      <c r="J18" t="s">
        <v>30</v>
      </c>
      <c r="K18" t="s">
        <v>43</v>
      </c>
      <c r="L18" t="s">
        <v>29</v>
      </c>
      <c r="M18" t="s">
        <v>30</v>
      </c>
      <c r="N18" t="s">
        <v>30</v>
      </c>
      <c r="O18" t="s">
        <v>30</v>
      </c>
    </row>
    <row r="19" spans="1:15" x14ac:dyDescent="0.3">
      <c r="A19">
        <v>18</v>
      </c>
      <c r="B19" t="s">
        <v>35</v>
      </c>
      <c r="C19" t="s">
        <v>35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29</v>
      </c>
      <c r="J19" t="s">
        <v>30</v>
      </c>
      <c r="K19" t="s">
        <v>43</v>
      </c>
      <c r="L19" t="s">
        <v>29</v>
      </c>
      <c r="M19" t="s">
        <v>30</v>
      </c>
      <c r="N19" t="s">
        <v>30</v>
      </c>
      <c r="O19" t="s">
        <v>30</v>
      </c>
    </row>
    <row r="20" spans="1:15" x14ac:dyDescent="0.3">
      <c r="A20">
        <v>19</v>
      </c>
      <c r="B20" t="s">
        <v>27</v>
      </c>
      <c r="C20" t="s">
        <v>35</v>
      </c>
      <c r="D20" t="s">
        <v>35</v>
      </c>
      <c r="E20" t="s">
        <v>35</v>
      </c>
      <c r="F20" t="s">
        <v>35</v>
      </c>
      <c r="G20" t="s">
        <v>27</v>
      </c>
      <c r="H20" t="s">
        <v>35</v>
      </c>
      <c r="I20" t="s">
        <v>29</v>
      </c>
      <c r="J20" t="s">
        <v>31</v>
      </c>
      <c r="K20" t="s">
        <v>45</v>
      </c>
      <c r="L20" t="s">
        <v>29</v>
      </c>
      <c r="M20" t="s">
        <v>31</v>
      </c>
      <c r="N20" t="s">
        <v>29</v>
      </c>
      <c r="O20" t="s">
        <v>29</v>
      </c>
    </row>
    <row r="21" spans="1:15" x14ac:dyDescent="0.3">
      <c r="A21">
        <v>20</v>
      </c>
      <c r="B21" t="s">
        <v>26</v>
      </c>
      <c r="C21" t="s">
        <v>27</v>
      </c>
      <c r="D21" t="s">
        <v>35</v>
      </c>
      <c r="E21" t="s">
        <v>35</v>
      </c>
      <c r="F21" t="s">
        <v>35</v>
      </c>
      <c r="G21" t="s">
        <v>35</v>
      </c>
      <c r="H21" t="s">
        <v>35</v>
      </c>
      <c r="I21" t="s">
        <v>29</v>
      </c>
      <c r="J21" t="s">
        <v>31</v>
      </c>
      <c r="K21" t="s">
        <v>36</v>
      </c>
      <c r="L21" t="s">
        <v>29</v>
      </c>
      <c r="M21" t="s">
        <v>29</v>
      </c>
      <c r="N21" t="s">
        <v>29</v>
      </c>
      <c r="O21" t="s">
        <v>29</v>
      </c>
    </row>
    <row r="22" spans="1:15" x14ac:dyDescent="0.3">
      <c r="A22">
        <v>21</v>
      </c>
      <c r="B22" t="s">
        <v>28</v>
      </c>
      <c r="C22" t="s">
        <v>28</v>
      </c>
      <c r="D22" t="s">
        <v>27</v>
      </c>
      <c r="E22" t="s">
        <v>27</v>
      </c>
      <c r="F22" t="s">
        <v>28</v>
      </c>
      <c r="G22" t="s">
        <v>27</v>
      </c>
      <c r="H22" t="s">
        <v>27</v>
      </c>
      <c r="I22" t="s">
        <v>31</v>
      </c>
      <c r="J22" t="s">
        <v>30</v>
      </c>
      <c r="L22" t="s">
        <v>29</v>
      </c>
      <c r="M22" t="s">
        <v>29</v>
      </c>
      <c r="N22" t="s">
        <v>31</v>
      </c>
      <c r="O22" t="s">
        <v>31</v>
      </c>
    </row>
    <row r="23" spans="1:15" x14ac:dyDescent="0.3">
      <c r="A23">
        <v>22</v>
      </c>
      <c r="B23" t="s">
        <v>26</v>
      </c>
      <c r="C23" t="s">
        <v>35</v>
      </c>
      <c r="D23" t="s">
        <v>35</v>
      </c>
      <c r="E23" t="s">
        <v>35</v>
      </c>
      <c r="F23" t="s">
        <v>35</v>
      </c>
      <c r="G23" t="s">
        <v>35</v>
      </c>
      <c r="H23" t="s">
        <v>35</v>
      </c>
      <c r="I23" t="s">
        <v>29</v>
      </c>
      <c r="J23" t="s">
        <v>29</v>
      </c>
      <c r="K23" t="s">
        <v>36</v>
      </c>
      <c r="L23" t="s">
        <v>29</v>
      </c>
      <c r="M23" t="s">
        <v>29</v>
      </c>
      <c r="N23" t="s">
        <v>29</v>
      </c>
      <c r="O23" t="s">
        <v>29</v>
      </c>
    </row>
    <row r="24" spans="1:15" x14ac:dyDescent="0.3">
      <c r="A24">
        <v>23</v>
      </c>
      <c r="B24" t="s">
        <v>26</v>
      </c>
      <c r="C24" t="s">
        <v>27</v>
      </c>
      <c r="D24" t="s">
        <v>35</v>
      </c>
      <c r="E24" t="s">
        <v>35</v>
      </c>
      <c r="F24" t="s">
        <v>35</v>
      </c>
      <c r="G24" t="s">
        <v>35</v>
      </c>
      <c r="H24" t="s">
        <v>35</v>
      </c>
      <c r="I24" t="s">
        <v>29</v>
      </c>
      <c r="J24" t="s">
        <v>29</v>
      </c>
      <c r="K24" t="s">
        <v>45</v>
      </c>
      <c r="L24" t="s">
        <v>29</v>
      </c>
      <c r="M24" t="s">
        <v>29</v>
      </c>
      <c r="N24" t="s">
        <v>29</v>
      </c>
      <c r="O24" t="s">
        <v>29</v>
      </c>
    </row>
    <row r="25" spans="1:15" x14ac:dyDescent="0.3">
      <c r="A25">
        <v>24</v>
      </c>
      <c r="B25" t="s">
        <v>35</v>
      </c>
      <c r="C25" t="s">
        <v>35</v>
      </c>
      <c r="D25" t="s">
        <v>35</v>
      </c>
      <c r="E25" t="s">
        <v>35</v>
      </c>
      <c r="F25" t="s">
        <v>35</v>
      </c>
      <c r="G25" t="s">
        <v>35</v>
      </c>
      <c r="H25" t="s">
        <v>35</v>
      </c>
      <c r="I25" t="s">
        <v>29</v>
      </c>
      <c r="J25" t="s">
        <v>29</v>
      </c>
      <c r="K25" t="s">
        <v>50</v>
      </c>
      <c r="L25" t="s">
        <v>29</v>
      </c>
      <c r="M25" t="s">
        <v>29</v>
      </c>
      <c r="N25" t="s">
        <v>29</v>
      </c>
      <c r="O25" t="s">
        <v>29</v>
      </c>
    </row>
    <row r="26" spans="1:15" x14ac:dyDescent="0.3">
      <c r="A26">
        <v>25</v>
      </c>
      <c r="B26" t="s">
        <v>35</v>
      </c>
      <c r="C26" t="s">
        <v>35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31</v>
      </c>
      <c r="J26" t="s">
        <v>29</v>
      </c>
      <c r="K26" t="s">
        <v>36</v>
      </c>
      <c r="L26" t="s">
        <v>29</v>
      </c>
      <c r="M26" t="s">
        <v>29</v>
      </c>
      <c r="N26" t="s">
        <v>30</v>
      </c>
      <c r="O26" t="s">
        <v>29</v>
      </c>
    </row>
    <row r="27" spans="1:15" x14ac:dyDescent="0.3">
      <c r="A27">
        <v>26</v>
      </c>
      <c r="B27" t="s">
        <v>27</v>
      </c>
      <c r="C27" t="s">
        <v>35</v>
      </c>
      <c r="D27" t="s">
        <v>35</v>
      </c>
      <c r="E27" t="s">
        <v>35</v>
      </c>
      <c r="F27" t="s">
        <v>35</v>
      </c>
      <c r="G27" t="s">
        <v>35</v>
      </c>
      <c r="H27" t="s">
        <v>35</v>
      </c>
      <c r="I27" t="s">
        <v>31</v>
      </c>
      <c r="J27" t="s">
        <v>29</v>
      </c>
      <c r="K27" t="s">
        <v>43</v>
      </c>
      <c r="L27" t="s">
        <v>29</v>
      </c>
      <c r="M27" t="s">
        <v>29</v>
      </c>
      <c r="N27" t="s">
        <v>29</v>
      </c>
      <c r="O27" t="s">
        <v>29</v>
      </c>
    </row>
    <row r="28" spans="1:15" x14ac:dyDescent="0.3">
      <c r="A28">
        <v>27</v>
      </c>
      <c r="B28" t="s">
        <v>35</v>
      </c>
      <c r="C28" t="s">
        <v>35</v>
      </c>
      <c r="D28" t="s">
        <v>35</v>
      </c>
      <c r="E28" t="s">
        <v>35</v>
      </c>
      <c r="F28" t="s">
        <v>35</v>
      </c>
      <c r="G28" t="s">
        <v>35</v>
      </c>
      <c r="H28" t="s">
        <v>35</v>
      </c>
      <c r="I28" t="s">
        <v>30</v>
      </c>
      <c r="J28" t="s">
        <v>29</v>
      </c>
      <c r="K28" t="s">
        <v>36</v>
      </c>
      <c r="L28" t="s">
        <v>29</v>
      </c>
      <c r="M28" t="s">
        <v>29</v>
      </c>
      <c r="N28" t="s">
        <v>29</v>
      </c>
      <c r="O28" t="s">
        <v>29</v>
      </c>
    </row>
    <row r="29" spans="1:15" x14ac:dyDescent="0.3">
      <c r="A29">
        <v>28</v>
      </c>
      <c r="B29" t="s">
        <v>35</v>
      </c>
      <c r="C29" t="s">
        <v>35</v>
      </c>
      <c r="D29" t="s">
        <v>35</v>
      </c>
      <c r="E29" t="s">
        <v>35</v>
      </c>
      <c r="F29" t="s">
        <v>35</v>
      </c>
      <c r="G29" t="s">
        <v>35</v>
      </c>
      <c r="H29" t="s">
        <v>35</v>
      </c>
      <c r="I29" t="s">
        <v>29</v>
      </c>
      <c r="J29" t="s">
        <v>31</v>
      </c>
      <c r="L29" t="s">
        <v>29</v>
      </c>
      <c r="M29" t="s">
        <v>29</v>
      </c>
      <c r="N29" t="s">
        <v>29</v>
      </c>
      <c r="O29" t="s">
        <v>31</v>
      </c>
    </row>
    <row r="30" spans="1:15" x14ac:dyDescent="0.3">
      <c r="A30">
        <v>29</v>
      </c>
      <c r="B30" t="s">
        <v>35</v>
      </c>
      <c r="C30" t="s">
        <v>35</v>
      </c>
      <c r="D30" t="s">
        <v>35</v>
      </c>
      <c r="E30" t="s">
        <v>35</v>
      </c>
      <c r="F30" t="s">
        <v>35</v>
      </c>
      <c r="G30" t="s">
        <v>35</v>
      </c>
      <c r="H30" t="s">
        <v>35</v>
      </c>
      <c r="I30" t="s">
        <v>29</v>
      </c>
      <c r="J30" t="s">
        <v>29</v>
      </c>
      <c r="K30" t="s">
        <v>52</v>
      </c>
      <c r="L30" t="s">
        <v>29</v>
      </c>
      <c r="M30" t="s">
        <v>29</v>
      </c>
      <c r="N30" t="s">
        <v>29</v>
      </c>
      <c r="O30" t="s">
        <v>29</v>
      </c>
    </row>
    <row r="31" spans="1:15" x14ac:dyDescent="0.3">
      <c r="A31">
        <v>30</v>
      </c>
      <c r="B31" t="s">
        <v>27</v>
      </c>
      <c r="C31" t="s">
        <v>35</v>
      </c>
      <c r="D31" t="s">
        <v>35</v>
      </c>
      <c r="E31" t="s">
        <v>35</v>
      </c>
      <c r="F31" t="s">
        <v>35</v>
      </c>
      <c r="G31" t="s">
        <v>35</v>
      </c>
      <c r="H31" t="s">
        <v>35</v>
      </c>
      <c r="I31" t="s">
        <v>29</v>
      </c>
      <c r="J31" t="s">
        <v>31</v>
      </c>
      <c r="K31" t="s">
        <v>43</v>
      </c>
      <c r="L31" t="s">
        <v>29</v>
      </c>
      <c r="M31" t="s">
        <v>29</v>
      </c>
      <c r="N31" t="s">
        <v>29</v>
      </c>
      <c r="O31" t="s">
        <v>29</v>
      </c>
    </row>
    <row r="32" spans="1:15" x14ac:dyDescent="0.3">
      <c r="A32">
        <v>31</v>
      </c>
      <c r="B32" t="s">
        <v>35</v>
      </c>
      <c r="C32" t="s">
        <v>35</v>
      </c>
      <c r="D32" t="s">
        <v>35</v>
      </c>
      <c r="E32" t="s">
        <v>35</v>
      </c>
      <c r="F32" t="s">
        <v>35</v>
      </c>
      <c r="G32" t="s">
        <v>35</v>
      </c>
      <c r="H32" t="s">
        <v>35</v>
      </c>
      <c r="I32" t="s">
        <v>29</v>
      </c>
      <c r="J32" t="s">
        <v>29</v>
      </c>
      <c r="K32" t="s">
        <v>45</v>
      </c>
      <c r="L32" t="s">
        <v>29</v>
      </c>
      <c r="M32" t="s">
        <v>29</v>
      </c>
      <c r="N32" t="s">
        <v>29</v>
      </c>
      <c r="O32" t="s">
        <v>29</v>
      </c>
    </row>
    <row r="33" spans="1:15" x14ac:dyDescent="0.3">
      <c r="A33">
        <v>32</v>
      </c>
      <c r="B33" t="s">
        <v>35</v>
      </c>
      <c r="C33" t="s">
        <v>35</v>
      </c>
      <c r="D33" t="s">
        <v>35</v>
      </c>
      <c r="E33" t="s">
        <v>35</v>
      </c>
      <c r="F33" t="s">
        <v>35</v>
      </c>
      <c r="G33" t="s">
        <v>35</v>
      </c>
      <c r="H33" t="s">
        <v>35</v>
      </c>
      <c r="I33" t="s">
        <v>29</v>
      </c>
      <c r="J33" t="s">
        <v>29</v>
      </c>
      <c r="K33" t="s">
        <v>45</v>
      </c>
      <c r="L33" t="s">
        <v>29</v>
      </c>
      <c r="M33" t="s">
        <v>29</v>
      </c>
      <c r="N33" t="s">
        <v>29</v>
      </c>
      <c r="O33" t="s">
        <v>29</v>
      </c>
    </row>
    <row r="34" spans="1:15" x14ac:dyDescent="0.3">
      <c r="A34">
        <v>33</v>
      </c>
      <c r="B34" t="s">
        <v>26</v>
      </c>
      <c r="C34" t="s">
        <v>35</v>
      </c>
      <c r="D34" t="s">
        <v>35</v>
      </c>
      <c r="E34" t="s">
        <v>35</v>
      </c>
      <c r="F34" t="s">
        <v>35</v>
      </c>
      <c r="G34" t="s">
        <v>35</v>
      </c>
      <c r="H34" t="s">
        <v>35</v>
      </c>
      <c r="I34" t="s">
        <v>29</v>
      </c>
      <c r="J34" t="s">
        <v>30</v>
      </c>
      <c r="L34" t="s">
        <v>29</v>
      </c>
      <c r="M34" t="s">
        <v>29</v>
      </c>
      <c r="N34" t="s">
        <v>29</v>
      </c>
      <c r="O34" t="s">
        <v>29</v>
      </c>
    </row>
    <row r="35" spans="1:15" x14ac:dyDescent="0.3">
      <c r="A35">
        <v>34</v>
      </c>
      <c r="B35" t="s">
        <v>35</v>
      </c>
      <c r="C35" t="s">
        <v>35</v>
      </c>
      <c r="D35" t="s">
        <v>35</v>
      </c>
      <c r="E35" t="s">
        <v>35</v>
      </c>
      <c r="F35" t="s">
        <v>35</v>
      </c>
      <c r="G35" t="s">
        <v>35</v>
      </c>
      <c r="H35" t="s">
        <v>35</v>
      </c>
      <c r="I35" t="s">
        <v>29</v>
      </c>
      <c r="J35" t="s">
        <v>29</v>
      </c>
      <c r="K35" t="s">
        <v>43</v>
      </c>
      <c r="L35" t="s">
        <v>29</v>
      </c>
      <c r="M35" t="s">
        <v>29</v>
      </c>
      <c r="N35" t="s">
        <v>29</v>
      </c>
      <c r="O35" t="s">
        <v>29</v>
      </c>
    </row>
    <row r="36" spans="1:15" x14ac:dyDescent="0.3">
      <c r="A36">
        <v>35</v>
      </c>
      <c r="B36" t="s">
        <v>27</v>
      </c>
      <c r="C36" t="s">
        <v>35</v>
      </c>
      <c r="D36" t="s">
        <v>35</v>
      </c>
      <c r="E36" t="s">
        <v>35</v>
      </c>
      <c r="F36" t="s">
        <v>35</v>
      </c>
      <c r="G36" t="s">
        <v>35</v>
      </c>
      <c r="H36" t="s">
        <v>35</v>
      </c>
      <c r="I36" t="s">
        <v>29</v>
      </c>
      <c r="J36" t="s">
        <v>29</v>
      </c>
      <c r="K36" t="s">
        <v>53</v>
      </c>
      <c r="L36" t="s">
        <v>29</v>
      </c>
      <c r="M36" t="s">
        <v>29</v>
      </c>
      <c r="N36" t="s">
        <v>29</v>
      </c>
      <c r="O36" t="s">
        <v>29</v>
      </c>
    </row>
    <row r="37" spans="1:15" x14ac:dyDescent="0.3">
      <c r="A37">
        <v>36</v>
      </c>
      <c r="B37" t="s">
        <v>35</v>
      </c>
      <c r="C37" t="s">
        <v>35</v>
      </c>
      <c r="D37" t="s">
        <v>35</v>
      </c>
      <c r="E37" t="s">
        <v>35</v>
      </c>
      <c r="F37" t="s">
        <v>35</v>
      </c>
      <c r="G37" t="s">
        <v>35</v>
      </c>
      <c r="H37" t="s">
        <v>35</v>
      </c>
      <c r="I37" t="s">
        <v>29</v>
      </c>
      <c r="J37" t="s">
        <v>29</v>
      </c>
      <c r="K37" t="s">
        <v>43</v>
      </c>
      <c r="L37" t="s">
        <v>29</v>
      </c>
      <c r="M37" t="s">
        <v>29</v>
      </c>
      <c r="N37" t="s">
        <v>29</v>
      </c>
      <c r="O37" t="s">
        <v>31</v>
      </c>
    </row>
    <row r="38" spans="1:15" x14ac:dyDescent="0.3">
      <c r="A38">
        <v>37</v>
      </c>
      <c r="B38" t="s">
        <v>25</v>
      </c>
      <c r="C38" t="s">
        <v>25</v>
      </c>
      <c r="D38" t="s">
        <v>35</v>
      </c>
      <c r="E38" t="s">
        <v>35</v>
      </c>
      <c r="F38" t="s">
        <v>27</v>
      </c>
      <c r="G38" t="s">
        <v>27</v>
      </c>
      <c r="H38" t="s">
        <v>35</v>
      </c>
      <c r="I38" t="s">
        <v>29</v>
      </c>
      <c r="J38" t="s">
        <v>29</v>
      </c>
      <c r="K38" t="s">
        <v>36</v>
      </c>
      <c r="L38" t="s">
        <v>29</v>
      </c>
      <c r="M38" t="s">
        <v>29</v>
      </c>
      <c r="N38" t="s">
        <v>29</v>
      </c>
      <c r="O38" t="s">
        <v>31</v>
      </c>
    </row>
    <row r="39" spans="1:15" x14ac:dyDescent="0.3">
      <c r="A39">
        <v>38</v>
      </c>
      <c r="B39" t="s">
        <v>35</v>
      </c>
      <c r="C39" t="s">
        <v>35</v>
      </c>
      <c r="D39" t="s">
        <v>35</v>
      </c>
      <c r="E39" t="s">
        <v>35</v>
      </c>
      <c r="F39" t="s">
        <v>35</v>
      </c>
      <c r="G39" t="s">
        <v>35</v>
      </c>
      <c r="H39" t="s">
        <v>35</v>
      </c>
      <c r="I39" t="s">
        <v>29</v>
      </c>
      <c r="J39" t="s">
        <v>29</v>
      </c>
      <c r="K39" t="s">
        <v>45</v>
      </c>
      <c r="L39" t="s">
        <v>29</v>
      </c>
      <c r="M39" t="s">
        <v>29</v>
      </c>
      <c r="N39" t="s">
        <v>29</v>
      </c>
      <c r="O39" t="s">
        <v>30</v>
      </c>
    </row>
    <row r="40" spans="1:15" x14ac:dyDescent="0.3">
      <c r="A40">
        <v>39</v>
      </c>
      <c r="B40" t="s">
        <v>28</v>
      </c>
      <c r="C40" t="s">
        <v>28</v>
      </c>
      <c r="D40" t="s">
        <v>35</v>
      </c>
      <c r="E40" t="s">
        <v>35</v>
      </c>
      <c r="F40" t="s">
        <v>35</v>
      </c>
      <c r="G40" t="s">
        <v>27</v>
      </c>
      <c r="H40" t="s">
        <v>35</v>
      </c>
      <c r="I40" t="s">
        <v>29</v>
      </c>
      <c r="J40" t="s">
        <v>29</v>
      </c>
      <c r="K40" t="s">
        <v>45</v>
      </c>
      <c r="L40" t="s">
        <v>29</v>
      </c>
      <c r="M40" t="s">
        <v>29</v>
      </c>
      <c r="N40" t="s">
        <v>29</v>
      </c>
      <c r="O40" t="s">
        <v>29</v>
      </c>
    </row>
    <row r="41" spans="1:15" x14ac:dyDescent="0.3">
      <c r="A41">
        <v>40</v>
      </c>
      <c r="B41" t="s">
        <v>35</v>
      </c>
      <c r="C41" t="s">
        <v>35</v>
      </c>
      <c r="D41" t="s">
        <v>35</v>
      </c>
      <c r="E41" t="s">
        <v>35</v>
      </c>
      <c r="F41" t="s">
        <v>35</v>
      </c>
      <c r="G41" t="s">
        <v>35</v>
      </c>
      <c r="H41" t="s">
        <v>35</v>
      </c>
      <c r="I41" t="s">
        <v>29</v>
      </c>
      <c r="J41" t="s">
        <v>29</v>
      </c>
      <c r="K41" t="s">
        <v>36</v>
      </c>
      <c r="L41" t="s">
        <v>29</v>
      </c>
      <c r="M41" t="s">
        <v>29</v>
      </c>
      <c r="N41" t="s">
        <v>29</v>
      </c>
      <c r="O41" t="s">
        <v>29</v>
      </c>
    </row>
    <row r="42" spans="1:15" x14ac:dyDescent="0.3">
      <c r="A42">
        <v>41</v>
      </c>
      <c r="B42" t="s">
        <v>35</v>
      </c>
      <c r="C42" t="s">
        <v>35</v>
      </c>
      <c r="D42" t="s">
        <v>35</v>
      </c>
      <c r="E42" t="s">
        <v>35</v>
      </c>
      <c r="F42" t="s">
        <v>35</v>
      </c>
      <c r="G42" t="s">
        <v>35</v>
      </c>
      <c r="H42" t="s">
        <v>35</v>
      </c>
      <c r="I42" t="s">
        <v>29</v>
      </c>
      <c r="J42" t="s">
        <v>29</v>
      </c>
      <c r="K42" t="s">
        <v>36</v>
      </c>
      <c r="L42" t="s">
        <v>29</v>
      </c>
      <c r="M42" t="s">
        <v>29</v>
      </c>
      <c r="N42" t="s">
        <v>29</v>
      </c>
      <c r="O42" t="s">
        <v>29</v>
      </c>
    </row>
    <row r="43" spans="1:15" x14ac:dyDescent="0.3">
      <c r="A43">
        <v>42</v>
      </c>
      <c r="B43" t="s">
        <v>26</v>
      </c>
      <c r="C43" t="s">
        <v>25</v>
      </c>
      <c r="D43" t="s">
        <v>35</v>
      </c>
      <c r="E43" t="s">
        <v>35</v>
      </c>
      <c r="F43" t="s">
        <v>35</v>
      </c>
      <c r="G43" t="s">
        <v>27</v>
      </c>
      <c r="H43" t="s">
        <v>35</v>
      </c>
      <c r="I43" t="s">
        <v>30</v>
      </c>
      <c r="J43" t="s">
        <v>30</v>
      </c>
      <c r="K43" t="s">
        <v>43</v>
      </c>
      <c r="L43" t="s">
        <v>29</v>
      </c>
      <c r="M43" t="s">
        <v>29</v>
      </c>
      <c r="N43" t="s">
        <v>31</v>
      </c>
      <c r="O43" t="s">
        <v>29</v>
      </c>
    </row>
    <row r="44" spans="1:15" x14ac:dyDescent="0.3">
      <c r="A44">
        <v>43</v>
      </c>
      <c r="B44" t="s">
        <v>35</v>
      </c>
      <c r="C44" t="s">
        <v>35</v>
      </c>
      <c r="D44" t="s">
        <v>35</v>
      </c>
      <c r="E44" t="s">
        <v>35</v>
      </c>
      <c r="F44" t="s">
        <v>35</v>
      </c>
      <c r="G44" t="s">
        <v>35</v>
      </c>
      <c r="H44" t="s">
        <v>35</v>
      </c>
      <c r="I44" t="s">
        <v>29</v>
      </c>
      <c r="J44" t="s">
        <v>29</v>
      </c>
      <c r="K44" t="s">
        <v>43</v>
      </c>
      <c r="L44" t="s">
        <v>29</v>
      </c>
      <c r="M44" t="s">
        <v>29</v>
      </c>
      <c r="N44" t="s">
        <v>29</v>
      </c>
      <c r="O44" t="s">
        <v>31</v>
      </c>
    </row>
    <row r="45" spans="1:15" x14ac:dyDescent="0.3">
      <c r="A45">
        <v>44</v>
      </c>
      <c r="B45" t="s">
        <v>35</v>
      </c>
      <c r="C45" t="s">
        <v>35</v>
      </c>
      <c r="D45" t="s">
        <v>35</v>
      </c>
      <c r="E45" t="s">
        <v>35</v>
      </c>
      <c r="F45" t="s">
        <v>35</v>
      </c>
      <c r="G45" t="s">
        <v>35</v>
      </c>
      <c r="H45" t="s">
        <v>35</v>
      </c>
      <c r="I45" t="s">
        <v>29</v>
      </c>
      <c r="J45" t="s">
        <v>29</v>
      </c>
      <c r="K45" t="s">
        <v>55</v>
      </c>
      <c r="L45" t="s">
        <v>29</v>
      </c>
      <c r="M45" t="s">
        <v>29</v>
      </c>
      <c r="N45" t="s">
        <v>29</v>
      </c>
      <c r="O45" t="s">
        <v>29</v>
      </c>
    </row>
    <row r="46" spans="1:15" x14ac:dyDescent="0.3">
      <c r="A46">
        <v>45</v>
      </c>
      <c r="B46" t="s">
        <v>35</v>
      </c>
      <c r="C46" t="s">
        <v>35</v>
      </c>
      <c r="D46" t="s">
        <v>35</v>
      </c>
      <c r="E46" t="s">
        <v>35</v>
      </c>
      <c r="F46" t="s">
        <v>35</v>
      </c>
      <c r="G46" t="s">
        <v>35</v>
      </c>
      <c r="H46" t="s">
        <v>35</v>
      </c>
      <c r="I46" t="s">
        <v>29</v>
      </c>
      <c r="J46" t="s">
        <v>31</v>
      </c>
      <c r="L46" t="s">
        <v>29</v>
      </c>
      <c r="M46" t="s">
        <v>29</v>
      </c>
      <c r="N46" t="s">
        <v>29</v>
      </c>
      <c r="O46" t="s">
        <v>29</v>
      </c>
    </row>
    <row r="47" spans="1:15" x14ac:dyDescent="0.3">
      <c r="A47">
        <v>46</v>
      </c>
      <c r="B47" t="s">
        <v>27</v>
      </c>
      <c r="C47" t="s">
        <v>35</v>
      </c>
      <c r="D47" t="s">
        <v>35</v>
      </c>
      <c r="E47" t="s">
        <v>35</v>
      </c>
      <c r="F47" t="s">
        <v>35</v>
      </c>
      <c r="G47" t="s">
        <v>35</v>
      </c>
      <c r="H47" t="s">
        <v>35</v>
      </c>
      <c r="I47" t="s">
        <v>29</v>
      </c>
      <c r="J47" t="s">
        <v>29</v>
      </c>
      <c r="K47" t="s">
        <v>57</v>
      </c>
      <c r="L47" t="s">
        <v>29</v>
      </c>
      <c r="M47" t="s">
        <v>29</v>
      </c>
      <c r="N47" t="s">
        <v>29</v>
      </c>
      <c r="O47" t="s">
        <v>30</v>
      </c>
    </row>
    <row r="48" spans="1:15" x14ac:dyDescent="0.3">
      <c r="A48">
        <v>47</v>
      </c>
      <c r="B48" t="s">
        <v>25</v>
      </c>
      <c r="C48" t="s">
        <v>35</v>
      </c>
      <c r="D48" t="s">
        <v>35</v>
      </c>
      <c r="E48" t="s">
        <v>35</v>
      </c>
      <c r="F48" t="s">
        <v>35</v>
      </c>
      <c r="G48" t="s">
        <v>35</v>
      </c>
      <c r="H48" t="s">
        <v>35</v>
      </c>
      <c r="I48" t="s">
        <v>29</v>
      </c>
      <c r="J48" t="s">
        <v>29</v>
      </c>
      <c r="K48" t="s">
        <v>43</v>
      </c>
      <c r="L48" t="s">
        <v>29</v>
      </c>
      <c r="M48" t="s">
        <v>29</v>
      </c>
      <c r="N48" t="s">
        <v>31</v>
      </c>
      <c r="O48" t="s">
        <v>29</v>
      </c>
    </row>
    <row r="49" spans="1:15" x14ac:dyDescent="0.3">
      <c r="A49">
        <v>48</v>
      </c>
      <c r="B49" t="s">
        <v>35</v>
      </c>
      <c r="C49" t="s">
        <v>35</v>
      </c>
      <c r="D49" t="s">
        <v>35</v>
      </c>
      <c r="E49" t="s">
        <v>35</v>
      </c>
      <c r="F49" t="s">
        <v>35</v>
      </c>
      <c r="G49" t="s">
        <v>35</v>
      </c>
      <c r="H49" t="s">
        <v>35</v>
      </c>
      <c r="I49" t="s">
        <v>29</v>
      </c>
      <c r="J49" t="s">
        <v>31</v>
      </c>
      <c r="L49" t="s">
        <v>29</v>
      </c>
      <c r="M49" t="s">
        <v>30</v>
      </c>
      <c r="N49" t="s">
        <v>30</v>
      </c>
      <c r="O49" t="s">
        <v>30</v>
      </c>
    </row>
    <row r="50" spans="1:15" x14ac:dyDescent="0.3">
      <c r="A50">
        <v>49</v>
      </c>
      <c r="B50" t="s">
        <v>35</v>
      </c>
      <c r="C50" t="s">
        <v>35</v>
      </c>
      <c r="D50" t="s">
        <v>35</v>
      </c>
      <c r="E50" t="s">
        <v>35</v>
      </c>
      <c r="F50" t="s">
        <v>35</v>
      </c>
      <c r="G50" t="s">
        <v>35</v>
      </c>
      <c r="H50" t="s">
        <v>35</v>
      </c>
      <c r="I50" t="s">
        <v>29</v>
      </c>
      <c r="J50" t="s">
        <v>29</v>
      </c>
      <c r="K50" t="s">
        <v>58</v>
      </c>
      <c r="L50" t="s">
        <v>29</v>
      </c>
      <c r="M50" t="s">
        <v>29</v>
      </c>
      <c r="N50" t="s">
        <v>29</v>
      </c>
      <c r="O50" t="s">
        <v>29</v>
      </c>
    </row>
    <row r="51" spans="1:15" x14ac:dyDescent="0.3">
      <c r="A51">
        <v>50</v>
      </c>
      <c r="B51" t="s">
        <v>26</v>
      </c>
      <c r="C51" t="s">
        <v>25</v>
      </c>
      <c r="D51" t="s">
        <v>35</v>
      </c>
      <c r="E51" t="s">
        <v>35</v>
      </c>
      <c r="F51" t="s">
        <v>35</v>
      </c>
      <c r="G51" t="s">
        <v>35</v>
      </c>
      <c r="H51" t="s">
        <v>35</v>
      </c>
      <c r="I51" t="s">
        <v>29</v>
      </c>
      <c r="J51" t="s">
        <v>29</v>
      </c>
      <c r="K51" t="s">
        <v>36</v>
      </c>
      <c r="L51" t="s">
        <v>29</v>
      </c>
      <c r="M51" t="s">
        <v>29</v>
      </c>
      <c r="N51" t="s">
        <v>29</v>
      </c>
      <c r="O51" t="s">
        <v>29</v>
      </c>
    </row>
    <row r="52" spans="1:15" x14ac:dyDescent="0.3">
      <c r="A52">
        <v>51</v>
      </c>
      <c r="B52" t="s">
        <v>35</v>
      </c>
      <c r="C52" t="s">
        <v>35</v>
      </c>
      <c r="D52" t="s">
        <v>35</v>
      </c>
      <c r="E52" t="s">
        <v>35</v>
      </c>
      <c r="F52" t="s">
        <v>35</v>
      </c>
      <c r="G52" t="s">
        <v>35</v>
      </c>
      <c r="H52" t="s">
        <v>35</v>
      </c>
      <c r="I52" t="s">
        <v>29</v>
      </c>
      <c r="J52" t="s">
        <v>29</v>
      </c>
      <c r="K52" t="s">
        <v>36</v>
      </c>
      <c r="L52" t="s">
        <v>29</v>
      </c>
      <c r="M52" t="s">
        <v>29</v>
      </c>
      <c r="N52" t="s">
        <v>29</v>
      </c>
      <c r="O52" t="s">
        <v>29</v>
      </c>
    </row>
    <row r="53" spans="1:15" x14ac:dyDescent="0.3">
      <c r="A53">
        <v>52</v>
      </c>
      <c r="B53" t="s">
        <v>35</v>
      </c>
      <c r="C53" t="s">
        <v>35</v>
      </c>
      <c r="D53" t="s">
        <v>35</v>
      </c>
      <c r="E53" t="s">
        <v>35</v>
      </c>
      <c r="F53" t="s">
        <v>35</v>
      </c>
      <c r="G53" t="s">
        <v>35</v>
      </c>
      <c r="H53" t="s">
        <v>27</v>
      </c>
      <c r="I53" t="s">
        <v>31</v>
      </c>
      <c r="J53" t="s">
        <v>31</v>
      </c>
      <c r="K53" t="s">
        <v>41</v>
      </c>
      <c r="L53" t="s">
        <v>29</v>
      </c>
      <c r="M53" t="s">
        <v>29</v>
      </c>
      <c r="N53" t="s">
        <v>31</v>
      </c>
      <c r="O53" t="s">
        <v>31</v>
      </c>
    </row>
    <row r="54" spans="1:15" x14ac:dyDescent="0.3">
      <c r="A54">
        <v>53</v>
      </c>
      <c r="B54" t="s">
        <v>27</v>
      </c>
      <c r="C54" t="s">
        <v>35</v>
      </c>
      <c r="D54" t="s">
        <v>35</v>
      </c>
      <c r="E54" t="s">
        <v>35</v>
      </c>
      <c r="F54" t="s">
        <v>35</v>
      </c>
      <c r="G54" t="s">
        <v>35</v>
      </c>
      <c r="H54" t="s">
        <v>35</v>
      </c>
      <c r="I54" t="s">
        <v>29</v>
      </c>
      <c r="J54" t="s">
        <v>29</v>
      </c>
      <c r="K54" t="s">
        <v>60</v>
      </c>
      <c r="L54" t="s">
        <v>29</v>
      </c>
      <c r="M54" t="s">
        <v>29</v>
      </c>
      <c r="N54" t="s">
        <v>29</v>
      </c>
      <c r="O54" t="s">
        <v>29</v>
      </c>
    </row>
    <row r="55" spans="1:15" x14ac:dyDescent="0.3">
      <c r="A55">
        <v>54</v>
      </c>
      <c r="B55" t="s">
        <v>35</v>
      </c>
      <c r="C55" t="s">
        <v>35</v>
      </c>
      <c r="D55" t="s">
        <v>35</v>
      </c>
      <c r="E55" t="s">
        <v>35</v>
      </c>
      <c r="F55" t="s">
        <v>27</v>
      </c>
      <c r="G55" t="s">
        <v>35</v>
      </c>
      <c r="H55" t="s">
        <v>35</v>
      </c>
      <c r="I55" t="s">
        <v>29</v>
      </c>
      <c r="J55" t="s">
        <v>29</v>
      </c>
      <c r="K55" t="s">
        <v>61</v>
      </c>
      <c r="L55" t="s">
        <v>29</v>
      </c>
      <c r="M55" t="s">
        <v>29</v>
      </c>
      <c r="N55" t="s">
        <v>29</v>
      </c>
      <c r="O55" t="s">
        <v>29</v>
      </c>
    </row>
    <row r="56" spans="1:15" x14ac:dyDescent="0.3">
      <c r="A56">
        <v>55</v>
      </c>
      <c r="B56" t="s">
        <v>25</v>
      </c>
      <c r="C56" t="s">
        <v>26</v>
      </c>
      <c r="D56" t="s">
        <v>35</v>
      </c>
      <c r="E56" t="s">
        <v>35</v>
      </c>
      <c r="F56" t="s">
        <v>27</v>
      </c>
      <c r="G56" t="s">
        <v>27</v>
      </c>
      <c r="H56" t="s">
        <v>35</v>
      </c>
      <c r="I56" t="s">
        <v>29</v>
      </c>
      <c r="J56" t="s">
        <v>31</v>
      </c>
      <c r="K56" t="s">
        <v>36</v>
      </c>
      <c r="L56" t="s">
        <v>29</v>
      </c>
      <c r="M56" t="s">
        <v>29</v>
      </c>
      <c r="N56" t="s">
        <v>29</v>
      </c>
      <c r="O56" t="s">
        <v>29</v>
      </c>
    </row>
    <row r="57" spans="1:15" x14ac:dyDescent="0.3">
      <c r="A57">
        <v>56</v>
      </c>
      <c r="B57" t="s">
        <v>25</v>
      </c>
      <c r="C57" t="s">
        <v>26</v>
      </c>
      <c r="D57" t="s">
        <v>35</v>
      </c>
      <c r="E57" t="s">
        <v>35</v>
      </c>
      <c r="F57" t="s">
        <v>27</v>
      </c>
      <c r="G57" t="s">
        <v>35</v>
      </c>
      <c r="H57" t="s">
        <v>35</v>
      </c>
      <c r="I57" t="s">
        <v>29</v>
      </c>
      <c r="J57" t="s">
        <v>29</v>
      </c>
      <c r="K57" t="s">
        <v>41</v>
      </c>
      <c r="L57" t="s">
        <v>29</v>
      </c>
      <c r="M57" t="s">
        <v>29</v>
      </c>
      <c r="N57" t="s">
        <v>29</v>
      </c>
      <c r="O57" t="s">
        <v>29</v>
      </c>
    </row>
    <row r="58" spans="1:15" x14ac:dyDescent="0.3">
      <c r="A58">
        <v>57</v>
      </c>
      <c r="B58" t="s">
        <v>35</v>
      </c>
      <c r="C58" t="s">
        <v>35</v>
      </c>
      <c r="D58" t="s">
        <v>35</v>
      </c>
      <c r="E58" t="s">
        <v>35</v>
      </c>
      <c r="F58" t="s">
        <v>35</v>
      </c>
      <c r="G58" t="s">
        <v>35</v>
      </c>
      <c r="H58" t="s">
        <v>35</v>
      </c>
      <c r="I58" t="s">
        <v>29</v>
      </c>
      <c r="J58" t="s">
        <v>29</v>
      </c>
      <c r="L58" t="s">
        <v>29</v>
      </c>
      <c r="M58" t="s">
        <v>29</v>
      </c>
      <c r="N58" t="s">
        <v>29</v>
      </c>
      <c r="O58" t="s">
        <v>29</v>
      </c>
    </row>
    <row r="59" spans="1:15" x14ac:dyDescent="0.3">
      <c r="A59">
        <v>58</v>
      </c>
      <c r="B59" t="s">
        <v>35</v>
      </c>
      <c r="C59" t="s">
        <v>35</v>
      </c>
      <c r="D59" t="s">
        <v>35</v>
      </c>
      <c r="E59" t="s">
        <v>35</v>
      </c>
      <c r="F59" t="s">
        <v>35</v>
      </c>
      <c r="G59" t="s">
        <v>35</v>
      </c>
      <c r="H59" t="s">
        <v>35</v>
      </c>
      <c r="I59" t="s">
        <v>63</v>
      </c>
      <c r="J59" t="s">
        <v>63</v>
      </c>
      <c r="K59" t="s">
        <v>45</v>
      </c>
      <c r="L59" t="s">
        <v>63</v>
      </c>
      <c r="M59" t="s">
        <v>29</v>
      </c>
      <c r="N59" t="s">
        <v>63</v>
      </c>
      <c r="O59" t="s">
        <v>63</v>
      </c>
    </row>
    <row r="60" spans="1:15" x14ac:dyDescent="0.3">
      <c r="A60">
        <v>59</v>
      </c>
      <c r="B60" t="s">
        <v>35</v>
      </c>
      <c r="C60" t="s">
        <v>35</v>
      </c>
      <c r="D60" t="s">
        <v>35</v>
      </c>
      <c r="E60" t="s">
        <v>35</v>
      </c>
      <c r="F60" t="s">
        <v>35</v>
      </c>
      <c r="G60" t="s">
        <v>35</v>
      </c>
      <c r="H60" t="s">
        <v>35</v>
      </c>
      <c r="I60" t="s">
        <v>63</v>
      </c>
      <c r="J60" t="s">
        <v>63</v>
      </c>
      <c r="K60" t="s">
        <v>45</v>
      </c>
      <c r="L60" t="s">
        <v>63</v>
      </c>
      <c r="M60" t="s">
        <v>29</v>
      </c>
      <c r="N60" t="s">
        <v>63</v>
      </c>
      <c r="O60" t="s">
        <v>63</v>
      </c>
    </row>
    <row r="61" spans="1:15" x14ac:dyDescent="0.3">
      <c r="A61">
        <v>60</v>
      </c>
      <c r="B61" t="s">
        <v>35</v>
      </c>
      <c r="C61" t="s">
        <v>35</v>
      </c>
      <c r="D61" t="s">
        <v>35</v>
      </c>
      <c r="E61" t="s">
        <v>35</v>
      </c>
      <c r="F61" t="s">
        <v>35</v>
      </c>
      <c r="G61" t="s">
        <v>35</v>
      </c>
      <c r="H61" t="s">
        <v>35</v>
      </c>
      <c r="I61" t="s">
        <v>63</v>
      </c>
      <c r="J61" t="s">
        <v>63</v>
      </c>
      <c r="K61" t="s">
        <v>41</v>
      </c>
      <c r="L61" t="s">
        <v>63</v>
      </c>
      <c r="M61" t="s">
        <v>29</v>
      </c>
      <c r="N61" t="s">
        <v>63</v>
      </c>
      <c r="O61" t="s">
        <v>63</v>
      </c>
    </row>
    <row r="62" spans="1:15" x14ac:dyDescent="0.3">
      <c r="A62">
        <v>61</v>
      </c>
      <c r="B62" t="s">
        <v>35</v>
      </c>
      <c r="C62" t="s">
        <v>35</v>
      </c>
      <c r="D62" t="s">
        <v>35</v>
      </c>
      <c r="E62" t="s">
        <v>35</v>
      </c>
      <c r="F62" t="s">
        <v>35</v>
      </c>
      <c r="G62" t="s">
        <v>35</v>
      </c>
      <c r="H62" t="s">
        <v>35</v>
      </c>
      <c r="I62" t="s">
        <v>63</v>
      </c>
      <c r="J62" t="s">
        <v>63</v>
      </c>
      <c r="K62" t="s">
        <v>36</v>
      </c>
      <c r="L62" t="s">
        <v>63</v>
      </c>
      <c r="M62" t="s">
        <v>29</v>
      </c>
      <c r="N62" t="s">
        <v>63</v>
      </c>
      <c r="O62" t="s">
        <v>63</v>
      </c>
    </row>
    <row r="63" spans="1:15" x14ac:dyDescent="0.3">
      <c r="A63">
        <v>62</v>
      </c>
      <c r="B63" t="s">
        <v>35</v>
      </c>
      <c r="C63" t="s">
        <v>35</v>
      </c>
      <c r="D63" t="s">
        <v>35</v>
      </c>
      <c r="E63" t="s">
        <v>35</v>
      </c>
      <c r="F63" t="s">
        <v>35</v>
      </c>
      <c r="G63" t="s">
        <v>35</v>
      </c>
      <c r="H63" t="s">
        <v>35</v>
      </c>
      <c r="I63" t="s">
        <v>65</v>
      </c>
      <c r="J63" t="s">
        <v>63</v>
      </c>
      <c r="K63" t="s">
        <v>41</v>
      </c>
      <c r="L63" t="s">
        <v>63</v>
      </c>
      <c r="M63" t="s">
        <v>29</v>
      </c>
      <c r="N63" t="s">
        <v>63</v>
      </c>
      <c r="O63" t="s">
        <v>63</v>
      </c>
    </row>
    <row r="64" spans="1:15" x14ac:dyDescent="0.3">
      <c r="A64">
        <v>63</v>
      </c>
      <c r="B64" t="s">
        <v>35</v>
      </c>
      <c r="C64" t="s">
        <v>35</v>
      </c>
      <c r="D64" t="s">
        <v>35</v>
      </c>
      <c r="E64" t="s">
        <v>35</v>
      </c>
      <c r="F64" t="s">
        <v>35</v>
      </c>
      <c r="G64" t="s">
        <v>35</v>
      </c>
      <c r="H64" t="s">
        <v>35</v>
      </c>
      <c r="I64" t="s">
        <v>63</v>
      </c>
      <c r="J64" t="s">
        <v>63</v>
      </c>
      <c r="K64" t="s">
        <v>36</v>
      </c>
      <c r="L64" t="s">
        <v>63</v>
      </c>
      <c r="M64" t="s">
        <v>31</v>
      </c>
      <c r="N64" t="s">
        <v>63</v>
      </c>
      <c r="O64" t="s">
        <v>63</v>
      </c>
    </row>
    <row r="65" spans="1:15" x14ac:dyDescent="0.3">
      <c r="A65">
        <v>64</v>
      </c>
      <c r="B65" t="s">
        <v>27</v>
      </c>
      <c r="C65" t="s">
        <v>27</v>
      </c>
      <c r="D65" t="s">
        <v>35</v>
      </c>
      <c r="E65" t="s">
        <v>35</v>
      </c>
      <c r="F65" t="s">
        <v>35</v>
      </c>
      <c r="G65" t="s">
        <v>35</v>
      </c>
      <c r="H65" t="s">
        <v>35</v>
      </c>
      <c r="I65" t="s">
        <v>63</v>
      </c>
      <c r="J65" t="s">
        <v>63</v>
      </c>
      <c r="K65" t="s">
        <v>41</v>
      </c>
      <c r="L65" t="s">
        <v>63</v>
      </c>
      <c r="M65" t="s">
        <v>29</v>
      </c>
      <c r="N65" t="s">
        <v>65</v>
      </c>
      <c r="O65" t="s">
        <v>63</v>
      </c>
    </row>
    <row r="66" spans="1:15" x14ac:dyDescent="0.3">
      <c r="A66">
        <v>65</v>
      </c>
      <c r="B66" t="s">
        <v>35</v>
      </c>
      <c r="C66" t="s">
        <v>35</v>
      </c>
      <c r="D66" t="s">
        <v>35</v>
      </c>
      <c r="I66" t="s">
        <v>63</v>
      </c>
      <c r="J66" t="s">
        <v>63</v>
      </c>
      <c r="K66" t="s">
        <v>45</v>
      </c>
      <c r="L66" t="s">
        <v>63</v>
      </c>
      <c r="M66" t="s">
        <v>29</v>
      </c>
      <c r="N66" t="s">
        <v>63</v>
      </c>
      <c r="O66" t="s">
        <v>63</v>
      </c>
    </row>
    <row r="67" spans="1:15" x14ac:dyDescent="0.3">
      <c r="A67">
        <v>66</v>
      </c>
      <c r="B67" t="s">
        <v>27</v>
      </c>
      <c r="C67" t="s">
        <v>35</v>
      </c>
      <c r="D67" t="s">
        <v>35</v>
      </c>
      <c r="E67" t="s">
        <v>35</v>
      </c>
      <c r="F67" t="s">
        <v>35</v>
      </c>
      <c r="G67" t="s">
        <v>35</v>
      </c>
      <c r="H67" t="s">
        <v>35</v>
      </c>
      <c r="I67" t="s">
        <v>63</v>
      </c>
      <c r="J67" t="s">
        <v>63</v>
      </c>
      <c r="K67" t="s">
        <v>36</v>
      </c>
      <c r="L67" t="s">
        <v>63</v>
      </c>
      <c r="M67" t="s">
        <v>29</v>
      </c>
      <c r="N67" t="s">
        <v>63</v>
      </c>
      <c r="O67" t="s">
        <v>65</v>
      </c>
    </row>
    <row r="68" spans="1:15" x14ac:dyDescent="0.3">
      <c r="A68">
        <v>67</v>
      </c>
      <c r="B68" t="s">
        <v>35</v>
      </c>
      <c r="C68" t="s">
        <v>35</v>
      </c>
      <c r="E68" t="s">
        <v>35</v>
      </c>
      <c r="F68" t="s">
        <v>35</v>
      </c>
      <c r="G68" t="s">
        <v>35</v>
      </c>
      <c r="H68" t="s">
        <v>35</v>
      </c>
      <c r="I68" t="s">
        <v>63</v>
      </c>
      <c r="J68" t="s">
        <v>63</v>
      </c>
      <c r="K68" t="s">
        <v>36</v>
      </c>
      <c r="L68" t="s">
        <v>63</v>
      </c>
      <c r="M68" t="s">
        <v>29</v>
      </c>
      <c r="N68" t="s">
        <v>63</v>
      </c>
      <c r="O68" t="s">
        <v>63</v>
      </c>
    </row>
    <row r="69" spans="1:15" x14ac:dyDescent="0.3">
      <c r="A69">
        <v>68</v>
      </c>
      <c r="B69" t="s">
        <v>35</v>
      </c>
      <c r="C69" t="s">
        <v>35</v>
      </c>
      <c r="D69" t="s">
        <v>35</v>
      </c>
      <c r="E69" t="s">
        <v>35</v>
      </c>
      <c r="F69" t="s">
        <v>27</v>
      </c>
      <c r="G69" t="s">
        <v>27</v>
      </c>
      <c r="H69" t="s">
        <v>35</v>
      </c>
      <c r="I69" t="s">
        <v>63</v>
      </c>
      <c r="J69" t="s">
        <v>68</v>
      </c>
      <c r="L69" t="s">
        <v>65</v>
      </c>
      <c r="M69" t="s">
        <v>31</v>
      </c>
      <c r="N69" t="s">
        <v>63</v>
      </c>
      <c r="O69" t="s">
        <v>65</v>
      </c>
    </row>
    <row r="70" spans="1:15" x14ac:dyDescent="0.3">
      <c r="A70">
        <v>69</v>
      </c>
      <c r="B70" t="s">
        <v>35</v>
      </c>
      <c r="C70" t="s">
        <v>35</v>
      </c>
      <c r="D70" t="s">
        <v>35</v>
      </c>
      <c r="E70" t="s">
        <v>35</v>
      </c>
      <c r="F70" t="s">
        <v>35</v>
      </c>
      <c r="G70" t="s">
        <v>35</v>
      </c>
      <c r="H70" t="s">
        <v>35</v>
      </c>
      <c r="I70" t="s">
        <v>63</v>
      </c>
      <c r="J70" t="s">
        <v>63</v>
      </c>
      <c r="K70" t="s">
        <v>36</v>
      </c>
      <c r="L70" t="s">
        <v>63</v>
      </c>
      <c r="M70" t="s">
        <v>31</v>
      </c>
      <c r="N70" t="s">
        <v>65</v>
      </c>
      <c r="O70" t="s">
        <v>63</v>
      </c>
    </row>
    <row r="71" spans="1:15" x14ac:dyDescent="0.3">
      <c r="A71">
        <v>70</v>
      </c>
      <c r="B71" t="s">
        <v>35</v>
      </c>
      <c r="C71" t="s">
        <v>35</v>
      </c>
      <c r="D71" t="s">
        <v>35</v>
      </c>
      <c r="E71" t="s">
        <v>35</v>
      </c>
      <c r="F71" t="s">
        <v>35</v>
      </c>
      <c r="G71" t="s">
        <v>35</v>
      </c>
      <c r="H71" t="s">
        <v>35</v>
      </c>
      <c r="I71" t="s">
        <v>63</v>
      </c>
      <c r="J71" t="s">
        <v>63</v>
      </c>
      <c r="K71" t="s">
        <v>36</v>
      </c>
      <c r="L71" t="s">
        <v>63</v>
      </c>
      <c r="M71" t="s">
        <v>29</v>
      </c>
      <c r="N71" t="s">
        <v>63</v>
      </c>
      <c r="O71" t="s">
        <v>65</v>
      </c>
    </row>
    <row r="72" spans="1:15" x14ac:dyDescent="0.3">
      <c r="A72">
        <v>71</v>
      </c>
      <c r="B72" t="s">
        <v>27</v>
      </c>
      <c r="C72" t="s">
        <v>35</v>
      </c>
      <c r="D72" t="s">
        <v>35</v>
      </c>
      <c r="E72" t="s">
        <v>35</v>
      </c>
      <c r="F72" t="s">
        <v>35</v>
      </c>
      <c r="G72" t="s">
        <v>35</v>
      </c>
      <c r="H72" t="s">
        <v>35</v>
      </c>
      <c r="I72" t="s">
        <v>63</v>
      </c>
      <c r="J72" t="s">
        <v>65</v>
      </c>
      <c r="K72" t="s">
        <v>36</v>
      </c>
      <c r="L72" t="s">
        <v>63</v>
      </c>
      <c r="M72" t="s">
        <v>29</v>
      </c>
      <c r="N72" t="s">
        <v>63</v>
      </c>
      <c r="O72" t="s">
        <v>63</v>
      </c>
    </row>
    <row r="73" spans="1:15" x14ac:dyDescent="0.3">
      <c r="A73">
        <v>72</v>
      </c>
      <c r="B73" t="s">
        <v>35</v>
      </c>
      <c r="C73" t="s">
        <v>35</v>
      </c>
      <c r="D73" t="s">
        <v>35</v>
      </c>
      <c r="E73" t="s">
        <v>35</v>
      </c>
      <c r="F73" t="s">
        <v>35</v>
      </c>
      <c r="G73" t="s">
        <v>35</v>
      </c>
      <c r="H73" t="s">
        <v>35</v>
      </c>
      <c r="I73" t="s">
        <v>63</v>
      </c>
      <c r="J73" t="s">
        <v>63</v>
      </c>
      <c r="K73" t="s">
        <v>36</v>
      </c>
      <c r="L73" t="s">
        <v>63</v>
      </c>
      <c r="M73" t="s">
        <v>29</v>
      </c>
      <c r="N73" t="s">
        <v>63</v>
      </c>
      <c r="O73" t="s">
        <v>63</v>
      </c>
    </row>
    <row r="74" spans="1:15" x14ac:dyDescent="0.3">
      <c r="A74">
        <v>73</v>
      </c>
      <c r="B74" t="s">
        <v>35</v>
      </c>
      <c r="C74" t="s">
        <v>35</v>
      </c>
      <c r="D74" t="s">
        <v>35</v>
      </c>
      <c r="E74" t="s">
        <v>35</v>
      </c>
      <c r="F74" t="s">
        <v>35</v>
      </c>
      <c r="G74" t="s">
        <v>35</v>
      </c>
      <c r="H74" t="s">
        <v>35</v>
      </c>
      <c r="I74" t="s">
        <v>63</v>
      </c>
      <c r="J74" t="s">
        <v>63</v>
      </c>
      <c r="K74" t="s">
        <v>36</v>
      </c>
      <c r="L74" t="s">
        <v>63</v>
      </c>
      <c r="M74" t="s">
        <v>29</v>
      </c>
      <c r="N74" t="s">
        <v>63</v>
      </c>
      <c r="O74" t="s">
        <v>63</v>
      </c>
    </row>
    <row r="75" spans="1:15" x14ac:dyDescent="0.3">
      <c r="A75">
        <v>74</v>
      </c>
      <c r="B75" t="s">
        <v>27</v>
      </c>
      <c r="C75" t="s">
        <v>35</v>
      </c>
      <c r="D75" t="s">
        <v>35</v>
      </c>
      <c r="E75" t="s">
        <v>35</v>
      </c>
      <c r="F75" t="s">
        <v>35</v>
      </c>
      <c r="G75" t="s">
        <v>35</v>
      </c>
      <c r="H75" t="s">
        <v>35</v>
      </c>
      <c r="I75" t="s">
        <v>65</v>
      </c>
      <c r="J75" t="s">
        <v>65</v>
      </c>
      <c r="K75" t="s">
        <v>60</v>
      </c>
      <c r="L75" t="s">
        <v>65</v>
      </c>
      <c r="M75" t="s">
        <v>29</v>
      </c>
      <c r="N75" t="s">
        <v>63</v>
      </c>
      <c r="O75" t="s">
        <v>63</v>
      </c>
    </row>
    <row r="76" spans="1:15" x14ac:dyDescent="0.3">
      <c r="A76">
        <v>75</v>
      </c>
      <c r="B76" t="s">
        <v>26</v>
      </c>
      <c r="C76" t="s">
        <v>27</v>
      </c>
      <c r="D76" t="s">
        <v>35</v>
      </c>
      <c r="E76" t="s">
        <v>35</v>
      </c>
      <c r="F76" t="s">
        <v>35</v>
      </c>
      <c r="G76" t="s">
        <v>35</v>
      </c>
      <c r="H76" t="s">
        <v>35</v>
      </c>
      <c r="I76" t="s">
        <v>63</v>
      </c>
      <c r="J76" t="s">
        <v>65</v>
      </c>
      <c r="K76" t="s">
        <v>45</v>
      </c>
      <c r="L76" t="s">
        <v>63</v>
      </c>
      <c r="M76" t="s">
        <v>29</v>
      </c>
      <c r="N76" t="s">
        <v>63</v>
      </c>
      <c r="O76" t="s">
        <v>63</v>
      </c>
    </row>
    <row r="77" spans="1:15" x14ac:dyDescent="0.3">
      <c r="A77">
        <v>76</v>
      </c>
      <c r="B77" t="s">
        <v>35</v>
      </c>
      <c r="C77" t="s">
        <v>35</v>
      </c>
      <c r="D77" t="s">
        <v>35</v>
      </c>
      <c r="E77" t="s">
        <v>35</v>
      </c>
      <c r="F77" t="s">
        <v>35</v>
      </c>
      <c r="G77" t="s">
        <v>35</v>
      </c>
      <c r="H77" t="s">
        <v>35</v>
      </c>
      <c r="I77" t="s">
        <v>63</v>
      </c>
      <c r="J77" t="s">
        <v>63</v>
      </c>
      <c r="K77" t="s">
        <v>43</v>
      </c>
      <c r="L77" t="s">
        <v>63</v>
      </c>
      <c r="M77" t="s">
        <v>31</v>
      </c>
      <c r="N77" t="s">
        <v>65</v>
      </c>
      <c r="O77" t="s">
        <v>65</v>
      </c>
    </row>
    <row r="78" spans="1:15" x14ac:dyDescent="0.3">
      <c r="A78">
        <v>77</v>
      </c>
      <c r="B78" t="s">
        <v>35</v>
      </c>
      <c r="C78" t="s">
        <v>35</v>
      </c>
      <c r="D78" t="s">
        <v>35</v>
      </c>
      <c r="E78" t="s">
        <v>35</v>
      </c>
      <c r="F78" t="s">
        <v>35</v>
      </c>
      <c r="G78" t="s">
        <v>35</v>
      </c>
      <c r="H78" t="s">
        <v>35</v>
      </c>
      <c r="I78" t="s">
        <v>63</v>
      </c>
      <c r="J78" t="s">
        <v>63</v>
      </c>
      <c r="K78" t="s">
        <v>45</v>
      </c>
      <c r="L78" t="s">
        <v>63</v>
      </c>
      <c r="N78" t="s">
        <v>63</v>
      </c>
      <c r="O78" t="s">
        <v>63</v>
      </c>
    </row>
    <row r="79" spans="1:15" x14ac:dyDescent="0.3">
      <c r="A79">
        <v>78</v>
      </c>
      <c r="B79" t="s">
        <v>35</v>
      </c>
      <c r="C79" t="s">
        <v>35</v>
      </c>
      <c r="D79" t="s">
        <v>35</v>
      </c>
      <c r="E79" t="s">
        <v>35</v>
      </c>
      <c r="F79" t="s">
        <v>35</v>
      </c>
      <c r="G79" t="s">
        <v>35</v>
      </c>
      <c r="H79" t="s">
        <v>35</v>
      </c>
      <c r="I79" t="s">
        <v>63</v>
      </c>
      <c r="J79" t="s">
        <v>63</v>
      </c>
      <c r="K79" t="s">
        <v>41</v>
      </c>
      <c r="L79" t="s">
        <v>63</v>
      </c>
      <c r="M79" t="s">
        <v>31</v>
      </c>
      <c r="N79" t="s">
        <v>65</v>
      </c>
      <c r="O79" t="s">
        <v>65</v>
      </c>
    </row>
    <row r="80" spans="1:15" x14ac:dyDescent="0.3">
      <c r="A80">
        <v>79</v>
      </c>
      <c r="B80" t="s">
        <v>35</v>
      </c>
      <c r="C80" t="s">
        <v>35</v>
      </c>
      <c r="D80" t="s">
        <v>35</v>
      </c>
      <c r="E80" t="s">
        <v>35</v>
      </c>
      <c r="F80" t="s">
        <v>35</v>
      </c>
      <c r="H80" t="s">
        <v>35</v>
      </c>
      <c r="I80" t="s">
        <v>63</v>
      </c>
      <c r="J80" t="s">
        <v>63</v>
      </c>
      <c r="K80" t="s">
        <v>36</v>
      </c>
      <c r="L80" t="s">
        <v>63</v>
      </c>
      <c r="N80" t="s">
        <v>63</v>
      </c>
      <c r="O80" t="s">
        <v>63</v>
      </c>
    </row>
    <row r="81" spans="1:15" x14ac:dyDescent="0.3">
      <c r="A81">
        <v>80</v>
      </c>
      <c r="B81" t="s">
        <v>26</v>
      </c>
      <c r="C81" t="s">
        <v>35</v>
      </c>
      <c r="D81" t="s">
        <v>35</v>
      </c>
      <c r="E81" t="s">
        <v>35</v>
      </c>
      <c r="F81" t="s">
        <v>35</v>
      </c>
      <c r="G81" t="s">
        <v>35</v>
      </c>
      <c r="H81" t="s">
        <v>35</v>
      </c>
      <c r="I81" t="s">
        <v>63</v>
      </c>
      <c r="J81" t="s">
        <v>65</v>
      </c>
      <c r="K81" t="s">
        <v>60</v>
      </c>
      <c r="L81" t="s">
        <v>63</v>
      </c>
      <c r="M81" t="s">
        <v>29</v>
      </c>
      <c r="N81" t="s">
        <v>63</v>
      </c>
      <c r="O81" t="s">
        <v>63</v>
      </c>
    </row>
    <row r="82" spans="1:15" x14ac:dyDescent="0.3">
      <c r="A82">
        <v>81</v>
      </c>
      <c r="B82" t="s">
        <v>26</v>
      </c>
      <c r="C82" t="s">
        <v>27</v>
      </c>
      <c r="D82" t="s">
        <v>35</v>
      </c>
      <c r="E82" t="s">
        <v>35</v>
      </c>
      <c r="F82" t="s">
        <v>35</v>
      </c>
      <c r="G82" t="s">
        <v>35</v>
      </c>
      <c r="H82" t="s">
        <v>35</v>
      </c>
      <c r="I82" t="s">
        <v>63</v>
      </c>
      <c r="J82" t="s">
        <v>63</v>
      </c>
      <c r="K82" t="s">
        <v>45</v>
      </c>
      <c r="L82" t="s">
        <v>63</v>
      </c>
      <c r="M82" t="s">
        <v>29</v>
      </c>
      <c r="N82" t="s">
        <v>65</v>
      </c>
      <c r="O82" t="s">
        <v>68</v>
      </c>
    </row>
    <row r="83" spans="1:15" x14ac:dyDescent="0.3">
      <c r="A83">
        <v>82</v>
      </c>
      <c r="B83" t="s">
        <v>35</v>
      </c>
      <c r="C83" t="s">
        <v>35</v>
      </c>
      <c r="D83" t="s">
        <v>35</v>
      </c>
      <c r="E83" t="s">
        <v>35</v>
      </c>
      <c r="F83" t="s">
        <v>35</v>
      </c>
      <c r="G83" t="s">
        <v>35</v>
      </c>
      <c r="H83" t="s">
        <v>35</v>
      </c>
      <c r="I83" t="s">
        <v>63</v>
      </c>
      <c r="J83" t="s">
        <v>63</v>
      </c>
      <c r="K83" t="s">
        <v>43</v>
      </c>
      <c r="L83" t="s">
        <v>63</v>
      </c>
      <c r="M83" t="s">
        <v>29</v>
      </c>
      <c r="N83" t="s">
        <v>63</v>
      </c>
      <c r="O83" t="s">
        <v>63</v>
      </c>
    </row>
    <row r="84" spans="1:15" x14ac:dyDescent="0.3">
      <c r="A84">
        <v>83</v>
      </c>
      <c r="B84" t="s">
        <v>35</v>
      </c>
      <c r="C84" t="s">
        <v>35</v>
      </c>
      <c r="D84" t="s">
        <v>35</v>
      </c>
      <c r="E84" t="s">
        <v>35</v>
      </c>
      <c r="F84" t="s">
        <v>35</v>
      </c>
      <c r="G84" t="s">
        <v>35</v>
      </c>
      <c r="H84" t="s">
        <v>35</v>
      </c>
      <c r="I84" t="s">
        <v>63</v>
      </c>
      <c r="J84" t="s">
        <v>65</v>
      </c>
      <c r="K84" t="s">
        <v>43</v>
      </c>
      <c r="L84" t="s">
        <v>63</v>
      </c>
      <c r="M84" t="s">
        <v>29</v>
      </c>
      <c r="N84" t="s">
        <v>63</v>
      </c>
      <c r="O84" t="s">
        <v>63</v>
      </c>
    </row>
    <row r="85" spans="1:15" x14ac:dyDescent="0.3">
      <c r="A85">
        <v>84</v>
      </c>
      <c r="B85" t="s">
        <v>27</v>
      </c>
      <c r="C85" t="s">
        <v>35</v>
      </c>
      <c r="D85" t="s">
        <v>35</v>
      </c>
      <c r="E85" t="s">
        <v>35</v>
      </c>
      <c r="F85" t="s">
        <v>35</v>
      </c>
      <c r="G85" t="s">
        <v>35</v>
      </c>
      <c r="H85" t="s">
        <v>35</v>
      </c>
      <c r="I85" t="s">
        <v>63</v>
      </c>
      <c r="J85" t="s">
        <v>65</v>
      </c>
      <c r="K85" t="s">
        <v>45</v>
      </c>
      <c r="L85" t="s">
        <v>63</v>
      </c>
      <c r="M85" t="s">
        <v>29</v>
      </c>
      <c r="N85" t="s">
        <v>63</v>
      </c>
      <c r="O85" t="s">
        <v>63</v>
      </c>
    </row>
    <row r="86" spans="1:15" x14ac:dyDescent="0.3">
      <c r="A86">
        <v>85</v>
      </c>
      <c r="B86" t="s">
        <v>35</v>
      </c>
      <c r="C86" t="s">
        <v>35</v>
      </c>
      <c r="D86" t="s">
        <v>35</v>
      </c>
      <c r="E86" t="s">
        <v>35</v>
      </c>
      <c r="F86" t="s">
        <v>35</v>
      </c>
      <c r="G86" t="s">
        <v>35</v>
      </c>
      <c r="H86" t="s">
        <v>35</v>
      </c>
      <c r="I86" t="s">
        <v>63</v>
      </c>
      <c r="J86" t="s">
        <v>65</v>
      </c>
      <c r="L86" t="s">
        <v>63</v>
      </c>
      <c r="N86" t="s">
        <v>63</v>
      </c>
      <c r="O86" t="s">
        <v>63</v>
      </c>
    </row>
    <row r="87" spans="1:15" x14ac:dyDescent="0.3">
      <c r="A87">
        <v>86</v>
      </c>
      <c r="B87" t="s">
        <v>27</v>
      </c>
      <c r="C87" t="s">
        <v>35</v>
      </c>
      <c r="D87" t="s">
        <v>35</v>
      </c>
      <c r="E87" t="s">
        <v>35</v>
      </c>
      <c r="F87" t="s">
        <v>35</v>
      </c>
      <c r="G87" t="s">
        <v>27</v>
      </c>
      <c r="H87" t="s">
        <v>35</v>
      </c>
      <c r="I87" t="s">
        <v>63</v>
      </c>
      <c r="J87" t="s">
        <v>63</v>
      </c>
      <c r="K87" t="s">
        <v>45</v>
      </c>
      <c r="L87" t="s">
        <v>63</v>
      </c>
      <c r="M87" t="s">
        <v>29</v>
      </c>
      <c r="N87" t="s">
        <v>63</v>
      </c>
      <c r="O87" t="s">
        <v>63</v>
      </c>
    </row>
    <row r="88" spans="1:15" x14ac:dyDescent="0.3">
      <c r="A88">
        <v>87</v>
      </c>
      <c r="B88" t="s">
        <v>27</v>
      </c>
      <c r="C88" t="s">
        <v>35</v>
      </c>
      <c r="D88" t="s">
        <v>35</v>
      </c>
      <c r="E88" t="s">
        <v>35</v>
      </c>
      <c r="F88" t="s">
        <v>35</v>
      </c>
      <c r="G88" t="s">
        <v>35</v>
      </c>
      <c r="H88" t="s">
        <v>35</v>
      </c>
      <c r="I88" t="s">
        <v>63</v>
      </c>
      <c r="J88" t="s">
        <v>63</v>
      </c>
      <c r="K88" t="s">
        <v>36</v>
      </c>
      <c r="L88" t="s">
        <v>63</v>
      </c>
    </row>
    <row r="89" spans="1:15" x14ac:dyDescent="0.3">
      <c r="A89">
        <v>88</v>
      </c>
      <c r="B89" t="s">
        <v>35</v>
      </c>
      <c r="C89" t="s">
        <v>35</v>
      </c>
      <c r="D89" t="s">
        <v>35</v>
      </c>
      <c r="E89" t="s">
        <v>35</v>
      </c>
      <c r="F89" t="s">
        <v>35</v>
      </c>
      <c r="G89" t="s">
        <v>35</v>
      </c>
      <c r="H89" t="s">
        <v>35</v>
      </c>
      <c r="I89" t="s">
        <v>63</v>
      </c>
      <c r="J89" t="s">
        <v>63</v>
      </c>
      <c r="K89" t="s">
        <v>43</v>
      </c>
      <c r="L89" t="s">
        <v>63</v>
      </c>
      <c r="M89" t="s">
        <v>29</v>
      </c>
      <c r="N89" t="s">
        <v>63</v>
      </c>
      <c r="O89" t="s">
        <v>63</v>
      </c>
    </row>
    <row r="90" spans="1:15" x14ac:dyDescent="0.3">
      <c r="A90">
        <v>89</v>
      </c>
      <c r="B90" t="s">
        <v>35</v>
      </c>
      <c r="C90" t="s">
        <v>35</v>
      </c>
      <c r="D90" t="s">
        <v>35</v>
      </c>
      <c r="E90" t="s">
        <v>35</v>
      </c>
      <c r="F90" t="s">
        <v>35</v>
      </c>
      <c r="G90" t="s">
        <v>35</v>
      </c>
      <c r="H90" t="s">
        <v>35</v>
      </c>
      <c r="I90" t="s">
        <v>65</v>
      </c>
      <c r="J90" t="s">
        <v>63</v>
      </c>
      <c r="K90" t="s">
        <v>45</v>
      </c>
      <c r="L90" t="s">
        <v>63</v>
      </c>
      <c r="M90" t="s">
        <v>29</v>
      </c>
      <c r="N90" t="s">
        <v>68</v>
      </c>
      <c r="O90" t="s">
        <v>63</v>
      </c>
    </row>
    <row r="91" spans="1:15" x14ac:dyDescent="0.3">
      <c r="A91">
        <v>90</v>
      </c>
      <c r="B91" t="s">
        <v>35</v>
      </c>
      <c r="C91" t="s">
        <v>35</v>
      </c>
      <c r="D91" t="s">
        <v>35</v>
      </c>
      <c r="H91" t="s">
        <v>35</v>
      </c>
      <c r="I91" t="s">
        <v>65</v>
      </c>
      <c r="J91" t="s">
        <v>65</v>
      </c>
      <c r="L91" t="s">
        <v>63</v>
      </c>
    </row>
    <row r="92" spans="1:15" x14ac:dyDescent="0.3">
      <c r="A92">
        <v>91</v>
      </c>
      <c r="B92" t="s">
        <v>27</v>
      </c>
      <c r="C92" t="s">
        <v>35</v>
      </c>
      <c r="D92" t="s">
        <v>35</v>
      </c>
      <c r="E92" t="s">
        <v>35</v>
      </c>
      <c r="F92" t="s">
        <v>35</v>
      </c>
      <c r="G92" t="s">
        <v>35</v>
      </c>
      <c r="H92" t="s">
        <v>35</v>
      </c>
      <c r="I92" t="s">
        <v>63</v>
      </c>
      <c r="J92" t="s">
        <v>63</v>
      </c>
      <c r="K92" t="s">
        <v>36</v>
      </c>
      <c r="L92" t="s">
        <v>63</v>
      </c>
      <c r="M92" t="s">
        <v>31</v>
      </c>
      <c r="N92" t="s">
        <v>65</v>
      </c>
      <c r="O92" t="s">
        <v>63</v>
      </c>
    </row>
    <row r="93" spans="1:15" x14ac:dyDescent="0.3">
      <c r="A93">
        <v>92</v>
      </c>
      <c r="B93" t="s">
        <v>27</v>
      </c>
      <c r="C93" t="s">
        <v>35</v>
      </c>
      <c r="D93" t="s">
        <v>35</v>
      </c>
      <c r="E93" t="s">
        <v>35</v>
      </c>
      <c r="F93" t="s">
        <v>35</v>
      </c>
      <c r="G93" t="s">
        <v>35</v>
      </c>
      <c r="H93" t="s">
        <v>35</v>
      </c>
      <c r="I93" t="s">
        <v>63</v>
      </c>
      <c r="J93" t="s">
        <v>65</v>
      </c>
      <c r="K93" t="s">
        <v>43</v>
      </c>
      <c r="L93" t="s">
        <v>65</v>
      </c>
      <c r="M93" t="s">
        <v>68</v>
      </c>
      <c r="N93" t="s">
        <v>68</v>
      </c>
      <c r="O93" t="s">
        <v>68</v>
      </c>
    </row>
    <row r="94" spans="1:15" x14ac:dyDescent="0.3">
      <c r="A94">
        <v>93</v>
      </c>
      <c r="B94" t="s">
        <v>35</v>
      </c>
      <c r="C94" t="s">
        <v>35</v>
      </c>
      <c r="D94" t="s">
        <v>35</v>
      </c>
      <c r="E94" t="s">
        <v>35</v>
      </c>
      <c r="F94" t="s">
        <v>35</v>
      </c>
      <c r="G94" t="s">
        <v>35</v>
      </c>
      <c r="H94" t="s">
        <v>35</v>
      </c>
      <c r="I94" t="s">
        <v>63</v>
      </c>
      <c r="J94" t="s">
        <v>63</v>
      </c>
      <c r="K94" t="s">
        <v>43</v>
      </c>
      <c r="L94" t="s">
        <v>63</v>
      </c>
      <c r="M94" t="s">
        <v>29</v>
      </c>
      <c r="N94" t="s">
        <v>63</v>
      </c>
      <c r="O94" t="s">
        <v>63</v>
      </c>
    </row>
    <row r="95" spans="1:15" x14ac:dyDescent="0.3">
      <c r="A95">
        <v>94</v>
      </c>
      <c r="B95" t="s">
        <v>35</v>
      </c>
      <c r="C95" t="s">
        <v>35</v>
      </c>
      <c r="D95" t="s">
        <v>35</v>
      </c>
      <c r="E95" t="s">
        <v>35</v>
      </c>
      <c r="F95" t="s">
        <v>35</v>
      </c>
      <c r="G95" t="s">
        <v>35</v>
      </c>
      <c r="H95" t="s">
        <v>35</v>
      </c>
      <c r="I95" t="s">
        <v>63</v>
      </c>
      <c r="J95" t="s">
        <v>63</v>
      </c>
      <c r="K95" t="s">
        <v>36</v>
      </c>
      <c r="L95" t="s">
        <v>63</v>
      </c>
    </row>
    <row r="96" spans="1:15" x14ac:dyDescent="0.3">
      <c r="A96">
        <v>95</v>
      </c>
      <c r="B96" t="s">
        <v>35</v>
      </c>
      <c r="C96" t="s">
        <v>35</v>
      </c>
      <c r="D96" t="s">
        <v>35</v>
      </c>
      <c r="E96" t="s">
        <v>35</v>
      </c>
      <c r="F96" t="s">
        <v>35</v>
      </c>
      <c r="G96" t="s">
        <v>35</v>
      </c>
      <c r="H96" t="s">
        <v>35</v>
      </c>
      <c r="I96" t="s">
        <v>63</v>
      </c>
      <c r="J96" t="s">
        <v>63</v>
      </c>
      <c r="K96" t="s">
        <v>36</v>
      </c>
      <c r="L96" t="s">
        <v>63</v>
      </c>
      <c r="N96" t="s">
        <v>63</v>
      </c>
      <c r="O96" t="s">
        <v>63</v>
      </c>
    </row>
    <row r="97" spans="1:15" x14ac:dyDescent="0.3">
      <c r="A97">
        <v>96</v>
      </c>
      <c r="B97" t="s">
        <v>35</v>
      </c>
      <c r="C97" t="s">
        <v>35</v>
      </c>
      <c r="D97" t="s">
        <v>35</v>
      </c>
      <c r="E97" t="s">
        <v>35</v>
      </c>
      <c r="F97" t="s">
        <v>35</v>
      </c>
      <c r="G97" t="s">
        <v>35</v>
      </c>
      <c r="H97" t="s">
        <v>35</v>
      </c>
      <c r="I97" t="s">
        <v>63</v>
      </c>
      <c r="J97" t="s">
        <v>63</v>
      </c>
      <c r="K97" t="s">
        <v>36</v>
      </c>
      <c r="L97" t="s">
        <v>63</v>
      </c>
      <c r="M97" t="s">
        <v>29</v>
      </c>
      <c r="N97" t="s">
        <v>63</v>
      </c>
      <c r="O97" t="s">
        <v>63</v>
      </c>
    </row>
    <row r="98" spans="1:15" x14ac:dyDescent="0.3">
      <c r="A98">
        <v>97</v>
      </c>
      <c r="B98" t="s">
        <v>35</v>
      </c>
      <c r="C98" t="s">
        <v>35</v>
      </c>
      <c r="D98" t="s">
        <v>35</v>
      </c>
      <c r="E98" t="s">
        <v>35</v>
      </c>
      <c r="F98" t="s">
        <v>35</v>
      </c>
      <c r="G98" t="s">
        <v>35</v>
      </c>
      <c r="H98" t="s">
        <v>35</v>
      </c>
      <c r="I98" t="s">
        <v>63</v>
      </c>
      <c r="J98" t="s">
        <v>63</v>
      </c>
      <c r="K98" t="s">
        <v>43</v>
      </c>
      <c r="L98" t="s">
        <v>63</v>
      </c>
      <c r="M98" t="s">
        <v>29</v>
      </c>
      <c r="N98" t="s">
        <v>63</v>
      </c>
      <c r="O98" t="s">
        <v>63</v>
      </c>
    </row>
    <row r="99" spans="1:15" x14ac:dyDescent="0.3">
      <c r="A99">
        <v>98</v>
      </c>
      <c r="B99" t="s">
        <v>35</v>
      </c>
      <c r="C99" t="s">
        <v>35</v>
      </c>
      <c r="D99" t="s">
        <v>35</v>
      </c>
      <c r="E99" t="s">
        <v>35</v>
      </c>
      <c r="F99" t="s">
        <v>35</v>
      </c>
      <c r="G99" t="s">
        <v>35</v>
      </c>
      <c r="H99" t="s">
        <v>35</v>
      </c>
      <c r="I99" t="s">
        <v>63</v>
      </c>
      <c r="J99" t="s">
        <v>63</v>
      </c>
      <c r="K99" t="s">
        <v>60</v>
      </c>
      <c r="L99" t="s">
        <v>63</v>
      </c>
      <c r="M99" t="s">
        <v>29</v>
      </c>
      <c r="N99" t="s">
        <v>63</v>
      </c>
      <c r="O99" t="s">
        <v>63</v>
      </c>
    </row>
    <row r="100" spans="1:15" x14ac:dyDescent="0.3">
      <c r="A100">
        <v>99</v>
      </c>
      <c r="B100" t="s">
        <v>27</v>
      </c>
      <c r="C100" t="s">
        <v>35</v>
      </c>
      <c r="D100" t="s">
        <v>35</v>
      </c>
      <c r="E100" t="s">
        <v>35</v>
      </c>
      <c r="F100" t="s">
        <v>35</v>
      </c>
      <c r="G100" t="s">
        <v>35</v>
      </c>
      <c r="H100" t="s">
        <v>35</v>
      </c>
      <c r="I100" t="s">
        <v>63</v>
      </c>
      <c r="J100" t="s">
        <v>63</v>
      </c>
      <c r="K100" t="s">
        <v>43</v>
      </c>
      <c r="L100" t="s">
        <v>63</v>
      </c>
      <c r="M100" t="s">
        <v>29</v>
      </c>
      <c r="N100" t="s">
        <v>63</v>
      </c>
      <c r="O100" t="s">
        <v>63</v>
      </c>
    </row>
    <row r="101" spans="1:15" x14ac:dyDescent="0.3">
      <c r="A101">
        <v>100</v>
      </c>
      <c r="B101" t="s">
        <v>26</v>
      </c>
      <c r="C101" t="s">
        <v>28</v>
      </c>
      <c r="D101" t="s">
        <v>35</v>
      </c>
      <c r="E101" t="s">
        <v>35</v>
      </c>
      <c r="F101" t="s">
        <v>35</v>
      </c>
      <c r="G101" t="s">
        <v>35</v>
      </c>
      <c r="H101" t="s">
        <v>35</v>
      </c>
      <c r="I101" t="s">
        <v>65</v>
      </c>
      <c r="J101" t="s">
        <v>65</v>
      </c>
      <c r="K101" t="s">
        <v>36</v>
      </c>
      <c r="L101" t="s">
        <v>63</v>
      </c>
      <c r="M101" t="s">
        <v>29</v>
      </c>
      <c r="N101" t="s">
        <v>63</v>
      </c>
      <c r="O101" t="s">
        <v>63</v>
      </c>
    </row>
    <row r="102" spans="1:15" x14ac:dyDescent="0.3">
      <c r="A102">
        <v>101</v>
      </c>
      <c r="B102" t="s">
        <v>35</v>
      </c>
      <c r="C102" t="s">
        <v>35</v>
      </c>
      <c r="D102" t="s">
        <v>35</v>
      </c>
      <c r="E102" t="s">
        <v>35</v>
      </c>
      <c r="F102" t="s">
        <v>35</v>
      </c>
      <c r="G102" t="s">
        <v>35</v>
      </c>
      <c r="H102" t="s">
        <v>35</v>
      </c>
      <c r="I102" t="s">
        <v>63</v>
      </c>
      <c r="J102" t="s">
        <v>63</v>
      </c>
      <c r="K102" t="s">
        <v>36</v>
      </c>
      <c r="L102" t="s">
        <v>63</v>
      </c>
      <c r="M102" t="s">
        <v>29</v>
      </c>
      <c r="N102" t="s">
        <v>63</v>
      </c>
      <c r="O102" t="s">
        <v>63</v>
      </c>
    </row>
    <row r="103" spans="1:15" x14ac:dyDescent="0.3">
      <c r="A103">
        <v>102</v>
      </c>
      <c r="B103" t="s">
        <v>28</v>
      </c>
      <c r="C103" t="s">
        <v>28</v>
      </c>
      <c r="D103" t="s">
        <v>35</v>
      </c>
      <c r="E103" t="s">
        <v>35</v>
      </c>
      <c r="F103" t="s">
        <v>27</v>
      </c>
      <c r="G103" t="s">
        <v>27</v>
      </c>
      <c r="H103" t="s">
        <v>35</v>
      </c>
      <c r="I103" t="s">
        <v>63</v>
      </c>
      <c r="J103" t="s">
        <v>63</v>
      </c>
      <c r="K103" t="s">
        <v>45</v>
      </c>
      <c r="L103" t="s">
        <v>63</v>
      </c>
      <c r="M103" t="s">
        <v>29</v>
      </c>
      <c r="N103" t="s">
        <v>63</v>
      </c>
      <c r="O103" t="s">
        <v>63</v>
      </c>
    </row>
    <row r="104" spans="1:15" x14ac:dyDescent="0.3">
      <c r="A104">
        <v>103</v>
      </c>
      <c r="B104" t="s">
        <v>27</v>
      </c>
      <c r="C104" t="s">
        <v>35</v>
      </c>
      <c r="D104" t="s">
        <v>35</v>
      </c>
      <c r="E104" t="s">
        <v>35</v>
      </c>
      <c r="F104" t="s">
        <v>35</v>
      </c>
      <c r="G104" t="s">
        <v>35</v>
      </c>
      <c r="H104" t="s">
        <v>35</v>
      </c>
      <c r="I104" t="s">
        <v>63</v>
      </c>
      <c r="J104" t="s">
        <v>63</v>
      </c>
      <c r="K104" t="s">
        <v>43</v>
      </c>
      <c r="L104" t="s">
        <v>63</v>
      </c>
      <c r="M104" t="s">
        <v>29</v>
      </c>
      <c r="N104" t="s">
        <v>63</v>
      </c>
      <c r="O104" t="s">
        <v>63</v>
      </c>
    </row>
    <row r="105" spans="1:15" x14ac:dyDescent="0.3">
      <c r="A105">
        <v>104</v>
      </c>
      <c r="B105" t="s">
        <v>27</v>
      </c>
      <c r="C105" t="s">
        <v>35</v>
      </c>
      <c r="D105" t="s">
        <v>35</v>
      </c>
      <c r="E105" t="s">
        <v>35</v>
      </c>
      <c r="F105" t="s">
        <v>35</v>
      </c>
      <c r="G105" t="s">
        <v>35</v>
      </c>
      <c r="H105" t="s">
        <v>35</v>
      </c>
      <c r="I105" t="s">
        <v>63</v>
      </c>
      <c r="J105" t="s">
        <v>63</v>
      </c>
      <c r="K105" t="s">
        <v>36</v>
      </c>
      <c r="L105" t="s">
        <v>63</v>
      </c>
      <c r="M105" t="s">
        <v>29</v>
      </c>
      <c r="N105" t="s">
        <v>63</v>
      </c>
      <c r="O105" t="s">
        <v>63</v>
      </c>
    </row>
    <row r="106" spans="1:15" x14ac:dyDescent="0.3">
      <c r="A106">
        <v>105</v>
      </c>
      <c r="B106" t="s">
        <v>35</v>
      </c>
      <c r="C106" t="s">
        <v>35</v>
      </c>
      <c r="D106" t="s">
        <v>35</v>
      </c>
      <c r="E106" t="s">
        <v>35</v>
      </c>
      <c r="F106" t="s">
        <v>35</v>
      </c>
      <c r="G106" t="s">
        <v>26</v>
      </c>
      <c r="H106" t="s">
        <v>35</v>
      </c>
      <c r="I106" t="s">
        <v>65</v>
      </c>
      <c r="J106" t="s">
        <v>65</v>
      </c>
      <c r="K106" t="s">
        <v>43</v>
      </c>
      <c r="L106" t="s">
        <v>63</v>
      </c>
      <c r="M106" t="s">
        <v>29</v>
      </c>
      <c r="N106" t="s">
        <v>68</v>
      </c>
      <c r="O106" t="s">
        <v>68</v>
      </c>
    </row>
    <row r="107" spans="1:15" x14ac:dyDescent="0.3">
      <c r="A107">
        <v>106</v>
      </c>
      <c r="B107" t="s">
        <v>27</v>
      </c>
      <c r="C107" t="s">
        <v>35</v>
      </c>
      <c r="D107" t="s">
        <v>35</v>
      </c>
      <c r="E107" t="s">
        <v>35</v>
      </c>
      <c r="F107" t="s">
        <v>35</v>
      </c>
      <c r="G107" t="s">
        <v>27</v>
      </c>
      <c r="H107" t="s">
        <v>35</v>
      </c>
      <c r="I107" t="s">
        <v>63</v>
      </c>
      <c r="J107" t="s">
        <v>63</v>
      </c>
      <c r="K107" t="s">
        <v>41</v>
      </c>
      <c r="L107" t="s">
        <v>63</v>
      </c>
      <c r="M107" t="s">
        <v>29</v>
      </c>
      <c r="N107" t="s">
        <v>63</v>
      </c>
      <c r="O107" t="s">
        <v>63</v>
      </c>
    </row>
    <row r="108" spans="1:15" x14ac:dyDescent="0.3">
      <c r="A108">
        <v>107</v>
      </c>
      <c r="B108" t="s">
        <v>35</v>
      </c>
      <c r="C108" t="s">
        <v>27</v>
      </c>
      <c r="D108" t="s">
        <v>35</v>
      </c>
      <c r="E108" t="s">
        <v>35</v>
      </c>
      <c r="F108" t="s">
        <v>27</v>
      </c>
      <c r="G108" t="s">
        <v>28</v>
      </c>
      <c r="H108" t="s">
        <v>35</v>
      </c>
      <c r="I108" t="s">
        <v>63</v>
      </c>
      <c r="J108" t="s">
        <v>63</v>
      </c>
      <c r="K108" t="s">
        <v>45</v>
      </c>
      <c r="L108" t="s">
        <v>63</v>
      </c>
      <c r="M108" t="s">
        <v>31</v>
      </c>
      <c r="N108" t="s">
        <v>68</v>
      </c>
      <c r="O108" t="s">
        <v>63</v>
      </c>
    </row>
    <row r="110" spans="1:15" x14ac:dyDescent="0.3">
      <c r="B110" s="2"/>
      <c r="C110" s="7" t="s">
        <v>35</v>
      </c>
      <c r="D110" s="7" t="s">
        <v>27</v>
      </c>
      <c r="E110" s="7" t="s">
        <v>26</v>
      </c>
      <c r="F110" s="7" t="s">
        <v>25</v>
      </c>
      <c r="G110" s="7" t="s">
        <v>28</v>
      </c>
      <c r="H110" s="7" t="s">
        <v>79</v>
      </c>
      <c r="I110" s="2"/>
      <c r="K110" s="1"/>
      <c r="L110" s="11" t="s">
        <v>29</v>
      </c>
      <c r="M110" s="11" t="s">
        <v>30</v>
      </c>
      <c r="N110" s="11" t="s">
        <v>31</v>
      </c>
      <c r="O110" s="11" t="s">
        <v>88</v>
      </c>
    </row>
    <row r="111" spans="1:15" x14ac:dyDescent="0.3">
      <c r="B111" s="1" t="s">
        <v>5</v>
      </c>
      <c r="C111" s="1">
        <f>COUNTIF(Table3[SUBSTANCE ABUSE IN 3 MINTHS],C110)</f>
        <v>62</v>
      </c>
      <c r="D111" s="1">
        <f>COUNTIF(Table3[SUBSTANCE ABUSE IN 3 MINTHS],D110)</f>
        <v>24</v>
      </c>
      <c r="E111" s="1">
        <f>COUNTIF(Table3[SUBSTANCE ABUSE IN 3 MINTHS],E110)</f>
        <v>13</v>
      </c>
      <c r="F111" s="1">
        <f>COUNTIF(Table3[SUBSTANCE ABUSE IN 3 MINTHS], F110)</f>
        <v>5</v>
      </c>
      <c r="G111" s="1">
        <f>COUNTIF(Table3[SUBSTANCE ABUSE IN 3 MINTHS], G110)</f>
        <v>3</v>
      </c>
      <c r="H111" s="3">
        <f>SUM(C111:G111)</f>
        <v>107</v>
      </c>
      <c r="I111" s="1"/>
      <c r="K111" s="1" t="s">
        <v>12</v>
      </c>
      <c r="L111" s="12">
        <f>COUNTIF(Table3[DO HCW ABUSE DRUGS], L110)</f>
        <v>94</v>
      </c>
      <c r="M111" s="12">
        <f>COUNTIF(Table3[DO HCW ABUSE DRUGS], M110)</f>
        <v>2</v>
      </c>
      <c r="N111" s="12">
        <f>COUNTIF(Table3[DO HCW ABUSE DRUGS], N110)</f>
        <v>11</v>
      </c>
      <c r="O111" s="12">
        <f>SUM(L111:N111)</f>
        <v>107</v>
      </c>
    </row>
    <row r="112" spans="1:15" x14ac:dyDescent="0.3">
      <c r="B112" s="4"/>
      <c r="C112" s="5">
        <f>(C111/$H$111)</f>
        <v>0.57943925233644855</v>
      </c>
      <c r="D112" s="5">
        <f>(D111/$H$111)</f>
        <v>0.22429906542056074</v>
      </c>
      <c r="E112" s="5">
        <f>(E111/$H$111)</f>
        <v>0.12149532710280374</v>
      </c>
      <c r="F112" s="5">
        <f>(F111/$H$111)</f>
        <v>4.6728971962616821E-2</v>
      </c>
      <c r="G112" s="5">
        <f>(G111/$H$111)</f>
        <v>2.8037383177570093E-2</v>
      </c>
      <c r="H112" s="6">
        <f t="shared" ref="H112:H119" si="0">SUM(C112:G112)</f>
        <v>1</v>
      </c>
      <c r="I112" s="1"/>
      <c r="K112" s="1"/>
      <c r="L112" s="51"/>
      <c r="M112" s="51"/>
      <c r="N112" s="51"/>
      <c r="O112" s="14"/>
    </row>
    <row r="113" spans="2:15" x14ac:dyDescent="0.3">
      <c r="B113" s="1" t="s">
        <v>6</v>
      </c>
      <c r="C113" s="1">
        <f>COUNTIF(Table3[DESIRE FOR SUBSTANCE ABUSE IN 3 MONTHS],C110)</f>
        <v>87</v>
      </c>
      <c r="D113" s="1">
        <f>COUNTIF(Table3[DESIRE FOR SUBSTANCE ABUSE IN 3 MONTHS],D110)</f>
        <v>10</v>
      </c>
      <c r="E113" s="1">
        <f>COUNTIF(Table3[DESIRE FOR SUBSTANCE ABUSE IN 3 MONTHS],E110)</f>
        <v>3</v>
      </c>
      <c r="F113" s="1">
        <f>COUNTIF(Table3[DESIRE FOR SUBSTANCE ABUSE IN 3 MONTHS],F110)</f>
        <v>3</v>
      </c>
      <c r="G113" s="1">
        <f>COUNTIF(Table3[DESIRE FOR SUBSTANCE ABUSE IN 3 MONTHS],G110)</f>
        <v>4</v>
      </c>
      <c r="H113" s="3">
        <f t="shared" si="0"/>
        <v>107</v>
      </c>
      <c r="I113" s="1"/>
      <c r="K113" s="1" t="s">
        <v>13</v>
      </c>
      <c r="L113" s="12">
        <f>COUNTIF(Table3[DO HCW WHO ABUSE DRUGS HAVE A PROBLEM],L110)</f>
        <v>78</v>
      </c>
      <c r="M113" s="12">
        <f>COUNTIF(Table3[DO HCW WHO ABUSE DRUGS HAVE A PROBLEM],M110)</f>
        <v>8</v>
      </c>
      <c r="N113" s="12">
        <f>COUNTIF(Table3[DO HCW WHO ABUSE DRUGS HAVE A PROBLEM],N110)</f>
        <v>21</v>
      </c>
      <c r="O113" s="12">
        <f>SUM(L113:N113)</f>
        <v>107</v>
      </c>
    </row>
    <row r="114" spans="2:15" x14ac:dyDescent="0.3">
      <c r="B114" s="4"/>
      <c r="C114" s="5">
        <f>(C113/$H$113)</f>
        <v>0.81308411214953269</v>
      </c>
      <c r="D114" s="5">
        <f>(D113/$H$113)</f>
        <v>9.3457943925233641E-2</v>
      </c>
      <c r="E114" s="5">
        <f>(E113/$H$113)</f>
        <v>2.8037383177570093E-2</v>
      </c>
      <c r="F114" s="5">
        <f>(F113/$H$113)</f>
        <v>2.8037383177570093E-2</v>
      </c>
      <c r="G114" s="5">
        <f>(G113/$H$113)</f>
        <v>3.7383177570093455E-2</v>
      </c>
      <c r="H114" s="5">
        <f>SUM(C114:G114)</f>
        <v>1</v>
      </c>
      <c r="I114" s="1"/>
      <c r="K114" s="1"/>
      <c r="L114" s="14"/>
      <c r="M114" s="14"/>
      <c r="N114" s="14"/>
      <c r="O114" s="12"/>
    </row>
    <row r="115" spans="2:15" x14ac:dyDescent="0.3">
      <c r="B115" s="1" t="s">
        <v>7</v>
      </c>
      <c r="C115" s="1">
        <f>COUNTIF(Table3[HAS ABUSE LED TO HEALTH,SOCIAL,LEGAL OR FINANCIAL PROBS], C110)</f>
        <v>102</v>
      </c>
      <c r="D115" s="1">
        <f>COUNTIF(Table3[HAS ABUSE LED TO HEALTH,SOCIAL,LEGAL OR FINANCIAL PROBS], D110)</f>
        <v>3</v>
      </c>
      <c r="E115" s="1">
        <f>COUNTIF(Table3[HAS ABUSE LED TO HEALTH,SOCIAL,LEGAL OR FINANCIAL PROBS], E110)</f>
        <v>1</v>
      </c>
      <c r="F115" s="1">
        <f>COUNTIF(Table3[HAS ABUSE LED TO HEALTH,SOCIAL,LEGAL OR FINANCIAL PROBS], F110)</f>
        <v>0</v>
      </c>
      <c r="G115" s="1">
        <f>COUNTIF(Table3[HAS ABUSE LED TO HEALTH,SOCIAL,LEGAL OR FINANCIAL PROBS], G110)</f>
        <v>0</v>
      </c>
      <c r="H115" s="3">
        <f t="shared" si="0"/>
        <v>106</v>
      </c>
      <c r="I115" s="1"/>
      <c r="K115" s="1" t="s">
        <v>15</v>
      </c>
      <c r="L115" s="12">
        <f>COUNTIF(Table3[DO SUBSTANCE ABUSING ACW NEED HELP], L110)</f>
        <v>101</v>
      </c>
      <c r="M115" s="12">
        <f>COUNTIF(Table3[DO SUBSTANCE ABUSING ACW NEED HELP], M110)</f>
        <v>0</v>
      </c>
      <c r="N115" s="12">
        <f>COUNTIF(Table3[DO SUBSTANCE ABUSING ACW NEED HELP], N110)</f>
        <v>6</v>
      </c>
      <c r="O115" s="12">
        <f>SUM(L115:N115)</f>
        <v>107</v>
      </c>
    </row>
    <row r="116" spans="2:15" x14ac:dyDescent="0.3">
      <c r="B116" s="4"/>
      <c r="C116" s="5">
        <f>(C115/$H$115)</f>
        <v>0.96226415094339623</v>
      </c>
      <c r="D116" s="5">
        <f>(D115/$H$115)</f>
        <v>2.8301886792452831E-2</v>
      </c>
      <c r="E116" s="5">
        <f>(E115/$H$115)</f>
        <v>9.433962264150943E-3</v>
      </c>
      <c r="F116" s="5">
        <f>(F115/$H$115)</f>
        <v>0</v>
      </c>
      <c r="G116" s="5">
        <f>(G115/$H$115)</f>
        <v>0</v>
      </c>
      <c r="H116" s="5">
        <v>1</v>
      </c>
      <c r="I116" s="1"/>
      <c r="K116" s="1"/>
      <c r="L116" s="14"/>
      <c r="M116" s="14"/>
      <c r="N116" s="14"/>
      <c r="O116" s="12"/>
    </row>
    <row r="117" spans="2:15" x14ac:dyDescent="0.3">
      <c r="B117" s="1" t="s">
        <v>8</v>
      </c>
      <c r="C117" s="1">
        <f>COUNTIF(Table3[HAS SUBSTANCE ABUSE LED TO FAILURE IN ACHIEVING EXPECTATION], C110)</f>
        <v>102</v>
      </c>
      <c r="D117" s="1">
        <f>COUNTIF(Table3[HAS SUBSTANCE ABUSE LED TO FAILURE IN ACHIEVING EXPECTATION], D110)</f>
        <v>3</v>
      </c>
      <c r="E117" s="1">
        <f>COUNTIF(Table3[HAS SUBSTANCE ABUSE LED TO FAILURE IN ACHIEVING EXPECTATION], E110)</f>
        <v>0</v>
      </c>
      <c r="F117" s="1">
        <f>COUNTIF(Table3[HAS SUBSTANCE ABUSE LED TO FAILURE IN ACHIEVING EXPECTATION], F110)</f>
        <v>0</v>
      </c>
      <c r="G117" s="1">
        <f>COUNTIF(Table3[HAS SUBSTANCE ABUSE LED TO FAILURE IN ACHIEVING EXPECTATION], G110)</f>
        <v>0</v>
      </c>
      <c r="H117" s="3">
        <f t="shared" si="0"/>
        <v>105</v>
      </c>
      <c r="I117" s="1"/>
      <c r="K117" s="1" t="s">
        <v>16</v>
      </c>
      <c r="L117" s="12">
        <f>COUNTIF(Table3[WILLINGNESS TO SEEK HELP FROM PSYCOLOGIST], L110)</f>
        <v>87</v>
      </c>
      <c r="M117" s="12">
        <f>COUNTIF(Table3[WILLINGNESS TO SEEK HELP FROM PSYCOLOGIST], M110)</f>
        <v>5</v>
      </c>
      <c r="N117" s="12">
        <f>COUNTIF(Table3[WILLINGNESS TO SEEK HELP FROM PSYCOLOGIST], N110)</f>
        <v>8</v>
      </c>
      <c r="O117" s="12">
        <f>SUM(L117:N117)</f>
        <v>100</v>
      </c>
    </row>
    <row r="118" spans="2:15" x14ac:dyDescent="0.3">
      <c r="B118" s="4"/>
      <c r="C118" s="6">
        <f>(C117/$H$117)</f>
        <v>0.97142857142857142</v>
      </c>
      <c r="D118" s="6">
        <f>(D117/$H$117)</f>
        <v>2.8571428571428571E-2</v>
      </c>
      <c r="E118" s="6">
        <f>(E117/$H$117)</f>
        <v>0</v>
      </c>
      <c r="F118" s="6">
        <f>(F117/$H$117)</f>
        <v>0</v>
      </c>
      <c r="G118" s="6">
        <f>(G117/$H$117)</f>
        <v>0</v>
      </c>
      <c r="H118" s="6">
        <v>1</v>
      </c>
      <c r="I118" s="1"/>
      <c r="K118" s="1"/>
      <c r="L118" s="14"/>
      <c r="M118" s="14"/>
      <c r="N118" s="14"/>
      <c r="O118" s="12"/>
    </row>
    <row r="119" spans="2:15" x14ac:dyDescent="0.3">
      <c r="B119" s="1" t="s">
        <v>9</v>
      </c>
      <c r="C119" s="1">
        <f>COUNTIF(Table3[HAS FRIENDS OR RELATIVES COMPLAINED ABOUT ABUSE], C110)</f>
        <v>95</v>
      </c>
      <c r="D119" s="1">
        <f>COUNTIF(Table3[HAS FRIENDS OR RELATIVES COMPLAINED ABOUT ABUSE], D110)</f>
        <v>7</v>
      </c>
      <c r="E119" s="1">
        <f>COUNTIF(Table3[HAS FRIENDS OR RELATIVES COMPLAINED ABOUT ABUSE], E110)</f>
        <v>1</v>
      </c>
      <c r="F119" s="1">
        <f>COUNTIF(Table3[HAS FRIENDS OR RELATIVES COMPLAINED ABOUT ABUSE], F110)</f>
        <v>0</v>
      </c>
      <c r="G119" s="1">
        <f>COUNTIF(Table3[HAS FRIENDS OR RELATIVES COMPLAINED ABOUT ABUSE], G110)</f>
        <v>2</v>
      </c>
      <c r="H119" s="3">
        <f t="shared" si="0"/>
        <v>105</v>
      </c>
      <c r="I119" s="1"/>
      <c r="K119" s="1" t="s">
        <v>17</v>
      </c>
      <c r="L119" s="12">
        <f>COUNTIF(Table3[WILLINGNESS TO TAKE LEAVE FROM WORK &amp;LOVED ONES], L110)</f>
        <v>82</v>
      </c>
      <c r="M119" s="12">
        <f>COUNTIF(Table3[WILLINGNESS TO TAKE LEAVE FROM WORK &amp;LOVED ONES], M110)</f>
        <v>10</v>
      </c>
      <c r="N119" s="12">
        <f>COUNTIF(Table3[WILLINGNESS TO TAKE LEAVE FROM WORK &amp;LOVED ONES], N110)</f>
        <v>12</v>
      </c>
      <c r="O119" s="12">
        <f>SUM(L119:N119)</f>
        <v>104</v>
      </c>
    </row>
    <row r="120" spans="2:15" x14ac:dyDescent="0.3">
      <c r="B120" s="4"/>
      <c r="C120" s="5">
        <f>(C119/$H$119)</f>
        <v>0.90476190476190477</v>
      </c>
      <c r="D120" s="5">
        <f>(D119/$H$119)</f>
        <v>6.6666666666666666E-2</v>
      </c>
      <c r="E120" s="5">
        <f>(E119/$H$119)</f>
        <v>9.5238095238095247E-3</v>
      </c>
      <c r="F120" s="5">
        <f>(F119/$H$119)</f>
        <v>0</v>
      </c>
      <c r="G120" s="5">
        <f>(G119/$H$119)</f>
        <v>1.9047619047619049E-2</v>
      </c>
      <c r="H120" s="4"/>
      <c r="I120" s="1"/>
      <c r="K120" s="1"/>
      <c r="L120" s="14"/>
      <c r="M120" s="14"/>
      <c r="N120" s="14"/>
      <c r="O120" s="12"/>
    </row>
    <row r="121" spans="2:15" x14ac:dyDescent="0.3">
      <c r="B121" s="1"/>
      <c r="C121" s="1"/>
      <c r="D121" s="1"/>
      <c r="E121" s="1"/>
      <c r="F121" s="1"/>
      <c r="G121" s="1"/>
      <c r="H121" s="3"/>
      <c r="I121" s="1"/>
      <c r="K121" s="1" t="s">
        <v>18</v>
      </c>
      <c r="L121" s="12">
        <f>COUNTIF(Table3[WILLINGNESS TO PAY FOR TREATMENT], L110)</f>
        <v>82</v>
      </c>
      <c r="M121" s="12">
        <f>COUNTIF(Table3[WILLINGNESS TO PAY FOR TREATMENT], M110)</f>
        <v>9</v>
      </c>
      <c r="N121" s="12">
        <f>COUNTIF(Table3[WILLINGNESS TO PAY FOR TREATMENT], N110)</f>
        <v>13</v>
      </c>
      <c r="O121" s="12">
        <f>SUM(L121:N121)</f>
        <v>104</v>
      </c>
    </row>
    <row r="122" spans="2:15" x14ac:dyDescent="0.3">
      <c r="B122" s="1" t="s">
        <v>10</v>
      </c>
      <c r="C122" s="1">
        <f>COUNTIF(Table3[FAILURE TO CUT DOWN ON DRUG ABUSED], C110)</f>
        <v>89</v>
      </c>
      <c r="D122" s="1">
        <f>COUNTIF(Table3[FAILURE TO CUT DOWN ON DRUG ABUSED], D110)</f>
        <v>11</v>
      </c>
      <c r="E122" s="1">
        <f>COUNTIF(Table3[FAILURE TO CUT DOWN ON DRUG ABUSED], E110)</f>
        <v>2</v>
      </c>
      <c r="F122" s="1">
        <f>COUNTIF(Table3[FAILURE TO CUT DOWN ON DRUG ABUSED], F110)</f>
        <v>0</v>
      </c>
      <c r="G122" s="1">
        <f>COUNTIF(Table3[FAILURE TO CUT DOWN ON DRUG ABUSED], G110)</f>
        <v>2</v>
      </c>
      <c r="H122" s="3">
        <f>SUM(C122:G122)</f>
        <v>104</v>
      </c>
      <c r="I122" s="1"/>
      <c r="K122" s="1"/>
      <c r="L122" s="14"/>
      <c r="M122" s="14">
        <f>M121/$O$121</f>
        <v>8.6538461538461536E-2</v>
      </c>
      <c r="N122" s="14">
        <f>N121/$O$121</f>
        <v>0.125</v>
      </c>
      <c r="O122" s="12"/>
    </row>
    <row r="123" spans="2:15" x14ac:dyDescent="0.3">
      <c r="B123" s="4"/>
      <c r="C123" s="6">
        <f>(C122/$H$122)</f>
        <v>0.85576923076923073</v>
      </c>
      <c r="D123" s="6">
        <f>(D122/$H$122)</f>
        <v>0.10576923076923077</v>
      </c>
      <c r="E123" s="6">
        <f>(E122/$H$122)</f>
        <v>1.9230769230769232E-2</v>
      </c>
      <c r="F123" s="6">
        <f>(F122/$H$122)</f>
        <v>0</v>
      </c>
      <c r="G123" s="6">
        <f>(G122/$H$122)</f>
        <v>1.9230769230769232E-2</v>
      </c>
      <c r="H123" s="4"/>
      <c r="I123" s="1"/>
    </row>
    <row r="124" spans="2:15" x14ac:dyDescent="0.3">
      <c r="B124" s="1" t="s">
        <v>11</v>
      </c>
      <c r="C124" s="1">
        <f>COUNTIF(Table3[USE OF SUBSTANCE AS INJECTION], C110)</f>
        <v>103</v>
      </c>
      <c r="D124" s="1">
        <f>COUNTIF(Table3[USE OF SUBSTANCE AS INJECTION], D110)</f>
        <v>3</v>
      </c>
      <c r="E124" s="1">
        <f>COUNTIF(Table3[USE OF SUBSTANCE AS INJECTION], E110)</f>
        <v>0</v>
      </c>
      <c r="F124" s="1">
        <f>COUNTIF(Table3[USE OF SUBSTANCE AS INJECTION], F110)</f>
        <v>0</v>
      </c>
      <c r="G124" s="1">
        <f>COUNTIF(Table3[USE OF SUBSTANCE AS INJECTION], G110)</f>
        <v>0</v>
      </c>
      <c r="H124" s="3">
        <f>SUM(C124:G124)</f>
        <v>106</v>
      </c>
      <c r="I124" s="1"/>
    </row>
    <row r="125" spans="2:15" x14ac:dyDescent="0.3">
      <c r="B125" s="4"/>
      <c r="C125" s="6">
        <f>(C124/$H$124)</f>
        <v>0.97169811320754718</v>
      </c>
      <c r="D125" s="6">
        <f>(D124/$H$124)</f>
        <v>2.8301886792452831E-2</v>
      </c>
      <c r="E125" s="6">
        <f>(E124/$H$124)</f>
        <v>0</v>
      </c>
      <c r="F125" s="6">
        <f>(F124/$H$124)</f>
        <v>0</v>
      </c>
      <c r="G125" s="6">
        <f>(G124/$H$124)</f>
        <v>0</v>
      </c>
      <c r="H125" s="4"/>
      <c r="I125" s="1"/>
    </row>
    <row r="126" spans="2:15" x14ac:dyDescent="0.3">
      <c r="B126" s="1"/>
      <c r="C126" s="1"/>
      <c r="D126" s="1"/>
      <c r="E126" s="1"/>
      <c r="F126" s="1"/>
      <c r="G126" s="1"/>
      <c r="H126" s="3"/>
      <c r="I126" s="1"/>
    </row>
    <row r="127" spans="2:15" x14ac:dyDescent="0.3">
      <c r="B127" s="1"/>
      <c r="C127" s="1"/>
      <c r="D127" s="1"/>
      <c r="E127" s="1"/>
      <c r="F127" s="1"/>
      <c r="G127" s="1"/>
      <c r="H127" s="1"/>
      <c r="I127" s="1"/>
    </row>
    <row r="128" spans="2:15" x14ac:dyDescent="0.3">
      <c r="K128" s="12"/>
      <c r="L128" s="7" t="s">
        <v>29</v>
      </c>
      <c r="M128" s="7" t="s">
        <v>30</v>
      </c>
      <c r="N128" s="7" t="s">
        <v>31</v>
      </c>
      <c r="O128" s="7" t="s">
        <v>88</v>
      </c>
    </row>
    <row r="129" spans="2:23" x14ac:dyDescent="0.3">
      <c r="K129" s="13" t="s">
        <v>89</v>
      </c>
      <c r="L129" s="17">
        <v>0.87850467289719625</v>
      </c>
      <c r="M129" s="17">
        <v>1.8691588785046728E-2</v>
      </c>
      <c r="N129" s="17">
        <v>0.10280373831775701</v>
      </c>
      <c r="O129" s="16">
        <f t="shared" ref="O129:O134" si="1">SUM(L129:N129)</f>
        <v>1</v>
      </c>
    </row>
    <row r="130" spans="2:23" x14ac:dyDescent="0.3">
      <c r="B130" s="1"/>
      <c r="C130" s="7" t="s">
        <v>35</v>
      </c>
      <c r="D130" s="7" t="s">
        <v>27</v>
      </c>
      <c r="E130" s="7" t="s">
        <v>26</v>
      </c>
      <c r="F130" s="7" t="s">
        <v>25</v>
      </c>
      <c r="G130" s="7" t="s">
        <v>28</v>
      </c>
      <c r="H130" s="7" t="s">
        <v>79</v>
      </c>
      <c r="K130" s="13" t="s">
        <v>90</v>
      </c>
      <c r="L130" s="18">
        <v>0.7289719626168224</v>
      </c>
      <c r="M130" s="18">
        <v>7.476635514018691E-2</v>
      </c>
      <c r="N130" s="18">
        <v>0.19626168224299065</v>
      </c>
      <c r="O130" s="16">
        <f t="shared" si="1"/>
        <v>1</v>
      </c>
    </row>
    <row r="131" spans="2:23" x14ac:dyDescent="0.3">
      <c r="B131" s="9" t="s">
        <v>81</v>
      </c>
      <c r="C131" s="15">
        <v>0.57943925233644855</v>
      </c>
      <c r="D131" s="15">
        <v>0.22429906542056074</v>
      </c>
      <c r="E131" s="15">
        <v>0.12149532710280374</v>
      </c>
      <c r="F131" s="15">
        <v>4.6728971962616821E-2</v>
      </c>
      <c r="G131" s="15">
        <v>2.8037383177570093E-2</v>
      </c>
      <c r="H131" s="10">
        <v>1</v>
      </c>
      <c r="K131" s="13" t="s">
        <v>91</v>
      </c>
      <c r="L131" s="18">
        <v>0.94392523364485981</v>
      </c>
      <c r="M131" s="18">
        <v>0</v>
      </c>
      <c r="N131" s="18">
        <v>5.6074766355140186E-2</v>
      </c>
      <c r="O131" s="16">
        <f t="shared" si="1"/>
        <v>1</v>
      </c>
    </row>
    <row r="132" spans="2:23" x14ac:dyDescent="0.3">
      <c r="B132" s="9" t="s">
        <v>82</v>
      </c>
      <c r="C132" s="15">
        <v>0.81308411214953269</v>
      </c>
      <c r="D132" s="15">
        <v>9.3457943925233641E-2</v>
      </c>
      <c r="E132" s="15">
        <v>2.8037383177570093E-2</v>
      </c>
      <c r="F132" s="15">
        <v>2.8037383177570093E-2</v>
      </c>
      <c r="G132" s="15">
        <v>3.7383177570093455E-2</v>
      </c>
      <c r="H132" s="10">
        <v>1</v>
      </c>
      <c r="K132" s="13" t="s">
        <v>92</v>
      </c>
      <c r="L132" s="18">
        <v>0.87</v>
      </c>
      <c r="M132" s="18">
        <v>0.05</v>
      </c>
      <c r="N132" s="18">
        <v>0.08</v>
      </c>
      <c r="O132" s="16">
        <f t="shared" si="1"/>
        <v>1</v>
      </c>
    </row>
    <row r="133" spans="2:23" x14ac:dyDescent="0.3">
      <c r="B133" s="9" t="s">
        <v>83</v>
      </c>
      <c r="C133" s="15">
        <v>0.96226415094339623</v>
      </c>
      <c r="D133" s="15">
        <v>2.8301886792452831E-2</v>
      </c>
      <c r="E133" s="15">
        <v>9.433962264150943E-3</v>
      </c>
      <c r="F133" s="15">
        <v>0</v>
      </c>
      <c r="G133" s="15">
        <v>0</v>
      </c>
      <c r="H133" s="10">
        <v>1</v>
      </c>
      <c r="K133" s="13" t="s">
        <v>93</v>
      </c>
      <c r="L133" s="18">
        <v>0.78846153846153844</v>
      </c>
      <c r="M133" s="18">
        <v>9.6153846153846159E-2</v>
      </c>
      <c r="N133" s="18">
        <v>0.11538461538461539</v>
      </c>
      <c r="O133" s="16">
        <f t="shared" si="1"/>
        <v>1</v>
      </c>
    </row>
    <row r="134" spans="2:23" x14ac:dyDescent="0.3">
      <c r="B134" s="9" t="s">
        <v>84</v>
      </c>
      <c r="C134" s="15">
        <v>0.97142857142857142</v>
      </c>
      <c r="D134" s="15">
        <v>2.8571428571428571E-2</v>
      </c>
      <c r="E134" s="15">
        <v>0</v>
      </c>
      <c r="F134" s="15">
        <v>0</v>
      </c>
      <c r="G134" s="15">
        <v>0</v>
      </c>
      <c r="H134" s="10">
        <v>1</v>
      </c>
      <c r="K134" s="13" t="s">
        <v>94</v>
      </c>
      <c r="L134" s="18">
        <v>0.78846153846153844</v>
      </c>
      <c r="M134" s="18">
        <v>8.6538461538461536E-2</v>
      </c>
      <c r="N134" s="18">
        <v>0.125</v>
      </c>
      <c r="O134" s="16">
        <f t="shared" si="1"/>
        <v>1</v>
      </c>
    </row>
    <row r="135" spans="2:23" x14ac:dyDescent="0.3">
      <c r="B135" s="9" t="s">
        <v>85</v>
      </c>
      <c r="C135" s="15">
        <v>0.90476190476190477</v>
      </c>
      <c r="D135" s="15">
        <v>6.6666666666666666E-2</v>
      </c>
      <c r="E135" s="15">
        <v>9.5238095238095247E-3</v>
      </c>
      <c r="F135" s="15">
        <v>0</v>
      </c>
      <c r="G135" s="15">
        <v>1.9047619047619049E-2</v>
      </c>
      <c r="H135" s="10">
        <v>1</v>
      </c>
    </row>
    <row r="136" spans="2:23" x14ac:dyDescent="0.3">
      <c r="B136" s="9" t="s">
        <v>86</v>
      </c>
      <c r="C136" s="15">
        <v>0.85576923076923073</v>
      </c>
      <c r="D136" s="15">
        <v>0.10576923076923077</v>
      </c>
      <c r="E136" s="15">
        <v>1.9230769230769232E-2</v>
      </c>
      <c r="F136" s="15">
        <v>0</v>
      </c>
      <c r="G136" s="15">
        <v>1.9230769230769232E-2</v>
      </c>
      <c r="H136" s="10">
        <v>1</v>
      </c>
    </row>
    <row r="137" spans="2:23" x14ac:dyDescent="0.3">
      <c r="B137" s="9" t="s">
        <v>87</v>
      </c>
      <c r="C137" s="15">
        <v>0.97169811320754718</v>
      </c>
      <c r="D137" s="15">
        <v>2.8301886792452831E-2</v>
      </c>
      <c r="E137" s="15">
        <v>0</v>
      </c>
      <c r="F137" s="15">
        <v>0</v>
      </c>
      <c r="G137" s="15">
        <v>0</v>
      </c>
      <c r="H137" s="10">
        <v>1</v>
      </c>
    </row>
    <row r="138" spans="2:23" ht="43.2" x14ac:dyDescent="0.3">
      <c r="K138" s="1" t="s">
        <v>114</v>
      </c>
      <c r="L138" s="55" t="s">
        <v>36</v>
      </c>
      <c r="M138" s="55" t="s">
        <v>45</v>
      </c>
      <c r="N138" s="55" t="s">
        <v>43</v>
      </c>
      <c r="O138" s="55" t="s">
        <v>41</v>
      </c>
      <c r="P138" s="55" t="s">
        <v>61</v>
      </c>
      <c r="Q138" s="55" t="s">
        <v>58</v>
      </c>
      <c r="R138" s="55" t="s">
        <v>50</v>
      </c>
      <c r="S138" s="55" t="s">
        <v>57</v>
      </c>
      <c r="T138" s="55" t="s">
        <v>55</v>
      </c>
      <c r="U138" s="55" t="s">
        <v>53</v>
      </c>
      <c r="V138" s="55" t="s">
        <v>60</v>
      </c>
      <c r="W138" s="56" t="s">
        <v>79</v>
      </c>
    </row>
    <row r="139" spans="2:23" x14ac:dyDescent="0.3">
      <c r="K139" s="1" t="s">
        <v>106</v>
      </c>
      <c r="L139" s="1">
        <f>COUNTIF(Table3[WHAT TYPE OF PROBLEM], L138)</f>
        <v>33</v>
      </c>
      <c r="M139" s="1">
        <f>COUNTIF(Table3[WHAT TYPE OF PROBLEM], M138)</f>
        <v>18</v>
      </c>
      <c r="N139" s="1">
        <f>COUNTIF(Table3[WHAT TYPE OF PROBLEM], N138)</f>
        <v>21</v>
      </c>
      <c r="O139" s="1">
        <f>COUNTIF(Table3[WHAT TYPE OF PROBLEM], O138)</f>
        <v>11</v>
      </c>
      <c r="P139" s="1">
        <f>COUNTIF(Table3[WHAT TYPE OF PROBLEM], P138)</f>
        <v>1</v>
      </c>
      <c r="Q139" s="1">
        <f>COUNTIF(Table3[WHAT TYPE OF PROBLEM], Q138)</f>
        <v>1</v>
      </c>
      <c r="R139" s="1">
        <f>COUNTIF(Table3[WHAT TYPE OF PROBLEM], R138)</f>
        <v>1</v>
      </c>
      <c r="S139" s="1">
        <f>COUNTIF(Table3[WHAT TYPE OF PROBLEM], S138)</f>
        <v>1</v>
      </c>
      <c r="T139" s="1">
        <f>COUNTIF(Table3[WHAT TYPE OF PROBLEM], T138)</f>
        <v>1</v>
      </c>
      <c r="U139" s="1">
        <f>COUNTIF(Table3[WHAT TYPE OF PROBLEM], U138)</f>
        <v>1</v>
      </c>
      <c r="V139" s="1">
        <f>COUNTIF(Table3[WHAT TYPE OF PROBLEM], V138)</f>
        <v>4</v>
      </c>
      <c r="W139" s="32">
        <f>SUM(L139:V139)</f>
        <v>93</v>
      </c>
    </row>
    <row r="140" spans="2:23" x14ac:dyDescent="0.3">
      <c r="K140" s="1" t="s">
        <v>105</v>
      </c>
      <c r="L140" s="57">
        <f>L139/$W$139</f>
        <v>0.35483870967741937</v>
      </c>
      <c r="M140" s="57">
        <f t="shared" ref="M140:V140" si="2">M139/$W$139</f>
        <v>0.19354838709677419</v>
      </c>
      <c r="N140" s="57">
        <f t="shared" si="2"/>
        <v>0.22580645161290322</v>
      </c>
      <c r="O140" s="57">
        <f t="shared" si="2"/>
        <v>0.11827956989247312</v>
      </c>
      <c r="P140" s="57">
        <f t="shared" si="2"/>
        <v>1.0752688172043012E-2</v>
      </c>
      <c r="Q140" s="57">
        <f t="shared" si="2"/>
        <v>1.0752688172043012E-2</v>
      </c>
      <c r="R140" s="57">
        <f t="shared" si="2"/>
        <v>1.0752688172043012E-2</v>
      </c>
      <c r="S140" s="57">
        <f t="shared" si="2"/>
        <v>1.0752688172043012E-2</v>
      </c>
      <c r="T140" s="57">
        <f t="shared" si="2"/>
        <v>1.0752688172043012E-2</v>
      </c>
      <c r="U140" s="57">
        <f t="shared" si="2"/>
        <v>1.0752688172043012E-2</v>
      </c>
      <c r="V140" s="57">
        <f t="shared" si="2"/>
        <v>4.3010752688172046E-2</v>
      </c>
      <c r="W140" s="33">
        <f>SUM(L140:V140)</f>
        <v>0.99999999999999989</v>
      </c>
    </row>
    <row r="141" spans="2:23" x14ac:dyDescent="0.3">
      <c r="K141" t="s">
        <v>115</v>
      </c>
      <c r="L141">
        <f>COUNTBLANK(Table3[WHAT TYPE OF PROBLEM])</f>
        <v>13</v>
      </c>
    </row>
    <row r="142" spans="2:23" x14ac:dyDescent="0.3">
      <c r="K142" t="s">
        <v>116</v>
      </c>
      <c r="L142">
        <f>COUNTA(Table3[WHAT TYPE OF PROBLEM])</f>
        <v>94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1"/>
  <sheetViews>
    <sheetView topLeftCell="A21" workbookViewId="0">
      <selection activeCell="H20" sqref="H20"/>
    </sheetView>
  </sheetViews>
  <sheetFormatPr defaultRowHeight="14.4" x14ac:dyDescent="0.3"/>
  <cols>
    <col min="2" max="2" width="11" customWidth="1"/>
    <col min="5" max="5" width="9.5546875" bestFit="1" customWidth="1"/>
  </cols>
  <sheetData>
    <row r="1" spans="2:21" x14ac:dyDescent="0.3">
      <c r="B1" t="s">
        <v>117</v>
      </c>
    </row>
    <row r="2" spans="2:21" x14ac:dyDescent="0.3">
      <c r="B2" s="1"/>
      <c r="C2" s="7" t="s">
        <v>35</v>
      </c>
      <c r="D2" s="7" t="s">
        <v>27</v>
      </c>
      <c r="E2" s="7" t="s">
        <v>26</v>
      </c>
      <c r="F2" s="7" t="s">
        <v>25</v>
      </c>
      <c r="G2" s="7" t="s">
        <v>28</v>
      </c>
      <c r="H2" s="7" t="s">
        <v>79</v>
      </c>
      <c r="L2" s="12"/>
      <c r="M2" s="7" t="s">
        <v>29</v>
      </c>
      <c r="N2" s="7" t="s">
        <v>30</v>
      </c>
      <c r="O2" s="7" t="s">
        <v>31</v>
      </c>
      <c r="P2" s="7" t="s">
        <v>88</v>
      </c>
      <c r="S2" s="8" t="s">
        <v>95</v>
      </c>
      <c r="T2" s="20">
        <v>1</v>
      </c>
      <c r="U2" s="19" t="s">
        <v>5</v>
      </c>
    </row>
    <row r="3" spans="2:21" x14ac:dyDescent="0.3">
      <c r="B3" s="9" t="s">
        <v>81</v>
      </c>
      <c r="C3" s="15">
        <v>0.57943925233644855</v>
      </c>
      <c r="D3" s="15">
        <v>0.22429906542056074</v>
      </c>
      <c r="E3" s="15">
        <v>0.12149532710280374</v>
      </c>
      <c r="F3" s="15">
        <v>4.6728971962616821E-2</v>
      </c>
      <c r="G3" s="15">
        <v>2.8037383177570093E-2</v>
      </c>
      <c r="H3" s="10">
        <v>1</v>
      </c>
      <c r="L3" s="13" t="s">
        <v>89</v>
      </c>
      <c r="M3" s="17">
        <v>0.87850467289719625</v>
      </c>
      <c r="N3" s="17">
        <v>1.8691588785046728E-2</v>
      </c>
      <c r="O3" s="17">
        <v>0.10280373831775701</v>
      </c>
      <c r="P3" s="16">
        <f t="shared" ref="P3:P8" si="0">SUM(M3:O3)</f>
        <v>1</v>
      </c>
      <c r="S3" s="8" t="s">
        <v>95</v>
      </c>
      <c r="T3" s="20">
        <v>2</v>
      </c>
      <c r="U3" s="19" t="s">
        <v>6</v>
      </c>
    </row>
    <row r="4" spans="2:21" x14ac:dyDescent="0.3">
      <c r="B4" s="9" t="s">
        <v>82</v>
      </c>
      <c r="C4" s="15">
        <v>0.81308411214953269</v>
      </c>
      <c r="D4" s="15">
        <v>9.3457943925233641E-2</v>
      </c>
      <c r="E4" s="15">
        <v>2.8037383177570093E-2</v>
      </c>
      <c r="F4" s="15">
        <v>2.8037383177570093E-2</v>
      </c>
      <c r="G4" s="15">
        <v>3.7383177570093455E-2</v>
      </c>
      <c r="H4" s="10">
        <v>1</v>
      </c>
      <c r="L4" s="13" t="s">
        <v>90</v>
      </c>
      <c r="M4" s="18">
        <v>0.7289719626168224</v>
      </c>
      <c r="N4" s="18">
        <v>7.476635514018691E-2</v>
      </c>
      <c r="O4" s="18">
        <v>0.19626168224299065</v>
      </c>
      <c r="P4" s="16">
        <f t="shared" si="0"/>
        <v>1</v>
      </c>
      <c r="S4" s="8" t="s">
        <v>95</v>
      </c>
      <c r="T4" s="20">
        <v>3</v>
      </c>
      <c r="U4" s="19" t="s">
        <v>7</v>
      </c>
    </row>
    <row r="5" spans="2:21" x14ac:dyDescent="0.3">
      <c r="B5" s="9" t="s">
        <v>83</v>
      </c>
      <c r="C5" s="15">
        <v>0.96226415094339623</v>
      </c>
      <c r="D5" s="15">
        <v>2.8301886792452831E-2</v>
      </c>
      <c r="E5" s="15">
        <v>9.433962264150943E-3</v>
      </c>
      <c r="F5" s="15">
        <v>0</v>
      </c>
      <c r="G5" s="15">
        <v>0</v>
      </c>
      <c r="H5" s="10">
        <v>1</v>
      </c>
      <c r="L5" s="13" t="s">
        <v>91</v>
      </c>
      <c r="M5" s="18">
        <v>0.94392523364485981</v>
      </c>
      <c r="N5" s="18">
        <v>0</v>
      </c>
      <c r="O5" s="18">
        <v>5.6074766355140186E-2</v>
      </c>
      <c r="P5" s="16">
        <f t="shared" si="0"/>
        <v>1</v>
      </c>
      <c r="S5" s="8" t="s">
        <v>95</v>
      </c>
      <c r="T5" s="20">
        <v>4</v>
      </c>
      <c r="U5" s="19" t="s">
        <v>8</v>
      </c>
    </row>
    <row r="6" spans="2:21" x14ac:dyDescent="0.3">
      <c r="B6" s="9" t="s">
        <v>84</v>
      </c>
      <c r="C6" s="15">
        <v>0.97142857142857142</v>
      </c>
      <c r="D6" s="15">
        <v>2.8571428571428571E-2</v>
      </c>
      <c r="E6" s="15">
        <v>0</v>
      </c>
      <c r="F6" s="15">
        <v>0</v>
      </c>
      <c r="G6" s="15">
        <v>0</v>
      </c>
      <c r="H6" s="10">
        <v>1</v>
      </c>
      <c r="L6" s="13" t="s">
        <v>92</v>
      </c>
      <c r="M6" s="18">
        <v>0.87</v>
      </c>
      <c r="N6" s="18">
        <v>0.05</v>
      </c>
      <c r="O6" s="18">
        <v>0.08</v>
      </c>
      <c r="P6" s="16">
        <f t="shared" si="0"/>
        <v>1</v>
      </c>
      <c r="S6" s="8" t="s">
        <v>95</v>
      </c>
      <c r="T6" s="20">
        <v>5</v>
      </c>
      <c r="U6" s="19" t="s">
        <v>9</v>
      </c>
    </row>
    <row r="7" spans="2:21" x14ac:dyDescent="0.3">
      <c r="B7" s="9" t="s">
        <v>85</v>
      </c>
      <c r="C7" s="15">
        <v>0.90476190476190477</v>
      </c>
      <c r="D7" s="15">
        <v>6.6666666666666666E-2</v>
      </c>
      <c r="E7" s="15">
        <v>9.5238095238095247E-3</v>
      </c>
      <c r="F7" s="15">
        <v>0</v>
      </c>
      <c r="G7" s="15">
        <v>1.9047619047619049E-2</v>
      </c>
      <c r="H7" s="10">
        <v>1</v>
      </c>
      <c r="L7" s="13" t="s">
        <v>93</v>
      </c>
      <c r="M7" s="18">
        <v>0.78846153846153844</v>
      </c>
      <c r="N7" s="18">
        <v>9.6153846153846159E-2</v>
      </c>
      <c r="O7" s="18">
        <v>0.11538461538461539</v>
      </c>
      <c r="P7" s="16">
        <f t="shared" si="0"/>
        <v>1</v>
      </c>
      <c r="S7" s="8" t="s">
        <v>95</v>
      </c>
      <c r="T7" s="20">
        <v>6</v>
      </c>
      <c r="U7" s="19" t="s">
        <v>10</v>
      </c>
    </row>
    <row r="8" spans="2:21" x14ac:dyDescent="0.3">
      <c r="B8" s="9" t="s">
        <v>86</v>
      </c>
      <c r="C8" s="15">
        <v>0.85576923076923073</v>
      </c>
      <c r="D8" s="15">
        <v>0.10576923076923077</v>
      </c>
      <c r="E8" s="15">
        <v>1.9230769230769232E-2</v>
      </c>
      <c r="F8" s="15">
        <v>0</v>
      </c>
      <c r="G8" s="15">
        <v>1.9230769230769232E-2</v>
      </c>
      <c r="H8" s="10">
        <v>1</v>
      </c>
      <c r="L8" s="13" t="s">
        <v>94</v>
      </c>
      <c r="M8" s="18">
        <v>0.78846153846153844</v>
      </c>
      <c r="N8" s="18">
        <v>8.6538461538461536E-2</v>
      </c>
      <c r="O8" s="18">
        <v>0.125</v>
      </c>
      <c r="P8" s="16">
        <f t="shared" si="0"/>
        <v>1</v>
      </c>
      <c r="S8" s="8" t="s">
        <v>95</v>
      </c>
      <c r="T8" s="20">
        <v>7</v>
      </c>
      <c r="U8" s="19" t="s">
        <v>11</v>
      </c>
    </row>
    <row r="9" spans="2:21" x14ac:dyDescent="0.3">
      <c r="B9" s="9" t="s">
        <v>87</v>
      </c>
      <c r="C9" s="15">
        <v>0.97169811320754718</v>
      </c>
      <c r="D9" s="15">
        <v>2.8301886792452831E-2</v>
      </c>
      <c r="E9" s="15">
        <v>0</v>
      </c>
      <c r="F9" s="15">
        <v>0</v>
      </c>
      <c r="G9" s="15">
        <v>0</v>
      </c>
      <c r="H9" s="10">
        <v>1</v>
      </c>
      <c r="S9" s="8" t="s">
        <v>95</v>
      </c>
      <c r="T9" s="20">
        <v>8</v>
      </c>
      <c r="U9" s="19" t="s">
        <v>12</v>
      </c>
    </row>
    <row r="10" spans="2:21" x14ac:dyDescent="0.3">
      <c r="S10" s="8" t="s">
        <v>95</v>
      </c>
      <c r="T10" s="20">
        <v>9</v>
      </c>
      <c r="U10" s="19" t="s">
        <v>13</v>
      </c>
    </row>
    <row r="11" spans="2:21" x14ac:dyDescent="0.3">
      <c r="S11" s="8" t="s">
        <v>95</v>
      </c>
      <c r="T11" s="20">
        <v>10</v>
      </c>
      <c r="U11" s="19" t="s">
        <v>15</v>
      </c>
    </row>
    <row r="12" spans="2:21" x14ac:dyDescent="0.3">
      <c r="S12" s="8" t="s">
        <v>95</v>
      </c>
      <c r="T12" s="20">
        <v>11</v>
      </c>
      <c r="U12" s="19" t="s">
        <v>16</v>
      </c>
    </row>
    <row r="13" spans="2:21" x14ac:dyDescent="0.3">
      <c r="S13" s="8" t="s">
        <v>95</v>
      </c>
      <c r="T13" s="20">
        <v>12</v>
      </c>
      <c r="U13" s="19" t="s">
        <v>17</v>
      </c>
    </row>
    <row r="14" spans="2:21" x14ac:dyDescent="0.3">
      <c r="C14" s="8" t="s">
        <v>37</v>
      </c>
      <c r="S14" s="8" t="s">
        <v>95</v>
      </c>
      <c r="T14" s="20">
        <v>13</v>
      </c>
      <c r="U14" s="19" t="s">
        <v>18</v>
      </c>
    </row>
    <row r="15" spans="2:21" x14ac:dyDescent="0.3">
      <c r="B15" s="1"/>
      <c r="C15" s="1" t="s">
        <v>35</v>
      </c>
      <c r="D15" s="1" t="s">
        <v>27</v>
      </c>
      <c r="E15" s="1" t="s">
        <v>26</v>
      </c>
      <c r="F15" s="1" t="s">
        <v>25</v>
      </c>
      <c r="G15" s="1" t="s">
        <v>28</v>
      </c>
      <c r="H15" s="1" t="s">
        <v>79</v>
      </c>
      <c r="L15" s="1"/>
      <c r="M15" s="1" t="s">
        <v>29</v>
      </c>
      <c r="N15" s="1" t="s">
        <v>30</v>
      </c>
      <c r="O15" s="1" t="s">
        <v>31</v>
      </c>
      <c r="P15" s="1" t="s">
        <v>88</v>
      </c>
    </row>
    <row r="16" spans="2:21" x14ac:dyDescent="0.3">
      <c r="B16" s="1" t="s">
        <v>81</v>
      </c>
      <c r="C16" s="58">
        <v>0.6</v>
      </c>
      <c r="D16" s="58">
        <v>0.2</v>
      </c>
      <c r="E16" s="58">
        <v>8.5714285714285715E-2</v>
      </c>
      <c r="F16" s="58">
        <v>5.7142857142857141E-2</v>
      </c>
      <c r="G16" s="58">
        <v>5.7142857142857141E-2</v>
      </c>
      <c r="H16" s="67">
        <f>SUM(C16:G16)</f>
        <v>1</v>
      </c>
      <c r="L16" s="1" t="s">
        <v>89</v>
      </c>
      <c r="M16" s="58">
        <v>0.91176470588235292</v>
      </c>
      <c r="N16" s="58">
        <v>2.9411764705882353E-2</v>
      </c>
      <c r="O16" s="58">
        <v>5.8823529411764705E-2</v>
      </c>
      <c r="P16" s="22">
        <v>1</v>
      </c>
    </row>
    <row r="17" spans="2:16" x14ac:dyDescent="0.3">
      <c r="B17" s="1" t="s">
        <v>82</v>
      </c>
      <c r="C17" s="58">
        <v>0.77142857142857146</v>
      </c>
      <c r="D17" s="58">
        <v>8.5714285714285715E-2</v>
      </c>
      <c r="E17" s="58">
        <v>2.8571428571428571E-2</v>
      </c>
      <c r="F17" s="58">
        <v>5.7142857142857141E-2</v>
      </c>
      <c r="G17" s="58">
        <v>5.7142857142857141E-2</v>
      </c>
      <c r="H17" s="67">
        <f t="shared" ref="H17:H22" si="1">SUM(C17:G17)</f>
        <v>1</v>
      </c>
      <c r="L17" s="1" t="s">
        <v>90</v>
      </c>
      <c r="M17" s="58">
        <v>0.88235294117647056</v>
      </c>
      <c r="N17" s="58">
        <v>2.9411764705882353E-2</v>
      </c>
      <c r="O17" s="58">
        <v>8.8235294117647065E-2</v>
      </c>
      <c r="P17" s="22">
        <v>1</v>
      </c>
    </row>
    <row r="18" spans="2:16" x14ac:dyDescent="0.3">
      <c r="B18" s="1" t="s">
        <v>83</v>
      </c>
      <c r="C18" s="58">
        <v>1</v>
      </c>
      <c r="D18" s="58">
        <v>0</v>
      </c>
      <c r="E18" s="58">
        <v>0</v>
      </c>
      <c r="F18" s="58">
        <v>0</v>
      </c>
      <c r="G18" s="58">
        <v>0</v>
      </c>
      <c r="H18" s="67">
        <f t="shared" si="1"/>
        <v>1</v>
      </c>
      <c r="L18" s="1" t="s">
        <v>91</v>
      </c>
      <c r="M18" s="58">
        <v>0.97058823529411764</v>
      </c>
      <c r="N18" s="58">
        <v>0</v>
      </c>
      <c r="O18" s="58">
        <v>2.9411764705882353E-2</v>
      </c>
      <c r="P18" s="22">
        <v>1</v>
      </c>
    </row>
    <row r="19" spans="2:16" x14ac:dyDescent="0.3">
      <c r="B19" s="1" t="s">
        <v>84</v>
      </c>
      <c r="C19" s="58">
        <v>1</v>
      </c>
      <c r="D19" s="58">
        <v>0</v>
      </c>
      <c r="E19" s="58">
        <v>0</v>
      </c>
      <c r="F19" s="58">
        <v>0</v>
      </c>
      <c r="G19" s="58">
        <v>0</v>
      </c>
      <c r="H19" s="67">
        <f t="shared" si="1"/>
        <v>1</v>
      </c>
      <c r="L19" s="1" t="s">
        <v>92</v>
      </c>
      <c r="M19" s="58">
        <v>0.96875</v>
      </c>
      <c r="N19" s="58">
        <v>0</v>
      </c>
      <c r="O19" s="58">
        <v>3.125E-2</v>
      </c>
      <c r="P19" s="22">
        <v>1</v>
      </c>
    </row>
    <row r="20" spans="2:16" x14ac:dyDescent="0.3">
      <c r="B20" s="1" t="s">
        <v>85</v>
      </c>
      <c r="C20" s="58">
        <v>0.82857142857142863</v>
      </c>
      <c r="D20" s="58">
        <v>0.17142857142857143</v>
      </c>
      <c r="E20" s="58">
        <v>0</v>
      </c>
      <c r="F20" s="58">
        <v>0</v>
      </c>
      <c r="G20" s="58">
        <v>0</v>
      </c>
      <c r="H20" s="67">
        <f t="shared" si="1"/>
        <v>1</v>
      </c>
      <c r="L20" s="1" t="s">
        <v>93</v>
      </c>
      <c r="M20" s="58">
        <v>0.93939393939393945</v>
      </c>
      <c r="N20" s="58">
        <v>0</v>
      </c>
      <c r="O20" s="58">
        <v>6.0606060606060608E-2</v>
      </c>
      <c r="P20" s="22">
        <v>1</v>
      </c>
    </row>
    <row r="21" spans="2:16" x14ac:dyDescent="0.3">
      <c r="B21" s="1" t="s">
        <v>86</v>
      </c>
      <c r="C21" s="58">
        <v>0.82857142857142863</v>
      </c>
      <c r="D21" s="58">
        <v>0.11428571428571428</v>
      </c>
      <c r="E21" s="58">
        <v>2.8571428571428571E-2</v>
      </c>
      <c r="F21" s="58">
        <v>0</v>
      </c>
      <c r="G21" s="58">
        <v>2.8571428571428571E-2</v>
      </c>
      <c r="H21" s="67">
        <f t="shared" si="1"/>
        <v>1</v>
      </c>
      <c r="L21" s="1" t="s">
        <v>94</v>
      </c>
      <c r="M21" s="58">
        <v>0.78787878787878785</v>
      </c>
      <c r="N21" s="58">
        <v>9.0909090909090912E-2</v>
      </c>
      <c r="O21" s="58">
        <v>0.12121212121212122</v>
      </c>
      <c r="P21" s="22">
        <v>1</v>
      </c>
    </row>
    <row r="22" spans="2:16" x14ac:dyDescent="0.3">
      <c r="B22" s="1" t="s">
        <v>87</v>
      </c>
      <c r="C22" s="58">
        <v>0.97142857142857142</v>
      </c>
      <c r="D22" s="58">
        <v>2.8571428571428571E-2</v>
      </c>
      <c r="E22" s="58">
        <v>0</v>
      </c>
      <c r="F22" s="58">
        <v>0</v>
      </c>
      <c r="G22" s="58">
        <v>0</v>
      </c>
      <c r="H22" s="67">
        <f t="shared" si="1"/>
        <v>1</v>
      </c>
    </row>
    <row r="23" spans="2:16" x14ac:dyDescent="0.3">
      <c r="H23" s="66"/>
    </row>
    <row r="24" spans="2:16" x14ac:dyDescent="0.3">
      <c r="B24" s="1" t="s">
        <v>114</v>
      </c>
      <c r="C24" s="1" t="s">
        <v>36</v>
      </c>
      <c r="D24" s="1" t="s">
        <v>45</v>
      </c>
      <c r="E24" s="1" t="s">
        <v>43</v>
      </c>
      <c r="F24" s="1" t="s">
        <v>41</v>
      </c>
      <c r="G24" s="1" t="s">
        <v>61</v>
      </c>
      <c r="H24" s="1" t="s">
        <v>58</v>
      </c>
      <c r="I24" s="1" t="s">
        <v>50</v>
      </c>
      <c r="J24" s="1" t="s">
        <v>57</v>
      </c>
      <c r="K24" s="1" t="s">
        <v>55</v>
      </c>
      <c r="L24" s="1" t="s">
        <v>53</v>
      </c>
      <c r="M24" s="1" t="s">
        <v>60</v>
      </c>
      <c r="N24" s="1" t="s">
        <v>79</v>
      </c>
    </row>
    <row r="25" spans="2:16" x14ac:dyDescent="0.3">
      <c r="B25" s="1" t="s">
        <v>106</v>
      </c>
      <c r="C25" s="1">
        <v>12</v>
      </c>
      <c r="D25" s="1">
        <v>6</v>
      </c>
      <c r="E25" s="1">
        <v>5</v>
      </c>
      <c r="F25" s="1">
        <v>3</v>
      </c>
      <c r="G25" s="1">
        <v>1</v>
      </c>
      <c r="H25" s="1">
        <v>1</v>
      </c>
      <c r="I25" s="1">
        <v>1</v>
      </c>
      <c r="J25" s="1">
        <v>1</v>
      </c>
      <c r="K25" s="1">
        <v>0</v>
      </c>
      <c r="L25" s="1">
        <v>1</v>
      </c>
      <c r="M25" s="1">
        <v>1</v>
      </c>
      <c r="N25" s="1">
        <v>32</v>
      </c>
    </row>
    <row r="26" spans="2:16" x14ac:dyDescent="0.3">
      <c r="B26" s="1" t="s">
        <v>105</v>
      </c>
      <c r="C26" s="58">
        <v>0.375</v>
      </c>
      <c r="D26" s="58">
        <v>0.1875</v>
      </c>
      <c r="E26" s="58">
        <v>0.15625</v>
      </c>
      <c r="F26" s="58">
        <v>9.375E-2</v>
      </c>
      <c r="G26" s="58">
        <v>3.125E-2</v>
      </c>
      <c r="H26" s="58">
        <v>3.125E-2</v>
      </c>
      <c r="I26" s="58">
        <v>3.125E-2</v>
      </c>
      <c r="J26" s="58">
        <v>3.125E-2</v>
      </c>
      <c r="K26" s="58">
        <v>0</v>
      </c>
      <c r="L26" s="58">
        <v>3.125E-2</v>
      </c>
      <c r="M26" s="58">
        <v>3.125E-2</v>
      </c>
      <c r="N26" s="58">
        <v>1</v>
      </c>
    </row>
    <row r="29" spans="2:16" x14ac:dyDescent="0.3">
      <c r="C29" s="8" t="s">
        <v>21</v>
      </c>
    </row>
    <row r="30" spans="2:16" x14ac:dyDescent="0.3">
      <c r="B30" s="1"/>
      <c r="C30" s="1" t="s">
        <v>35</v>
      </c>
      <c r="D30" s="1" t="s">
        <v>27</v>
      </c>
      <c r="E30" s="1" t="s">
        <v>26</v>
      </c>
      <c r="F30" s="1" t="s">
        <v>25</v>
      </c>
      <c r="G30" s="1" t="s">
        <v>28</v>
      </c>
      <c r="H30" s="9" t="s">
        <v>79</v>
      </c>
      <c r="L30" s="1"/>
      <c r="M30" s="1" t="s">
        <v>29</v>
      </c>
      <c r="N30" s="1" t="s">
        <v>30</v>
      </c>
      <c r="O30" s="1" t="s">
        <v>31</v>
      </c>
      <c r="P30" s="9" t="s">
        <v>88</v>
      </c>
    </row>
    <row r="31" spans="2:16" x14ac:dyDescent="0.3">
      <c r="B31" s="1" t="s">
        <v>81</v>
      </c>
      <c r="C31" s="58">
        <v>0.56944444444444442</v>
      </c>
      <c r="D31" s="58">
        <v>0.2361111111111111</v>
      </c>
      <c r="E31" s="58">
        <v>0.1388888888888889</v>
      </c>
      <c r="F31" s="58">
        <v>4.1666666666666664E-2</v>
      </c>
      <c r="G31" s="58">
        <v>1.3888888888888888E-2</v>
      </c>
      <c r="H31" s="22">
        <v>0.99999999999999989</v>
      </c>
      <c r="L31" s="1" t="s">
        <v>89</v>
      </c>
      <c r="M31" s="58">
        <v>0.86111111111111116</v>
      </c>
      <c r="N31" s="58">
        <v>1.3888888888888888E-2</v>
      </c>
      <c r="O31" s="58">
        <v>0.125</v>
      </c>
      <c r="P31" s="22">
        <v>1</v>
      </c>
    </row>
    <row r="32" spans="2:16" x14ac:dyDescent="0.3">
      <c r="B32" s="1" t="s">
        <v>82</v>
      </c>
      <c r="C32" s="58">
        <v>0.83333333333333337</v>
      </c>
      <c r="D32" s="58">
        <v>9.7222222222222224E-2</v>
      </c>
      <c r="E32" s="58">
        <v>2.7777777777777776E-2</v>
      </c>
      <c r="F32" s="58">
        <v>1.3888888888888888E-2</v>
      </c>
      <c r="G32" s="58">
        <v>2.7777777777777776E-2</v>
      </c>
      <c r="H32" s="22">
        <v>1</v>
      </c>
      <c r="L32" s="1" t="s">
        <v>90</v>
      </c>
      <c r="M32" s="58">
        <v>0.65277777777777779</v>
      </c>
      <c r="N32" s="58">
        <v>9.7222222222222224E-2</v>
      </c>
      <c r="O32" s="58">
        <v>0.25</v>
      </c>
      <c r="P32" s="22">
        <v>1</v>
      </c>
    </row>
    <row r="33" spans="2:16" x14ac:dyDescent="0.3">
      <c r="B33" s="1" t="s">
        <v>83</v>
      </c>
      <c r="C33" s="58">
        <v>0.94366197183098588</v>
      </c>
      <c r="D33" s="58">
        <v>4.2253521126760563E-2</v>
      </c>
      <c r="E33" s="58">
        <v>1.4084507042253521E-2</v>
      </c>
      <c r="F33" s="58">
        <v>0</v>
      </c>
      <c r="G33" s="58">
        <v>0</v>
      </c>
      <c r="H33" s="22">
        <v>1</v>
      </c>
      <c r="L33" s="1" t="s">
        <v>91</v>
      </c>
      <c r="M33" s="58">
        <v>0.93055555555555558</v>
      </c>
      <c r="N33" s="58">
        <v>0</v>
      </c>
      <c r="O33" s="58">
        <v>6.9444444444444448E-2</v>
      </c>
      <c r="P33" s="22">
        <v>1</v>
      </c>
    </row>
    <row r="34" spans="2:16" x14ac:dyDescent="0.3">
      <c r="B34" s="1" t="s">
        <v>84</v>
      </c>
      <c r="C34" s="58">
        <v>0.95714285714285718</v>
      </c>
      <c r="D34" s="58">
        <v>4.2857142857142858E-2</v>
      </c>
      <c r="E34" s="58">
        <v>0</v>
      </c>
      <c r="F34" s="58">
        <v>0</v>
      </c>
      <c r="G34" s="58">
        <v>0</v>
      </c>
      <c r="H34" s="22">
        <v>1</v>
      </c>
      <c r="L34" s="1" t="s">
        <v>92</v>
      </c>
      <c r="M34" s="58">
        <v>0.83582089552238803</v>
      </c>
      <c r="N34" s="58">
        <v>7.4626865671641784E-2</v>
      </c>
      <c r="O34" s="58">
        <v>8.9552238805970144E-2</v>
      </c>
      <c r="P34" s="22">
        <v>1</v>
      </c>
    </row>
    <row r="35" spans="2:16" x14ac:dyDescent="0.3">
      <c r="B35" s="1" t="s">
        <v>85</v>
      </c>
      <c r="C35" s="58">
        <v>0.94285714285714284</v>
      </c>
      <c r="D35" s="58">
        <v>1.4285714285714285E-2</v>
      </c>
      <c r="E35" s="58">
        <v>1.4285714285714285E-2</v>
      </c>
      <c r="F35" s="58">
        <v>0</v>
      </c>
      <c r="G35" s="58">
        <v>2.8571428571428571E-2</v>
      </c>
      <c r="H35" s="22">
        <v>0.99999999999999989</v>
      </c>
      <c r="L35" s="1" t="s">
        <v>93</v>
      </c>
      <c r="M35" s="58">
        <v>0.72857142857142854</v>
      </c>
      <c r="N35" s="58">
        <v>0.14285714285714285</v>
      </c>
      <c r="O35" s="58">
        <v>0.12857142857142856</v>
      </c>
      <c r="P35" s="22">
        <v>1</v>
      </c>
    </row>
    <row r="36" spans="2:16" x14ac:dyDescent="0.3">
      <c r="B36" s="1" t="s">
        <v>86</v>
      </c>
      <c r="C36" s="58">
        <v>0.86956521739130432</v>
      </c>
      <c r="D36" s="58">
        <v>0.10144927536231885</v>
      </c>
      <c r="E36" s="58">
        <v>1.4492753623188406E-2</v>
      </c>
      <c r="F36" s="58">
        <v>0</v>
      </c>
      <c r="G36" s="58">
        <v>1.4492753623188406E-2</v>
      </c>
      <c r="H36" s="22">
        <v>1</v>
      </c>
      <c r="L36" s="1" t="s">
        <v>94</v>
      </c>
      <c r="M36" s="58">
        <v>0.7857142857142857</v>
      </c>
      <c r="N36" s="58">
        <v>8.5714285714285715E-2</v>
      </c>
      <c r="O36" s="58">
        <v>0.12857142857142856</v>
      </c>
      <c r="P36" s="22">
        <v>1</v>
      </c>
    </row>
    <row r="37" spans="2:16" x14ac:dyDescent="0.3">
      <c r="B37" s="1" t="s">
        <v>87</v>
      </c>
      <c r="C37" s="58">
        <v>0.971830985915493</v>
      </c>
      <c r="D37" s="58">
        <v>2.8169014084507043E-2</v>
      </c>
      <c r="E37" s="58">
        <v>0</v>
      </c>
      <c r="F37" s="58">
        <v>0</v>
      </c>
      <c r="G37" s="58">
        <v>0</v>
      </c>
      <c r="H37" s="22">
        <v>1</v>
      </c>
    </row>
    <row r="39" spans="2:16" x14ac:dyDescent="0.3">
      <c r="B39" s="1" t="s">
        <v>114</v>
      </c>
      <c r="C39" s="1" t="s">
        <v>36</v>
      </c>
      <c r="D39" s="1" t="s">
        <v>45</v>
      </c>
      <c r="E39" s="1" t="s">
        <v>43</v>
      </c>
      <c r="F39" s="1" t="s">
        <v>41</v>
      </c>
      <c r="G39" s="1" t="s">
        <v>61</v>
      </c>
      <c r="H39" s="1" t="s">
        <v>58</v>
      </c>
      <c r="I39" s="1" t="s">
        <v>50</v>
      </c>
      <c r="J39" s="1" t="s">
        <v>57</v>
      </c>
      <c r="K39" s="1" t="s">
        <v>55</v>
      </c>
      <c r="L39" s="1" t="s">
        <v>53</v>
      </c>
      <c r="M39" s="1" t="s">
        <v>60</v>
      </c>
      <c r="N39" s="1" t="s">
        <v>79</v>
      </c>
    </row>
    <row r="40" spans="2:16" x14ac:dyDescent="0.3">
      <c r="B40" s="1" t="s">
        <v>106</v>
      </c>
      <c r="C40" s="1">
        <v>20</v>
      </c>
      <c r="D40" s="1">
        <v>12</v>
      </c>
      <c r="E40" s="1">
        <v>16</v>
      </c>
      <c r="F40" s="1">
        <v>8</v>
      </c>
      <c r="G40" s="1">
        <v>0</v>
      </c>
      <c r="H40" s="1">
        <v>0</v>
      </c>
      <c r="I40" s="1">
        <v>0</v>
      </c>
      <c r="J40" s="1">
        <v>0</v>
      </c>
      <c r="K40" s="1">
        <v>1</v>
      </c>
      <c r="L40" s="1">
        <v>0</v>
      </c>
      <c r="M40" s="1">
        <v>3</v>
      </c>
      <c r="N40" s="1">
        <v>60</v>
      </c>
    </row>
    <row r="41" spans="2:16" x14ac:dyDescent="0.3">
      <c r="B41" s="1" t="s">
        <v>105</v>
      </c>
      <c r="C41" s="58">
        <v>0.33333333333333331</v>
      </c>
      <c r="D41" s="58">
        <v>0.2</v>
      </c>
      <c r="E41" s="58">
        <v>0.26666666666666666</v>
      </c>
      <c r="F41" s="58">
        <v>0.13333333333333333</v>
      </c>
      <c r="G41" s="58">
        <v>0</v>
      </c>
      <c r="H41" s="58">
        <v>0</v>
      </c>
      <c r="I41" s="58">
        <v>0</v>
      </c>
      <c r="J41" s="58">
        <v>0</v>
      </c>
      <c r="K41" s="58">
        <v>1.6666666666666666E-2</v>
      </c>
      <c r="L41" s="58">
        <v>0</v>
      </c>
      <c r="M41" s="58">
        <v>0.05</v>
      </c>
      <c r="N41" s="22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42"/>
  <sheetViews>
    <sheetView topLeftCell="A121" workbookViewId="0">
      <selection activeCell="I5" sqref="I5"/>
    </sheetView>
  </sheetViews>
  <sheetFormatPr defaultRowHeight="14.4" x14ac:dyDescent="0.3"/>
  <cols>
    <col min="11" max="11" width="27.44140625" customWidth="1"/>
    <col min="12" max="12" width="15.88671875" customWidth="1"/>
    <col min="16" max="16" width="16.5546875" bestFit="1" customWidth="1"/>
    <col min="17" max="18" width="23.5546875" bestFit="1" customWidth="1"/>
    <col min="19" max="19" width="14.77734375" customWidth="1"/>
    <col min="20" max="20" width="17.21875" customWidth="1"/>
    <col min="21" max="21" width="16.21875" bestFit="1" customWidth="1"/>
    <col min="22" max="22" width="15" bestFit="1" customWidth="1"/>
  </cols>
  <sheetData>
    <row r="2" spans="2:15" x14ac:dyDescent="0.3">
      <c r="B2" t="s">
        <v>33</v>
      </c>
      <c r="K2" t="s">
        <v>33</v>
      </c>
    </row>
    <row r="3" spans="2:15" x14ac:dyDescent="0.3">
      <c r="B3" s="1"/>
      <c r="C3" s="1" t="s">
        <v>35</v>
      </c>
      <c r="D3" s="1" t="s">
        <v>27</v>
      </c>
      <c r="E3" s="1" t="s">
        <v>26</v>
      </c>
      <c r="F3" s="1" t="s">
        <v>25</v>
      </c>
      <c r="G3" s="1" t="s">
        <v>28</v>
      </c>
      <c r="H3" s="1" t="s">
        <v>79</v>
      </c>
      <c r="I3" s="94" t="s">
        <v>119</v>
      </c>
      <c r="K3" s="1"/>
      <c r="L3" s="1" t="s">
        <v>29</v>
      </c>
      <c r="M3" s="1" t="s">
        <v>30</v>
      </c>
      <c r="N3" s="1" t="s">
        <v>31</v>
      </c>
      <c r="O3" s="1" t="s">
        <v>88</v>
      </c>
    </row>
    <row r="4" spans="2:15" x14ac:dyDescent="0.3">
      <c r="B4" s="1" t="s">
        <v>5</v>
      </c>
      <c r="C4" s="1">
        <v>16</v>
      </c>
      <c r="D4" s="1">
        <v>7</v>
      </c>
      <c r="E4" s="1">
        <v>3</v>
      </c>
      <c r="F4" s="1">
        <v>4</v>
      </c>
      <c r="G4" s="1">
        <v>1</v>
      </c>
      <c r="H4" s="1">
        <v>31</v>
      </c>
      <c r="I4">
        <f>AVERAGE(C4:G4)</f>
        <v>6.2</v>
      </c>
      <c r="K4" s="1" t="s">
        <v>12</v>
      </c>
      <c r="L4" s="1">
        <v>31</v>
      </c>
      <c r="M4" s="1">
        <v>0</v>
      </c>
      <c r="N4" s="1">
        <v>0</v>
      </c>
      <c r="O4" s="1">
        <v>31</v>
      </c>
    </row>
    <row r="5" spans="2:15" x14ac:dyDescent="0.3">
      <c r="B5" s="1"/>
      <c r="C5" s="79">
        <v>0.5161290322580645</v>
      </c>
      <c r="D5" s="79">
        <v>0.22580645161290322</v>
      </c>
      <c r="E5" s="79">
        <v>9.6774193548387094E-2</v>
      </c>
      <c r="F5" s="79">
        <v>0.12903225806451613</v>
      </c>
      <c r="G5" s="79">
        <v>3.2258064516129031E-2</v>
      </c>
      <c r="H5" s="1">
        <v>1</v>
      </c>
      <c r="K5" s="1"/>
      <c r="L5" s="79">
        <v>1</v>
      </c>
      <c r="M5" s="79">
        <v>0</v>
      </c>
      <c r="N5" s="79">
        <v>0</v>
      </c>
      <c r="O5" s="67">
        <v>1</v>
      </c>
    </row>
    <row r="6" spans="2:15" x14ac:dyDescent="0.3">
      <c r="B6" s="1" t="s">
        <v>6</v>
      </c>
      <c r="C6" s="1">
        <v>26</v>
      </c>
      <c r="D6" s="1">
        <v>1</v>
      </c>
      <c r="E6" s="1">
        <v>2</v>
      </c>
      <c r="F6" s="1">
        <v>1</v>
      </c>
      <c r="G6" s="1">
        <v>1</v>
      </c>
      <c r="H6" s="1">
        <v>31</v>
      </c>
      <c r="K6" s="1" t="s">
        <v>13</v>
      </c>
      <c r="L6" s="1">
        <v>26</v>
      </c>
      <c r="M6" s="1">
        <v>1</v>
      </c>
      <c r="N6" s="1">
        <v>4</v>
      </c>
      <c r="O6" s="1">
        <v>31</v>
      </c>
    </row>
    <row r="7" spans="2:15" x14ac:dyDescent="0.3">
      <c r="B7" s="1"/>
      <c r="C7" s="79">
        <v>0.83870967741935487</v>
      </c>
      <c r="D7" s="79">
        <v>3.2258064516129031E-2</v>
      </c>
      <c r="E7" s="79">
        <v>6.4516129032258063E-2</v>
      </c>
      <c r="F7" s="79">
        <v>3.2258064516129031E-2</v>
      </c>
      <c r="G7" s="79">
        <v>3.2258064516129031E-2</v>
      </c>
      <c r="H7" s="67">
        <v>1</v>
      </c>
      <c r="K7" s="1"/>
      <c r="L7" s="79">
        <v>0.83870967741935487</v>
      </c>
      <c r="M7" s="79">
        <v>3.2258064516129031E-2</v>
      </c>
      <c r="N7" s="79">
        <v>0.12903225806451613</v>
      </c>
      <c r="O7" s="67">
        <v>1</v>
      </c>
    </row>
    <row r="8" spans="2:15" x14ac:dyDescent="0.3">
      <c r="B8" s="1" t="s">
        <v>7</v>
      </c>
      <c r="C8" s="1">
        <v>30</v>
      </c>
      <c r="D8" s="1">
        <v>0</v>
      </c>
      <c r="E8" s="1">
        <v>0</v>
      </c>
      <c r="F8" s="1">
        <v>0</v>
      </c>
      <c r="G8" s="1">
        <v>0</v>
      </c>
      <c r="H8" s="1">
        <v>30</v>
      </c>
      <c r="K8" s="1" t="s">
        <v>15</v>
      </c>
      <c r="L8" s="1">
        <v>31</v>
      </c>
      <c r="M8" s="1">
        <v>0</v>
      </c>
      <c r="N8" s="1">
        <v>0</v>
      </c>
      <c r="O8" s="1">
        <v>31</v>
      </c>
    </row>
    <row r="9" spans="2:15" x14ac:dyDescent="0.3">
      <c r="B9" s="1"/>
      <c r="C9" s="79">
        <v>1</v>
      </c>
      <c r="D9" s="79">
        <v>0</v>
      </c>
      <c r="E9" s="79">
        <v>0</v>
      </c>
      <c r="F9" s="79">
        <v>0</v>
      </c>
      <c r="G9" s="79">
        <v>0</v>
      </c>
      <c r="H9" s="67">
        <v>1</v>
      </c>
      <c r="K9" s="1"/>
      <c r="L9" s="79">
        <v>1</v>
      </c>
      <c r="M9" s="79">
        <v>0</v>
      </c>
      <c r="N9" s="79">
        <v>0</v>
      </c>
      <c r="O9" s="67">
        <v>1</v>
      </c>
    </row>
    <row r="10" spans="2:15" x14ac:dyDescent="0.3">
      <c r="B10" s="1" t="s">
        <v>8</v>
      </c>
      <c r="C10" s="1">
        <v>31</v>
      </c>
      <c r="D10" s="1">
        <v>0</v>
      </c>
      <c r="E10" s="1">
        <v>0</v>
      </c>
      <c r="F10" s="1">
        <v>0</v>
      </c>
      <c r="G10" s="1">
        <v>0</v>
      </c>
      <c r="H10" s="1">
        <v>31</v>
      </c>
      <c r="K10" s="1" t="s">
        <v>16</v>
      </c>
      <c r="L10" s="1">
        <v>28</v>
      </c>
      <c r="M10" s="1">
        <v>0</v>
      </c>
      <c r="N10" s="1">
        <v>2</v>
      </c>
      <c r="O10" s="1">
        <v>30</v>
      </c>
    </row>
    <row r="11" spans="2:15" x14ac:dyDescent="0.3">
      <c r="B11" s="1"/>
      <c r="C11" s="79">
        <v>1</v>
      </c>
      <c r="D11" s="79">
        <v>0</v>
      </c>
      <c r="E11" s="79">
        <v>0</v>
      </c>
      <c r="F11" s="79">
        <v>0</v>
      </c>
      <c r="G11" s="79">
        <v>0</v>
      </c>
      <c r="H11" s="79">
        <v>1</v>
      </c>
      <c r="K11" s="1"/>
      <c r="L11" s="67">
        <v>0.93333333333333335</v>
      </c>
      <c r="M11" s="67">
        <v>0</v>
      </c>
      <c r="N11" s="67">
        <v>6.6666666666666666E-2</v>
      </c>
      <c r="O11" s="67">
        <v>1</v>
      </c>
    </row>
    <row r="12" spans="2:15" x14ac:dyDescent="0.3">
      <c r="B12" s="1" t="s">
        <v>9</v>
      </c>
      <c r="C12" s="1">
        <v>28</v>
      </c>
      <c r="D12" s="1">
        <v>3</v>
      </c>
      <c r="E12" s="1">
        <v>0</v>
      </c>
      <c r="F12" s="1">
        <v>0</v>
      </c>
      <c r="G12" s="1">
        <v>0</v>
      </c>
      <c r="H12" s="1">
        <v>31</v>
      </c>
      <c r="K12" s="1" t="s">
        <v>17</v>
      </c>
      <c r="L12" s="1">
        <v>26</v>
      </c>
      <c r="M12" s="1">
        <v>0</v>
      </c>
      <c r="N12" s="1">
        <v>4</v>
      </c>
      <c r="O12" s="1">
        <v>30</v>
      </c>
    </row>
    <row r="13" spans="2:15" x14ac:dyDescent="0.3">
      <c r="B13" s="1"/>
      <c r="C13" s="79">
        <v>0.90322580645161288</v>
      </c>
      <c r="D13" s="79">
        <v>9.6774193548387094E-2</v>
      </c>
      <c r="E13" s="79">
        <v>0</v>
      </c>
      <c r="F13" s="79">
        <v>0</v>
      </c>
      <c r="G13" s="79">
        <v>0</v>
      </c>
      <c r="H13" s="79">
        <v>1</v>
      </c>
      <c r="K13" s="1"/>
      <c r="L13" s="79">
        <v>0.8666666666666667</v>
      </c>
      <c r="M13" s="79">
        <v>0</v>
      </c>
      <c r="N13" s="79">
        <v>0.13333333333333333</v>
      </c>
      <c r="O13" s="67">
        <v>1</v>
      </c>
    </row>
    <row r="14" spans="2:15" x14ac:dyDescent="0.3">
      <c r="B14" s="1" t="s">
        <v>10</v>
      </c>
      <c r="C14" s="1">
        <v>28</v>
      </c>
      <c r="D14" s="1">
        <v>3</v>
      </c>
      <c r="E14" s="1">
        <v>0</v>
      </c>
      <c r="F14" s="1">
        <v>0</v>
      </c>
      <c r="G14" s="1">
        <v>0</v>
      </c>
      <c r="H14" s="1">
        <v>31</v>
      </c>
      <c r="K14" s="1" t="s">
        <v>18</v>
      </c>
      <c r="L14" s="1">
        <v>26</v>
      </c>
      <c r="M14" s="1">
        <v>2</v>
      </c>
      <c r="N14" s="1">
        <v>2</v>
      </c>
      <c r="O14" s="1">
        <v>30</v>
      </c>
    </row>
    <row r="15" spans="2:15" x14ac:dyDescent="0.3">
      <c r="B15" s="1"/>
      <c r="C15" s="79">
        <v>0.90322580645161288</v>
      </c>
      <c r="D15" s="79">
        <v>9.6774193548387094E-2</v>
      </c>
      <c r="E15" s="79">
        <v>0</v>
      </c>
      <c r="F15" s="79">
        <v>0</v>
      </c>
      <c r="G15" s="79">
        <v>0</v>
      </c>
      <c r="H15" s="79">
        <v>1</v>
      </c>
      <c r="K15" s="1"/>
      <c r="L15" s="79">
        <v>0.8666666666666667</v>
      </c>
      <c r="M15" s="79">
        <v>6.6666666666666666E-2</v>
      </c>
      <c r="N15" s="79">
        <v>6.6666666666666666E-2</v>
      </c>
      <c r="O15" s="67">
        <v>1</v>
      </c>
    </row>
    <row r="16" spans="2:15" x14ac:dyDescent="0.3">
      <c r="B16" s="1" t="s">
        <v>11</v>
      </c>
      <c r="C16" s="1">
        <v>31</v>
      </c>
      <c r="D16" s="1">
        <v>0</v>
      </c>
      <c r="E16" s="1">
        <v>0</v>
      </c>
      <c r="F16" s="1">
        <v>0</v>
      </c>
      <c r="G16" s="1">
        <v>0</v>
      </c>
      <c r="H16" s="1">
        <v>31</v>
      </c>
    </row>
    <row r="17" spans="2:23" x14ac:dyDescent="0.3">
      <c r="B17" s="1"/>
      <c r="C17" s="79">
        <v>1</v>
      </c>
      <c r="D17" s="79">
        <v>0</v>
      </c>
      <c r="E17" s="79">
        <v>0</v>
      </c>
      <c r="F17" s="79">
        <v>0</v>
      </c>
      <c r="G17" s="79">
        <v>0</v>
      </c>
      <c r="H17" s="67">
        <v>1</v>
      </c>
    </row>
    <row r="19" spans="2:23" x14ac:dyDescent="0.3">
      <c r="K19" t="s">
        <v>33</v>
      </c>
    </row>
    <row r="20" spans="2:23" x14ac:dyDescent="0.3">
      <c r="K20" s="1" t="s">
        <v>114</v>
      </c>
      <c r="L20" s="1" t="s">
        <v>36</v>
      </c>
      <c r="M20" s="1" t="s">
        <v>45</v>
      </c>
      <c r="N20" s="1" t="s">
        <v>43</v>
      </c>
      <c r="O20" s="1" t="s">
        <v>41</v>
      </c>
      <c r="P20" s="1" t="s">
        <v>61</v>
      </c>
      <c r="Q20" s="1" t="s">
        <v>58</v>
      </c>
      <c r="R20" s="1" t="s">
        <v>50</v>
      </c>
      <c r="S20" s="1" t="s">
        <v>57</v>
      </c>
      <c r="T20" s="1" t="s">
        <v>55</v>
      </c>
      <c r="U20" s="1" t="s">
        <v>53</v>
      </c>
      <c r="V20" s="1" t="s">
        <v>60</v>
      </c>
      <c r="W20" s="1" t="s">
        <v>79</v>
      </c>
    </row>
    <row r="21" spans="2:23" x14ac:dyDescent="0.3">
      <c r="K21" s="1" t="s">
        <v>106</v>
      </c>
      <c r="L21" s="1">
        <v>12</v>
      </c>
      <c r="M21" s="1">
        <v>2</v>
      </c>
      <c r="N21" s="1">
        <v>3</v>
      </c>
      <c r="O21" s="1">
        <v>4</v>
      </c>
      <c r="P21" s="1">
        <v>0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27</v>
      </c>
    </row>
    <row r="22" spans="2:23" x14ac:dyDescent="0.3">
      <c r="K22" s="1" t="s">
        <v>105</v>
      </c>
      <c r="L22" s="79">
        <v>0.44444444444444442</v>
      </c>
      <c r="M22" s="79">
        <v>7.407407407407407E-2</v>
      </c>
      <c r="N22" s="79">
        <v>0.1111111111111111</v>
      </c>
      <c r="O22" s="79">
        <v>0.14814814814814814</v>
      </c>
      <c r="P22" s="79">
        <v>0</v>
      </c>
      <c r="Q22" s="79">
        <v>3.7037037037037035E-2</v>
      </c>
      <c r="R22" s="79">
        <v>3.7037037037037035E-2</v>
      </c>
      <c r="S22" s="79">
        <v>3.7037037037037035E-2</v>
      </c>
      <c r="T22" s="79">
        <v>3.7037037037037035E-2</v>
      </c>
      <c r="U22" s="79">
        <v>3.7037037037037035E-2</v>
      </c>
      <c r="V22" s="79">
        <v>3.7037037037037035E-2</v>
      </c>
      <c r="W22" s="67">
        <v>0.99999999999999956</v>
      </c>
    </row>
    <row r="25" spans="2:23" x14ac:dyDescent="0.3">
      <c r="B25" t="s">
        <v>22</v>
      </c>
      <c r="K25" t="s">
        <v>22</v>
      </c>
    </row>
    <row r="26" spans="2:23" x14ac:dyDescent="0.3">
      <c r="B26" s="1"/>
      <c r="C26" s="1" t="s">
        <v>35</v>
      </c>
      <c r="D26" s="1" t="s">
        <v>27</v>
      </c>
      <c r="E26" s="1" t="s">
        <v>26</v>
      </c>
      <c r="F26" s="1" t="s">
        <v>25</v>
      </c>
      <c r="G26" s="1" t="s">
        <v>28</v>
      </c>
      <c r="H26" s="1" t="s">
        <v>79</v>
      </c>
      <c r="K26" s="1"/>
      <c r="L26" s="1" t="s">
        <v>29</v>
      </c>
      <c r="M26" s="1" t="s">
        <v>30</v>
      </c>
      <c r="N26" s="1" t="s">
        <v>31</v>
      </c>
      <c r="O26" s="1" t="s">
        <v>88</v>
      </c>
    </row>
    <row r="27" spans="2:23" x14ac:dyDescent="0.3">
      <c r="B27" s="1" t="s">
        <v>5</v>
      </c>
      <c r="C27" s="1">
        <v>12</v>
      </c>
      <c r="D27" s="1">
        <v>6</v>
      </c>
      <c r="E27" s="1">
        <v>2</v>
      </c>
      <c r="F27" s="1">
        <v>1</v>
      </c>
      <c r="G27" s="1">
        <v>2</v>
      </c>
      <c r="H27" s="1">
        <v>23</v>
      </c>
      <c r="K27" s="1" t="s">
        <v>12</v>
      </c>
      <c r="L27" s="1">
        <v>20</v>
      </c>
      <c r="M27" s="1">
        <v>0</v>
      </c>
      <c r="N27" s="1">
        <v>3</v>
      </c>
      <c r="O27" s="1">
        <v>23</v>
      </c>
    </row>
    <row r="28" spans="2:23" x14ac:dyDescent="0.3">
      <c r="B28" s="1"/>
      <c r="C28" s="79">
        <v>0.52173913043478259</v>
      </c>
      <c r="D28" s="79">
        <v>0.2608695652173913</v>
      </c>
      <c r="E28" s="79">
        <v>8.6956521739130432E-2</v>
      </c>
      <c r="F28" s="79">
        <v>4.3478260869565216E-2</v>
      </c>
      <c r="G28" s="79">
        <v>8.6956521739130432E-2</v>
      </c>
      <c r="H28" s="1">
        <v>0.99999999999999978</v>
      </c>
      <c r="K28" s="1"/>
      <c r="L28" s="79">
        <v>0.86956521739130432</v>
      </c>
      <c r="M28" s="79">
        <v>0</v>
      </c>
      <c r="N28" s="79">
        <v>0.13043478260869565</v>
      </c>
      <c r="O28" s="67">
        <v>1</v>
      </c>
    </row>
    <row r="29" spans="2:23" x14ac:dyDescent="0.3">
      <c r="B29" s="1" t="s">
        <v>6</v>
      </c>
      <c r="C29" s="1">
        <v>16</v>
      </c>
      <c r="D29" s="1">
        <v>4</v>
      </c>
      <c r="E29" s="1">
        <v>1</v>
      </c>
      <c r="F29" s="1">
        <v>0</v>
      </c>
      <c r="G29" s="1">
        <v>2</v>
      </c>
      <c r="H29" s="1">
        <v>23</v>
      </c>
      <c r="K29" s="1" t="s">
        <v>13</v>
      </c>
      <c r="L29" s="1">
        <v>16</v>
      </c>
      <c r="M29" s="1">
        <v>3</v>
      </c>
      <c r="N29" s="1">
        <v>4</v>
      </c>
      <c r="O29" s="1">
        <v>23</v>
      </c>
    </row>
    <row r="30" spans="2:23" x14ac:dyDescent="0.3">
      <c r="B30" s="1"/>
      <c r="C30" s="79">
        <v>0.69565217391304346</v>
      </c>
      <c r="D30" s="79">
        <v>0.17391304347826086</v>
      </c>
      <c r="E30" s="79">
        <v>4.3478260869565216E-2</v>
      </c>
      <c r="F30" s="79">
        <v>0</v>
      </c>
      <c r="G30" s="79">
        <v>8.6956521739130432E-2</v>
      </c>
      <c r="H30" s="67">
        <v>1</v>
      </c>
      <c r="K30" s="1"/>
      <c r="L30" s="79">
        <v>0.69565217391304346</v>
      </c>
      <c r="M30" s="79">
        <v>0.13043478260869565</v>
      </c>
      <c r="N30" s="79">
        <v>0.17391304347826086</v>
      </c>
      <c r="O30" s="67">
        <v>1</v>
      </c>
    </row>
    <row r="31" spans="2:23" x14ac:dyDescent="0.3">
      <c r="B31" s="1" t="s">
        <v>7</v>
      </c>
      <c r="C31" s="1">
        <v>21</v>
      </c>
      <c r="D31" s="1">
        <v>1</v>
      </c>
      <c r="E31" s="1">
        <v>1</v>
      </c>
      <c r="F31" s="1">
        <v>0</v>
      </c>
      <c r="G31" s="1">
        <v>0</v>
      </c>
      <c r="H31" s="1">
        <v>23</v>
      </c>
      <c r="K31" s="1" t="s">
        <v>15</v>
      </c>
      <c r="L31" s="1">
        <v>19</v>
      </c>
      <c r="M31" s="1">
        <v>0</v>
      </c>
      <c r="N31" s="1">
        <v>4</v>
      </c>
      <c r="O31" s="1">
        <v>23</v>
      </c>
    </row>
    <row r="32" spans="2:23" x14ac:dyDescent="0.3">
      <c r="B32" s="1"/>
      <c r="C32" s="79">
        <v>0.91304347826086951</v>
      </c>
      <c r="D32" s="79">
        <v>4.3478260869565216E-2</v>
      </c>
      <c r="E32" s="79">
        <v>4.3478260869565216E-2</v>
      </c>
      <c r="F32" s="79">
        <v>0</v>
      </c>
      <c r="G32" s="79">
        <v>0</v>
      </c>
      <c r="H32" s="67">
        <v>1</v>
      </c>
      <c r="K32" s="1"/>
      <c r="L32" s="79">
        <v>0.82608695652173914</v>
      </c>
      <c r="M32" s="79">
        <v>0</v>
      </c>
      <c r="N32" s="79">
        <v>0.17391304347826086</v>
      </c>
      <c r="O32" s="67">
        <v>1</v>
      </c>
    </row>
    <row r="33" spans="2:23" x14ac:dyDescent="0.3">
      <c r="B33" s="1" t="s">
        <v>8</v>
      </c>
      <c r="C33" s="1">
        <v>20</v>
      </c>
      <c r="D33" s="1">
        <v>2</v>
      </c>
      <c r="E33" s="1">
        <v>0</v>
      </c>
      <c r="F33" s="1">
        <v>0</v>
      </c>
      <c r="G33" s="1">
        <v>0</v>
      </c>
      <c r="H33" s="1">
        <v>22</v>
      </c>
      <c r="K33" s="1" t="s">
        <v>16</v>
      </c>
      <c r="L33" s="1">
        <v>18</v>
      </c>
      <c r="M33" s="1">
        <v>1</v>
      </c>
      <c r="N33" s="1">
        <v>4</v>
      </c>
      <c r="O33" s="1">
        <v>23</v>
      </c>
    </row>
    <row r="34" spans="2:23" x14ac:dyDescent="0.3">
      <c r="B34" s="1"/>
      <c r="C34" s="79">
        <v>0.90909090909090906</v>
      </c>
      <c r="D34" s="79">
        <v>9.0909090909090912E-2</v>
      </c>
      <c r="E34" s="79">
        <v>0</v>
      </c>
      <c r="F34" s="79">
        <v>0</v>
      </c>
      <c r="G34" s="79">
        <v>0</v>
      </c>
      <c r="H34" s="79">
        <v>1</v>
      </c>
      <c r="K34" s="1"/>
      <c r="L34" s="67">
        <v>0.78260869565217395</v>
      </c>
      <c r="M34" s="67">
        <v>4.3478260869565216E-2</v>
      </c>
      <c r="N34" s="67">
        <v>0.17391304347826086</v>
      </c>
      <c r="O34" s="67">
        <v>1</v>
      </c>
    </row>
    <row r="35" spans="2:23" x14ac:dyDescent="0.3">
      <c r="B35" s="1" t="s">
        <v>9</v>
      </c>
      <c r="C35" s="1">
        <v>17</v>
      </c>
      <c r="D35" s="1">
        <v>3</v>
      </c>
      <c r="E35" s="1">
        <v>0</v>
      </c>
      <c r="F35" s="1">
        <v>0</v>
      </c>
      <c r="G35" s="1">
        <v>2</v>
      </c>
      <c r="H35" s="1">
        <v>22</v>
      </c>
      <c r="K35" s="1" t="s">
        <v>17</v>
      </c>
      <c r="L35" s="1">
        <v>16</v>
      </c>
      <c r="M35" s="1">
        <v>3</v>
      </c>
      <c r="N35" s="1">
        <v>4</v>
      </c>
      <c r="O35" s="1">
        <v>23</v>
      </c>
    </row>
    <row r="36" spans="2:23" x14ac:dyDescent="0.3">
      <c r="B36" s="1"/>
      <c r="C36" s="79">
        <v>0.77272727272727271</v>
      </c>
      <c r="D36" s="79">
        <v>0.13636363636363635</v>
      </c>
      <c r="E36" s="79">
        <v>0</v>
      </c>
      <c r="F36" s="79">
        <v>0</v>
      </c>
      <c r="G36" s="79">
        <v>9.0909090909090912E-2</v>
      </c>
      <c r="H36" s="79">
        <v>1</v>
      </c>
      <c r="K36" s="1"/>
      <c r="L36" s="79">
        <v>0.69565217391304346</v>
      </c>
      <c r="M36" s="79">
        <v>0.13043478260869565</v>
      </c>
      <c r="N36" s="79">
        <v>0.17391304347826086</v>
      </c>
      <c r="O36" s="67">
        <v>1</v>
      </c>
    </row>
    <row r="37" spans="2:23" x14ac:dyDescent="0.3">
      <c r="B37" s="1"/>
      <c r="C37" s="1"/>
      <c r="D37" s="1"/>
      <c r="E37" s="1"/>
      <c r="F37" s="1"/>
      <c r="G37" s="1"/>
      <c r="H37" s="1"/>
      <c r="K37" s="1" t="s">
        <v>18</v>
      </c>
      <c r="L37" s="1">
        <v>15</v>
      </c>
      <c r="M37" s="1">
        <v>3</v>
      </c>
      <c r="N37" s="1">
        <v>5</v>
      </c>
      <c r="O37" s="1">
        <v>23</v>
      </c>
    </row>
    <row r="38" spans="2:23" x14ac:dyDescent="0.3">
      <c r="B38" s="1" t="s">
        <v>10</v>
      </c>
      <c r="C38" s="1">
        <v>17</v>
      </c>
      <c r="D38" s="1">
        <v>3</v>
      </c>
      <c r="E38" s="1">
        <v>0</v>
      </c>
      <c r="F38" s="1">
        <v>0</v>
      </c>
      <c r="G38" s="1">
        <v>2</v>
      </c>
      <c r="H38" s="1">
        <v>22</v>
      </c>
      <c r="K38" s="1"/>
      <c r="L38" s="79">
        <v>0.65217391304347827</v>
      </c>
      <c r="M38" s="79">
        <v>0.13043478260869565</v>
      </c>
      <c r="N38" s="79">
        <v>0.21739130434782608</v>
      </c>
      <c r="O38" s="67">
        <v>1</v>
      </c>
    </row>
    <row r="39" spans="2:23" x14ac:dyDescent="0.3">
      <c r="B39" s="1"/>
      <c r="C39" s="79">
        <v>0.77272727272727271</v>
      </c>
      <c r="D39" s="79">
        <v>0.13636363636363635</v>
      </c>
      <c r="E39" s="79">
        <v>0</v>
      </c>
      <c r="F39" s="79">
        <v>0</v>
      </c>
      <c r="G39" s="79">
        <v>9.0909090909090912E-2</v>
      </c>
      <c r="H39" s="79">
        <v>1</v>
      </c>
    </row>
    <row r="40" spans="2:23" x14ac:dyDescent="0.3">
      <c r="B40" s="1" t="s">
        <v>11</v>
      </c>
      <c r="C40" s="1">
        <v>20</v>
      </c>
      <c r="D40" s="1">
        <v>2</v>
      </c>
      <c r="E40" s="1">
        <v>0</v>
      </c>
      <c r="F40" s="1">
        <v>0</v>
      </c>
      <c r="G40" s="1">
        <v>0</v>
      </c>
      <c r="H40" s="1">
        <v>22</v>
      </c>
    </row>
    <row r="41" spans="2:23" x14ac:dyDescent="0.3">
      <c r="B41" s="1"/>
      <c r="C41" s="79">
        <v>0.90909090909090906</v>
      </c>
      <c r="D41" s="79">
        <v>9.0909090909090912E-2</v>
      </c>
      <c r="E41" s="79">
        <v>0</v>
      </c>
      <c r="F41" s="79">
        <v>0</v>
      </c>
      <c r="G41" s="79">
        <v>0</v>
      </c>
      <c r="H41" s="67">
        <v>1</v>
      </c>
    </row>
    <row r="43" spans="2:23" x14ac:dyDescent="0.3">
      <c r="K43" t="s">
        <v>22</v>
      </c>
    </row>
    <row r="44" spans="2:23" x14ac:dyDescent="0.3">
      <c r="K44" s="1" t="s">
        <v>114</v>
      </c>
      <c r="L44" s="1" t="s">
        <v>36</v>
      </c>
      <c r="M44" s="1" t="s">
        <v>45</v>
      </c>
      <c r="N44" s="1" t="s">
        <v>43</v>
      </c>
      <c r="O44" s="1" t="s">
        <v>41</v>
      </c>
      <c r="P44" s="1" t="s">
        <v>61</v>
      </c>
      <c r="Q44" s="1" t="s">
        <v>58</v>
      </c>
      <c r="R44" s="1" t="s">
        <v>50</v>
      </c>
      <c r="S44" s="1" t="s">
        <v>57</v>
      </c>
      <c r="T44" s="1" t="s">
        <v>55</v>
      </c>
      <c r="U44" s="1" t="s">
        <v>53</v>
      </c>
      <c r="V44" s="1" t="s">
        <v>60</v>
      </c>
      <c r="W44" s="1" t="s">
        <v>79</v>
      </c>
    </row>
    <row r="45" spans="2:23" x14ac:dyDescent="0.3">
      <c r="K45" s="1" t="s">
        <v>106</v>
      </c>
      <c r="L45" s="1">
        <v>5</v>
      </c>
      <c r="M45" s="1">
        <v>7</v>
      </c>
      <c r="N45" s="1">
        <v>4</v>
      </c>
      <c r="O45" s="1">
        <v>3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1</v>
      </c>
      <c r="W45" s="1">
        <v>20</v>
      </c>
    </row>
    <row r="46" spans="2:23" x14ac:dyDescent="0.3">
      <c r="K46" s="1" t="s">
        <v>105</v>
      </c>
      <c r="L46" s="79">
        <v>0.25</v>
      </c>
      <c r="M46" s="79">
        <v>0.35</v>
      </c>
      <c r="N46" s="79">
        <v>0.2</v>
      </c>
      <c r="O46" s="79">
        <v>0.15</v>
      </c>
      <c r="P46" s="79">
        <v>0</v>
      </c>
      <c r="Q46" s="79">
        <v>0</v>
      </c>
      <c r="R46" s="79">
        <v>0</v>
      </c>
      <c r="S46" s="79">
        <v>0</v>
      </c>
      <c r="T46" s="79">
        <v>0</v>
      </c>
      <c r="U46" s="79">
        <v>0</v>
      </c>
      <c r="V46" s="79">
        <v>0.05</v>
      </c>
      <c r="W46" s="67">
        <v>1</v>
      </c>
    </row>
    <row r="49" spans="2:15" x14ac:dyDescent="0.3">
      <c r="B49" t="s">
        <v>42</v>
      </c>
      <c r="K49" t="s">
        <v>42</v>
      </c>
    </row>
    <row r="50" spans="2:15" x14ac:dyDescent="0.3">
      <c r="B50" s="1"/>
      <c r="C50" s="1" t="s">
        <v>35</v>
      </c>
      <c r="D50" s="1" t="s">
        <v>27</v>
      </c>
      <c r="E50" s="1" t="s">
        <v>26</v>
      </c>
      <c r="F50" s="1" t="s">
        <v>25</v>
      </c>
      <c r="G50" s="1" t="s">
        <v>28</v>
      </c>
      <c r="H50" s="1" t="s">
        <v>79</v>
      </c>
      <c r="K50" s="1"/>
      <c r="L50" s="1" t="s">
        <v>29</v>
      </c>
      <c r="M50" s="1" t="s">
        <v>30</v>
      </c>
      <c r="N50" s="1" t="s">
        <v>31</v>
      </c>
      <c r="O50" s="1" t="s">
        <v>88</v>
      </c>
    </row>
    <row r="51" spans="2:15" x14ac:dyDescent="0.3">
      <c r="B51" s="1" t="s">
        <v>5</v>
      </c>
      <c r="C51" s="1">
        <v>11</v>
      </c>
      <c r="D51" s="1">
        <v>10</v>
      </c>
      <c r="E51" s="1">
        <v>4</v>
      </c>
      <c r="F51" s="1">
        <v>0</v>
      </c>
      <c r="G51" s="1">
        <v>0</v>
      </c>
      <c r="H51" s="1">
        <v>25</v>
      </c>
      <c r="K51" s="1" t="s">
        <v>12</v>
      </c>
      <c r="L51" s="1">
        <v>23</v>
      </c>
      <c r="M51" s="1">
        <v>1</v>
      </c>
      <c r="N51" s="1">
        <v>1</v>
      </c>
      <c r="O51" s="1">
        <v>25</v>
      </c>
    </row>
    <row r="52" spans="2:15" x14ac:dyDescent="0.3">
      <c r="B52" s="1"/>
      <c r="C52" s="79">
        <v>0.44</v>
      </c>
      <c r="D52" s="79">
        <v>0.4</v>
      </c>
      <c r="E52" s="79">
        <v>0.16</v>
      </c>
      <c r="F52" s="79">
        <v>0</v>
      </c>
      <c r="G52" s="79">
        <v>0</v>
      </c>
      <c r="H52" s="1">
        <v>1</v>
      </c>
      <c r="K52" s="1"/>
      <c r="L52" s="79">
        <v>0.92</v>
      </c>
      <c r="M52" s="79">
        <v>0.04</v>
      </c>
      <c r="N52" s="79">
        <v>0.04</v>
      </c>
      <c r="O52" s="67">
        <v>1</v>
      </c>
    </row>
    <row r="53" spans="2:15" x14ac:dyDescent="0.3">
      <c r="B53" s="1" t="s">
        <v>6</v>
      </c>
      <c r="C53" s="1">
        <v>20</v>
      </c>
      <c r="D53" s="1">
        <v>4</v>
      </c>
      <c r="E53" s="1">
        <v>0</v>
      </c>
      <c r="F53" s="1">
        <v>1</v>
      </c>
      <c r="G53" s="1">
        <v>0</v>
      </c>
      <c r="H53" s="1">
        <v>25</v>
      </c>
      <c r="K53" s="1" t="s">
        <v>13</v>
      </c>
      <c r="L53" s="1">
        <v>15</v>
      </c>
      <c r="M53" s="1">
        <v>3</v>
      </c>
      <c r="N53" s="1">
        <v>7</v>
      </c>
      <c r="O53" s="1">
        <v>25</v>
      </c>
    </row>
    <row r="54" spans="2:15" x14ac:dyDescent="0.3">
      <c r="B54" s="1"/>
      <c r="C54" s="79">
        <v>0.8</v>
      </c>
      <c r="D54" s="79">
        <v>0.16</v>
      </c>
      <c r="E54" s="79">
        <v>0</v>
      </c>
      <c r="F54" s="79">
        <v>0.04</v>
      </c>
      <c r="G54" s="79">
        <v>0</v>
      </c>
      <c r="H54" s="67">
        <v>1</v>
      </c>
      <c r="K54" s="1"/>
      <c r="L54" s="79">
        <v>0.6</v>
      </c>
      <c r="M54" s="79">
        <v>0.12</v>
      </c>
      <c r="N54" s="79">
        <v>0.28000000000000003</v>
      </c>
      <c r="O54" s="67">
        <v>1</v>
      </c>
    </row>
    <row r="55" spans="2:15" x14ac:dyDescent="0.3">
      <c r="B55" s="1" t="s">
        <v>7</v>
      </c>
      <c r="C55" s="1">
        <v>23</v>
      </c>
      <c r="D55" s="1">
        <v>2</v>
      </c>
      <c r="E55" s="1">
        <v>0</v>
      </c>
      <c r="F55" s="1">
        <v>0</v>
      </c>
      <c r="G55" s="1">
        <v>0</v>
      </c>
      <c r="H55" s="1">
        <v>25</v>
      </c>
      <c r="K55" s="1" t="s">
        <v>15</v>
      </c>
      <c r="L55" s="1">
        <v>23</v>
      </c>
      <c r="M55" s="1">
        <v>0</v>
      </c>
      <c r="N55" s="1">
        <v>2</v>
      </c>
      <c r="O55" s="1">
        <v>25</v>
      </c>
    </row>
    <row r="56" spans="2:15" x14ac:dyDescent="0.3">
      <c r="B56" s="1"/>
      <c r="C56" s="79">
        <v>0.92</v>
      </c>
      <c r="D56" s="79">
        <v>0.08</v>
      </c>
      <c r="E56" s="79">
        <v>0</v>
      </c>
      <c r="F56" s="79">
        <v>0</v>
      </c>
      <c r="G56" s="79">
        <v>0</v>
      </c>
      <c r="H56" s="67">
        <v>1</v>
      </c>
      <c r="K56" s="1"/>
      <c r="L56" s="79">
        <v>0.92</v>
      </c>
      <c r="M56" s="79">
        <v>0</v>
      </c>
      <c r="N56" s="79">
        <v>0.08</v>
      </c>
      <c r="O56" s="67">
        <v>1</v>
      </c>
    </row>
    <row r="57" spans="2:15" x14ac:dyDescent="0.3">
      <c r="B57" s="1" t="s">
        <v>8</v>
      </c>
      <c r="C57" s="1">
        <v>24</v>
      </c>
      <c r="D57" s="1">
        <v>1</v>
      </c>
      <c r="E57" s="1">
        <v>0</v>
      </c>
      <c r="F57" s="1">
        <v>0</v>
      </c>
      <c r="G57" s="1">
        <v>0</v>
      </c>
      <c r="H57" s="1">
        <v>25</v>
      </c>
      <c r="K57" s="1" t="s">
        <v>16</v>
      </c>
      <c r="L57" s="1">
        <v>18</v>
      </c>
      <c r="M57" s="1">
        <v>3</v>
      </c>
      <c r="N57" s="1">
        <v>2</v>
      </c>
      <c r="O57" s="1">
        <v>23</v>
      </c>
    </row>
    <row r="58" spans="2:15" x14ac:dyDescent="0.3">
      <c r="B58" s="1"/>
      <c r="C58" s="79">
        <v>0.96</v>
      </c>
      <c r="D58" s="79">
        <v>0.04</v>
      </c>
      <c r="E58" s="79">
        <v>0</v>
      </c>
      <c r="F58" s="79">
        <v>0</v>
      </c>
      <c r="G58" s="79">
        <v>0</v>
      </c>
      <c r="H58" s="79">
        <v>1</v>
      </c>
      <c r="K58" s="1"/>
      <c r="L58" s="67">
        <v>0.78260869565217395</v>
      </c>
      <c r="M58" s="67">
        <v>0.13043478260869565</v>
      </c>
      <c r="N58" s="67">
        <v>8.6956521739130432E-2</v>
      </c>
      <c r="O58" s="67">
        <v>1</v>
      </c>
    </row>
    <row r="59" spans="2:15" x14ac:dyDescent="0.3">
      <c r="B59" s="1" t="s">
        <v>9</v>
      </c>
      <c r="C59" s="1">
        <v>24</v>
      </c>
      <c r="D59" s="1">
        <v>0</v>
      </c>
      <c r="E59" s="1">
        <v>1</v>
      </c>
      <c r="F59" s="1">
        <v>0</v>
      </c>
      <c r="G59" s="1">
        <v>0</v>
      </c>
      <c r="H59" s="1">
        <v>25</v>
      </c>
      <c r="K59" s="1" t="s">
        <v>17</v>
      </c>
      <c r="L59" s="1">
        <v>19</v>
      </c>
      <c r="M59" s="1">
        <v>4</v>
      </c>
      <c r="N59" s="1">
        <v>2</v>
      </c>
      <c r="O59" s="1">
        <v>25</v>
      </c>
    </row>
    <row r="60" spans="2:15" x14ac:dyDescent="0.3">
      <c r="B60" s="1"/>
      <c r="C60" s="79">
        <v>0.96</v>
      </c>
      <c r="D60" s="79">
        <v>0</v>
      </c>
      <c r="E60" s="79">
        <v>0.04</v>
      </c>
      <c r="F60" s="79">
        <v>0</v>
      </c>
      <c r="G60" s="79">
        <v>0</v>
      </c>
      <c r="H60" s="79">
        <v>1</v>
      </c>
      <c r="K60" s="1"/>
      <c r="L60" s="79">
        <v>0.76</v>
      </c>
      <c r="M60" s="79">
        <v>0.16</v>
      </c>
      <c r="N60" s="79">
        <v>0.08</v>
      </c>
      <c r="O60" s="67">
        <v>1</v>
      </c>
    </row>
    <row r="61" spans="2:15" x14ac:dyDescent="0.3">
      <c r="B61" s="1"/>
      <c r="C61" s="1"/>
      <c r="D61" s="1"/>
      <c r="E61" s="1"/>
      <c r="F61" s="1"/>
      <c r="G61" s="1"/>
      <c r="H61" s="1"/>
      <c r="K61" s="1" t="s">
        <v>18</v>
      </c>
      <c r="L61" s="1">
        <v>21</v>
      </c>
      <c r="M61" s="1">
        <v>2</v>
      </c>
      <c r="N61" s="1">
        <v>2</v>
      </c>
      <c r="O61" s="1">
        <v>25</v>
      </c>
    </row>
    <row r="62" spans="2:15" x14ac:dyDescent="0.3">
      <c r="B62" s="1" t="s">
        <v>10</v>
      </c>
      <c r="C62" s="1">
        <v>19</v>
      </c>
      <c r="D62" s="1">
        <v>5</v>
      </c>
      <c r="E62" s="1">
        <v>1</v>
      </c>
      <c r="F62" s="1">
        <v>0</v>
      </c>
      <c r="G62" s="1">
        <v>0</v>
      </c>
      <c r="H62" s="1">
        <v>25</v>
      </c>
      <c r="K62" s="1"/>
      <c r="L62" s="79">
        <v>0.84</v>
      </c>
      <c r="M62" s="79">
        <v>0.08</v>
      </c>
      <c r="N62" s="79">
        <v>0.08</v>
      </c>
      <c r="O62" s="67">
        <v>0.99999999999999989</v>
      </c>
    </row>
    <row r="63" spans="2:15" x14ac:dyDescent="0.3">
      <c r="B63" s="1"/>
      <c r="C63" s="79">
        <v>0.76</v>
      </c>
      <c r="D63" s="79">
        <v>0.2</v>
      </c>
      <c r="E63" s="79">
        <v>0.04</v>
      </c>
      <c r="F63" s="79">
        <v>0</v>
      </c>
      <c r="G63" s="79">
        <v>0</v>
      </c>
      <c r="H63" s="79">
        <v>1</v>
      </c>
    </row>
    <row r="64" spans="2:15" x14ac:dyDescent="0.3">
      <c r="B64" s="1" t="s">
        <v>11</v>
      </c>
      <c r="C64" s="1">
        <v>25</v>
      </c>
      <c r="D64" s="1">
        <v>0</v>
      </c>
      <c r="E64" s="1">
        <v>0</v>
      </c>
      <c r="F64" s="1">
        <v>0</v>
      </c>
      <c r="G64" s="1">
        <v>0</v>
      </c>
      <c r="H64" s="1">
        <v>25</v>
      </c>
    </row>
    <row r="65" spans="2:23" x14ac:dyDescent="0.3">
      <c r="B65" s="1"/>
      <c r="C65" s="79">
        <v>1</v>
      </c>
      <c r="D65" s="79">
        <v>0</v>
      </c>
      <c r="E65" s="79">
        <v>0</v>
      </c>
      <c r="F65" s="79">
        <v>0</v>
      </c>
      <c r="G65" s="79">
        <v>0</v>
      </c>
      <c r="H65" s="67">
        <v>1</v>
      </c>
    </row>
    <row r="67" spans="2:23" x14ac:dyDescent="0.3">
      <c r="K67" t="s">
        <v>42</v>
      </c>
    </row>
    <row r="68" spans="2:23" x14ac:dyDescent="0.3">
      <c r="K68" s="1" t="s">
        <v>114</v>
      </c>
      <c r="L68" s="1" t="s">
        <v>36</v>
      </c>
      <c r="M68" s="1" t="s">
        <v>45</v>
      </c>
      <c r="N68" s="1" t="s">
        <v>43</v>
      </c>
      <c r="O68" s="1" t="s">
        <v>41</v>
      </c>
      <c r="P68" s="1" t="s">
        <v>61</v>
      </c>
      <c r="Q68" s="1" t="s">
        <v>58</v>
      </c>
      <c r="R68" s="1" t="s">
        <v>50</v>
      </c>
      <c r="S68" s="1" t="s">
        <v>57</v>
      </c>
      <c r="T68" s="1" t="s">
        <v>55</v>
      </c>
      <c r="U68" s="1" t="s">
        <v>53</v>
      </c>
      <c r="V68" s="1" t="s">
        <v>60</v>
      </c>
      <c r="W68" s="1" t="s">
        <v>79</v>
      </c>
    </row>
    <row r="69" spans="2:23" x14ac:dyDescent="0.3">
      <c r="K69" s="1" t="s">
        <v>106</v>
      </c>
      <c r="L69" s="1">
        <v>4</v>
      </c>
      <c r="M69" s="1">
        <v>5</v>
      </c>
      <c r="N69" s="1">
        <v>8</v>
      </c>
      <c r="O69" s="1">
        <v>3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1</v>
      </c>
      <c r="W69" s="1">
        <v>21</v>
      </c>
    </row>
    <row r="70" spans="2:23" x14ac:dyDescent="0.3">
      <c r="K70" s="1" t="s">
        <v>105</v>
      </c>
      <c r="L70" s="79">
        <v>0.19047619047619047</v>
      </c>
      <c r="M70" s="79">
        <v>0.23809523809523808</v>
      </c>
      <c r="N70" s="79">
        <v>0.38095238095238093</v>
      </c>
      <c r="O70" s="79">
        <v>0.14285714285714285</v>
      </c>
      <c r="P70" s="79">
        <v>0</v>
      </c>
      <c r="Q70" s="79">
        <v>0</v>
      </c>
      <c r="R70" s="79">
        <v>0</v>
      </c>
      <c r="S70" s="79">
        <v>0</v>
      </c>
      <c r="T70" s="79">
        <v>0</v>
      </c>
      <c r="U70" s="79">
        <v>0</v>
      </c>
      <c r="V70" s="79">
        <v>4.7619047619047616E-2</v>
      </c>
      <c r="W70" s="67">
        <v>1</v>
      </c>
    </row>
    <row r="73" spans="2:23" x14ac:dyDescent="0.3">
      <c r="B73" t="s">
        <v>48</v>
      </c>
      <c r="K73" t="s">
        <v>48</v>
      </c>
    </row>
    <row r="74" spans="2:23" x14ac:dyDescent="0.3">
      <c r="B74" s="1"/>
      <c r="C74" s="1" t="s">
        <v>35</v>
      </c>
      <c r="D74" s="1" t="s">
        <v>27</v>
      </c>
      <c r="E74" s="1" t="s">
        <v>26</v>
      </c>
      <c r="F74" s="1" t="s">
        <v>25</v>
      </c>
      <c r="G74" s="1" t="s">
        <v>28</v>
      </c>
      <c r="H74" s="1" t="s">
        <v>79</v>
      </c>
      <c r="K74" s="1"/>
      <c r="L74" s="1" t="s">
        <v>29</v>
      </c>
      <c r="M74" s="1" t="s">
        <v>30</v>
      </c>
      <c r="N74" s="1" t="s">
        <v>31</v>
      </c>
      <c r="O74" s="1" t="s">
        <v>88</v>
      </c>
    </row>
    <row r="75" spans="2:23" x14ac:dyDescent="0.3">
      <c r="B75" s="1" t="s">
        <v>5</v>
      </c>
      <c r="C75" s="1">
        <v>6</v>
      </c>
      <c r="D75" s="1">
        <v>0</v>
      </c>
      <c r="E75" s="1">
        <v>2</v>
      </c>
      <c r="F75" s="1">
        <v>0</v>
      </c>
      <c r="G75" s="1">
        <v>0</v>
      </c>
      <c r="H75" s="1">
        <v>8</v>
      </c>
      <c r="K75" s="1" t="s">
        <v>12</v>
      </c>
      <c r="L75" s="1">
        <v>6</v>
      </c>
      <c r="M75" s="1">
        <v>0</v>
      </c>
      <c r="N75" s="1">
        <v>2</v>
      </c>
      <c r="O75" s="1">
        <v>8</v>
      </c>
    </row>
    <row r="76" spans="2:23" x14ac:dyDescent="0.3">
      <c r="B76" s="1"/>
      <c r="C76" s="79">
        <v>0.75</v>
      </c>
      <c r="D76" s="79">
        <v>0</v>
      </c>
      <c r="E76" s="79">
        <v>0.25</v>
      </c>
      <c r="F76" s="79">
        <v>0</v>
      </c>
      <c r="G76" s="79">
        <v>0</v>
      </c>
      <c r="H76" s="67">
        <v>1</v>
      </c>
      <c r="K76" s="1"/>
      <c r="L76" s="79">
        <v>0.75</v>
      </c>
      <c r="M76" s="79">
        <v>0</v>
      </c>
      <c r="N76" s="79">
        <v>0.25</v>
      </c>
      <c r="O76" s="67">
        <v>1</v>
      </c>
    </row>
    <row r="77" spans="2:23" x14ac:dyDescent="0.3">
      <c r="B77" s="1" t="s">
        <v>6</v>
      </c>
      <c r="C77" s="1">
        <v>7</v>
      </c>
      <c r="D77" s="1">
        <v>1</v>
      </c>
      <c r="E77" s="1">
        <v>0</v>
      </c>
      <c r="F77" s="1">
        <v>0</v>
      </c>
      <c r="G77" s="1">
        <v>0</v>
      </c>
      <c r="H77" s="1">
        <v>8</v>
      </c>
      <c r="K77" s="1" t="s">
        <v>13</v>
      </c>
      <c r="L77" s="1">
        <v>6</v>
      </c>
      <c r="M77" s="1">
        <v>0</v>
      </c>
      <c r="N77" s="1">
        <v>2</v>
      </c>
      <c r="O77" s="1">
        <v>8</v>
      </c>
    </row>
    <row r="78" spans="2:23" x14ac:dyDescent="0.3">
      <c r="B78" s="1"/>
      <c r="C78" s="79">
        <v>0.875</v>
      </c>
      <c r="D78" s="79">
        <v>0.125</v>
      </c>
      <c r="E78" s="79">
        <v>0</v>
      </c>
      <c r="F78" s="79">
        <v>0</v>
      </c>
      <c r="G78" s="79">
        <v>0</v>
      </c>
      <c r="H78" s="67">
        <v>1</v>
      </c>
      <c r="K78" s="1"/>
      <c r="L78" s="79">
        <v>0.75</v>
      </c>
      <c r="M78" s="79">
        <v>0</v>
      </c>
      <c r="N78" s="79">
        <v>0.25</v>
      </c>
      <c r="O78" s="67">
        <v>1</v>
      </c>
    </row>
    <row r="79" spans="2:23" x14ac:dyDescent="0.3">
      <c r="B79" s="1" t="s">
        <v>7</v>
      </c>
      <c r="C79" s="1">
        <v>8</v>
      </c>
      <c r="D79" s="1">
        <v>0</v>
      </c>
      <c r="E79" s="1">
        <v>0</v>
      </c>
      <c r="F79" s="1">
        <v>0</v>
      </c>
      <c r="G79" s="1">
        <v>0</v>
      </c>
      <c r="H79" s="1">
        <v>8</v>
      </c>
      <c r="K79" s="1" t="s">
        <v>15</v>
      </c>
      <c r="L79" s="1">
        <v>8</v>
      </c>
      <c r="M79" s="1">
        <v>0</v>
      </c>
      <c r="N79" s="1">
        <v>0</v>
      </c>
      <c r="O79" s="1">
        <v>8</v>
      </c>
    </row>
    <row r="80" spans="2:23" x14ac:dyDescent="0.3">
      <c r="B80" s="1"/>
      <c r="C80" s="79">
        <v>1</v>
      </c>
      <c r="D80" s="79">
        <v>0</v>
      </c>
      <c r="E80" s="79">
        <v>0</v>
      </c>
      <c r="F80" s="79">
        <v>0</v>
      </c>
      <c r="G80" s="79">
        <v>0</v>
      </c>
      <c r="H80" s="67">
        <v>1</v>
      </c>
      <c r="K80" s="1"/>
      <c r="L80" s="79">
        <v>1</v>
      </c>
      <c r="M80" s="79">
        <v>0</v>
      </c>
      <c r="N80" s="79">
        <v>0</v>
      </c>
      <c r="O80" s="67">
        <v>1</v>
      </c>
    </row>
    <row r="81" spans="2:23" x14ac:dyDescent="0.3">
      <c r="B81" s="1" t="s">
        <v>8</v>
      </c>
      <c r="C81" s="1">
        <v>8</v>
      </c>
      <c r="D81" s="1">
        <v>0</v>
      </c>
      <c r="E81" s="1">
        <v>0</v>
      </c>
      <c r="F81" s="1">
        <v>0</v>
      </c>
      <c r="G81" s="1">
        <v>0</v>
      </c>
      <c r="H81" s="1">
        <v>8</v>
      </c>
      <c r="K81" s="1" t="s">
        <v>16</v>
      </c>
      <c r="L81" s="1">
        <v>7</v>
      </c>
      <c r="M81" s="1">
        <v>0</v>
      </c>
      <c r="N81" s="1">
        <v>0</v>
      </c>
      <c r="O81" s="1">
        <v>7</v>
      </c>
    </row>
    <row r="82" spans="2:23" x14ac:dyDescent="0.3">
      <c r="B82" s="1"/>
      <c r="C82" s="79">
        <v>1</v>
      </c>
      <c r="D82" s="79">
        <v>0</v>
      </c>
      <c r="E82" s="79">
        <v>0</v>
      </c>
      <c r="F82" s="79">
        <v>0</v>
      </c>
      <c r="G82" s="79">
        <v>0</v>
      </c>
      <c r="H82" s="79">
        <v>1</v>
      </c>
      <c r="K82" s="1"/>
      <c r="L82" s="67">
        <v>1</v>
      </c>
      <c r="M82" s="67">
        <v>0</v>
      </c>
      <c r="N82" s="67">
        <v>0</v>
      </c>
      <c r="O82" s="67">
        <v>1</v>
      </c>
    </row>
    <row r="83" spans="2:23" x14ac:dyDescent="0.3">
      <c r="B83" s="1" t="s">
        <v>9</v>
      </c>
      <c r="C83" s="1">
        <v>8</v>
      </c>
      <c r="D83" s="1">
        <v>0</v>
      </c>
      <c r="E83" s="1">
        <v>0</v>
      </c>
      <c r="F83" s="1">
        <v>0</v>
      </c>
      <c r="G83" s="1">
        <v>0</v>
      </c>
      <c r="H83" s="1">
        <v>8</v>
      </c>
      <c r="K83" s="1" t="s">
        <v>17</v>
      </c>
      <c r="L83" s="1">
        <v>6</v>
      </c>
      <c r="M83" s="1">
        <v>2</v>
      </c>
      <c r="N83" s="1">
        <v>0</v>
      </c>
      <c r="O83" s="1">
        <v>8</v>
      </c>
    </row>
    <row r="84" spans="2:23" x14ac:dyDescent="0.3">
      <c r="B84" s="1"/>
      <c r="C84" s="79">
        <v>1</v>
      </c>
      <c r="D84" s="79">
        <v>0</v>
      </c>
      <c r="E84" s="79">
        <v>0</v>
      </c>
      <c r="F84" s="79">
        <v>0</v>
      </c>
      <c r="G84" s="79">
        <v>0</v>
      </c>
      <c r="H84" s="79">
        <v>1</v>
      </c>
      <c r="K84" s="1"/>
      <c r="L84" s="79">
        <v>0.75</v>
      </c>
      <c r="M84" s="79">
        <v>0.25</v>
      </c>
      <c r="N84" s="79">
        <v>0</v>
      </c>
      <c r="O84" s="67">
        <v>1</v>
      </c>
    </row>
    <row r="85" spans="2:23" x14ac:dyDescent="0.3">
      <c r="B85" s="1"/>
      <c r="C85" s="1"/>
      <c r="D85" s="1"/>
      <c r="E85" s="1"/>
      <c r="F85" s="1"/>
      <c r="G85" s="1"/>
      <c r="H85" s="1"/>
      <c r="K85" s="1" t="s">
        <v>18</v>
      </c>
      <c r="L85" s="1">
        <v>6</v>
      </c>
      <c r="M85" s="1">
        <v>1</v>
      </c>
      <c r="N85" s="1">
        <v>1</v>
      </c>
      <c r="O85" s="1">
        <v>8</v>
      </c>
    </row>
    <row r="86" spans="2:23" x14ac:dyDescent="0.3">
      <c r="B86" s="1" t="s">
        <v>10</v>
      </c>
      <c r="C86" s="1">
        <v>7</v>
      </c>
      <c r="D86" s="1">
        <v>0</v>
      </c>
      <c r="E86" s="1">
        <v>1</v>
      </c>
      <c r="F86" s="1">
        <v>0</v>
      </c>
      <c r="G86" s="1">
        <v>0</v>
      </c>
      <c r="H86" s="1">
        <v>8</v>
      </c>
      <c r="K86" s="1"/>
      <c r="L86" s="79">
        <v>0.75</v>
      </c>
      <c r="M86" s="79">
        <v>0.125</v>
      </c>
      <c r="N86" s="79">
        <v>0.125</v>
      </c>
      <c r="O86" s="67">
        <v>1</v>
      </c>
    </row>
    <row r="87" spans="2:23" x14ac:dyDescent="0.3">
      <c r="B87" s="1"/>
      <c r="C87" s="79">
        <v>0.875</v>
      </c>
      <c r="D87" s="79">
        <v>0</v>
      </c>
      <c r="E87" s="79">
        <v>0.125</v>
      </c>
      <c r="F87" s="79">
        <v>0</v>
      </c>
      <c r="G87" s="79">
        <v>0</v>
      </c>
      <c r="H87" s="79">
        <v>1</v>
      </c>
    </row>
    <row r="88" spans="2:23" x14ac:dyDescent="0.3">
      <c r="B88" s="1" t="s">
        <v>11</v>
      </c>
      <c r="C88" s="1">
        <v>8</v>
      </c>
      <c r="D88" s="1">
        <v>0</v>
      </c>
      <c r="E88" s="1">
        <v>0</v>
      </c>
      <c r="F88" s="1">
        <v>0</v>
      </c>
      <c r="G88" s="1">
        <v>0</v>
      </c>
      <c r="H88" s="1">
        <v>8</v>
      </c>
    </row>
    <row r="89" spans="2:23" x14ac:dyDescent="0.3">
      <c r="B89" s="1"/>
      <c r="C89" s="79">
        <v>1</v>
      </c>
      <c r="D89" s="79">
        <v>0</v>
      </c>
      <c r="E89" s="79">
        <v>0</v>
      </c>
      <c r="F89" s="79">
        <v>0</v>
      </c>
      <c r="G89" s="79">
        <v>0</v>
      </c>
      <c r="H89" s="67">
        <v>1</v>
      </c>
    </row>
    <row r="91" spans="2:23" x14ac:dyDescent="0.3">
      <c r="K91" t="s">
        <v>48</v>
      </c>
    </row>
    <row r="92" spans="2:23" x14ac:dyDescent="0.3">
      <c r="K92" s="1" t="s">
        <v>114</v>
      </c>
      <c r="L92" s="1" t="s">
        <v>36</v>
      </c>
      <c r="M92" s="1" t="s">
        <v>45</v>
      </c>
      <c r="N92" s="1" t="s">
        <v>43</v>
      </c>
      <c r="O92" s="1" t="s">
        <v>41</v>
      </c>
      <c r="P92" s="1" t="s">
        <v>61</v>
      </c>
      <c r="Q92" s="1" t="s">
        <v>58</v>
      </c>
      <c r="R92" s="1" t="s">
        <v>50</v>
      </c>
      <c r="S92" s="1" t="s">
        <v>57</v>
      </c>
      <c r="T92" s="1" t="s">
        <v>55</v>
      </c>
      <c r="U92" s="1" t="s">
        <v>53</v>
      </c>
      <c r="V92" s="1" t="s">
        <v>60</v>
      </c>
      <c r="W92" s="1" t="s">
        <v>79</v>
      </c>
    </row>
    <row r="93" spans="2:23" x14ac:dyDescent="0.3">
      <c r="K93" s="1" t="s">
        <v>106</v>
      </c>
      <c r="L93" s="1">
        <v>2</v>
      </c>
      <c r="M93" s="1">
        <v>4</v>
      </c>
      <c r="N93" s="1">
        <v>1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7</v>
      </c>
    </row>
    <row r="94" spans="2:23" x14ac:dyDescent="0.3">
      <c r="K94" s="1" t="s">
        <v>105</v>
      </c>
      <c r="L94" s="79">
        <v>0.2857142857142857</v>
      </c>
      <c r="M94" s="79">
        <v>0.5714285714285714</v>
      </c>
      <c r="N94" s="79">
        <v>0.14285714285714285</v>
      </c>
      <c r="O94" s="79">
        <v>0</v>
      </c>
      <c r="P94" s="79">
        <v>0</v>
      </c>
      <c r="Q94" s="79">
        <v>0</v>
      </c>
      <c r="R94" s="79">
        <v>0</v>
      </c>
      <c r="S94" s="79">
        <v>0</v>
      </c>
      <c r="T94" s="79">
        <v>0</v>
      </c>
      <c r="U94" s="79">
        <v>0</v>
      </c>
      <c r="V94" s="79">
        <v>0</v>
      </c>
      <c r="W94" s="67">
        <v>1</v>
      </c>
    </row>
    <row r="98" spans="2:16" x14ac:dyDescent="0.3">
      <c r="B98" t="s">
        <v>39</v>
      </c>
      <c r="L98" t="s">
        <v>39</v>
      </c>
    </row>
    <row r="99" spans="2:16" x14ac:dyDescent="0.3">
      <c r="B99" s="1"/>
      <c r="C99" s="1" t="s">
        <v>35</v>
      </c>
      <c r="D99" s="1" t="s">
        <v>27</v>
      </c>
      <c r="E99" s="1" t="s">
        <v>26</v>
      </c>
      <c r="F99" s="1" t="s">
        <v>25</v>
      </c>
      <c r="G99" s="1" t="s">
        <v>28</v>
      </c>
      <c r="H99" s="1" t="s">
        <v>79</v>
      </c>
      <c r="L99" s="1"/>
      <c r="M99" s="1" t="s">
        <v>29</v>
      </c>
      <c r="N99" s="1" t="s">
        <v>30</v>
      </c>
      <c r="O99" s="1" t="s">
        <v>31</v>
      </c>
      <c r="P99" s="1" t="s">
        <v>88</v>
      </c>
    </row>
    <row r="100" spans="2:16" x14ac:dyDescent="0.3">
      <c r="B100" s="1" t="s">
        <v>5</v>
      </c>
      <c r="C100" s="1">
        <v>15</v>
      </c>
      <c r="D100" s="1">
        <v>0</v>
      </c>
      <c r="E100" s="1">
        <v>2</v>
      </c>
      <c r="F100" s="1">
        <v>0</v>
      </c>
      <c r="G100" s="1">
        <v>0</v>
      </c>
      <c r="H100" s="1">
        <v>17</v>
      </c>
      <c r="L100" s="1" t="s">
        <v>12</v>
      </c>
      <c r="M100" s="1">
        <v>12</v>
      </c>
      <c r="N100" s="1">
        <v>1</v>
      </c>
      <c r="O100" s="1">
        <v>4</v>
      </c>
      <c r="P100" s="1">
        <v>17</v>
      </c>
    </row>
    <row r="101" spans="2:16" x14ac:dyDescent="0.3">
      <c r="B101" s="1"/>
      <c r="C101" s="79">
        <v>0.88235294117647056</v>
      </c>
      <c r="D101" s="79">
        <v>0</v>
      </c>
      <c r="E101" s="79">
        <v>0.11764705882352941</v>
      </c>
      <c r="F101" s="79">
        <v>0</v>
      </c>
      <c r="G101" s="79">
        <v>0</v>
      </c>
      <c r="H101" s="1">
        <v>1</v>
      </c>
      <c r="L101" s="1"/>
      <c r="M101" s="79">
        <v>0.70588235294117652</v>
      </c>
      <c r="N101" s="79">
        <v>5.8823529411764705E-2</v>
      </c>
      <c r="O101" s="79">
        <v>0.23529411764705882</v>
      </c>
      <c r="P101" s="67">
        <v>1</v>
      </c>
    </row>
    <row r="102" spans="2:16" x14ac:dyDescent="0.3">
      <c r="B102" s="1" t="s">
        <v>6</v>
      </c>
      <c r="C102" s="1">
        <v>15</v>
      </c>
      <c r="D102" s="1">
        <v>0</v>
      </c>
      <c r="E102" s="1">
        <v>0</v>
      </c>
      <c r="F102" s="1">
        <v>1</v>
      </c>
      <c r="G102" s="1">
        <v>1</v>
      </c>
      <c r="H102" s="1">
        <v>17</v>
      </c>
      <c r="L102" s="1" t="s">
        <v>13</v>
      </c>
      <c r="M102" s="1">
        <v>12</v>
      </c>
      <c r="N102" s="1">
        <v>1</v>
      </c>
      <c r="O102" s="1">
        <v>4</v>
      </c>
      <c r="P102" s="1">
        <v>17</v>
      </c>
    </row>
    <row r="103" spans="2:16" x14ac:dyDescent="0.3">
      <c r="B103" s="1"/>
      <c r="C103" s="79">
        <v>0.88235294117647056</v>
      </c>
      <c r="D103" s="79">
        <v>0</v>
      </c>
      <c r="E103" s="79">
        <v>0</v>
      </c>
      <c r="F103" s="79">
        <v>5.8823529411764705E-2</v>
      </c>
      <c r="G103" s="79">
        <v>5.8823529411764705E-2</v>
      </c>
      <c r="H103" s="67">
        <v>1</v>
      </c>
      <c r="L103" s="1"/>
      <c r="M103" s="79">
        <v>0.70588235294117652</v>
      </c>
      <c r="N103" s="79">
        <v>5.8823529411764705E-2</v>
      </c>
      <c r="O103" s="79">
        <v>0.23529411764705882</v>
      </c>
      <c r="P103" s="67">
        <v>1</v>
      </c>
    </row>
    <row r="104" spans="2:16" x14ac:dyDescent="0.3">
      <c r="B104" s="1" t="s">
        <v>7</v>
      </c>
      <c r="C104" s="1">
        <v>17</v>
      </c>
      <c r="D104" s="1">
        <v>0</v>
      </c>
      <c r="E104" s="1">
        <v>0</v>
      </c>
      <c r="F104" s="1">
        <v>0</v>
      </c>
      <c r="G104" s="1">
        <v>0</v>
      </c>
      <c r="H104" s="1">
        <v>17</v>
      </c>
      <c r="L104" s="1" t="s">
        <v>15</v>
      </c>
      <c r="M104" s="1">
        <v>17</v>
      </c>
      <c r="N104" s="1">
        <v>0</v>
      </c>
      <c r="O104" s="1">
        <v>0</v>
      </c>
      <c r="P104" s="1">
        <v>17</v>
      </c>
    </row>
    <row r="105" spans="2:16" x14ac:dyDescent="0.3">
      <c r="B105" s="1"/>
      <c r="C105" s="79">
        <v>1</v>
      </c>
      <c r="D105" s="79">
        <v>0</v>
      </c>
      <c r="E105" s="79">
        <v>0</v>
      </c>
      <c r="F105" s="79">
        <v>0</v>
      </c>
      <c r="G105" s="79">
        <v>0</v>
      </c>
      <c r="H105" s="67">
        <v>1</v>
      </c>
      <c r="L105" s="1"/>
      <c r="M105" s="79">
        <v>1</v>
      </c>
      <c r="N105" s="79">
        <v>0</v>
      </c>
      <c r="O105" s="79">
        <v>0</v>
      </c>
      <c r="P105" s="67">
        <v>1</v>
      </c>
    </row>
    <row r="106" spans="2:16" x14ac:dyDescent="0.3">
      <c r="B106" s="1" t="s">
        <v>8</v>
      </c>
      <c r="C106" s="1">
        <v>16</v>
      </c>
      <c r="D106" s="1">
        <v>0</v>
      </c>
      <c r="E106" s="1">
        <v>0</v>
      </c>
      <c r="F106" s="1">
        <v>0</v>
      </c>
      <c r="G106" s="1">
        <v>0</v>
      </c>
      <c r="H106" s="1">
        <v>16</v>
      </c>
      <c r="L106" s="1" t="s">
        <v>16</v>
      </c>
      <c r="M106" s="1">
        <v>14</v>
      </c>
      <c r="N106" s="1">
        <v>1</v>
      </c>
      <c r="O106" s="1">
        <v>0</v>
      </c>
      <c r="P106" s="1">
        <v>15</v>
      </c>
    </row>
    <row r="107" spans="2:16" x14ac:dyDescent="0.3">
      <c r="B107" s="1"/>
      <c r="C107" s="79">
        <v>1</v>
      </c>
      <c r="D107" s="79">
        <v>0</v>
      </c>
      <c r="E107" s="79">
        <v>0</v>
      </c>
      <c r="F107" s="79">
        <v>0</v>
      </c>
      <c r="G107" s="79">
        <v>0</v>
      </c>
      <c r="H107" s="79">
        <v>1</v>
      </c>
      <c r="L107" s="1"/>
      <c r="M107" s="67">
        <v>0.93333333333333335</v>
      </c>
      <c r="N107" s="67">
        <v>6.6666666666666666E-2</v>
      </c>
      <c r="O107" s="67">
        <v>0</v>
      </c>
      <c r="P107" s="67">
        <v>1</v>
      </c>
    </row>
    <row r="108" spans="2:16" x14ac:dyDescent="0.3">
      <c r="B108" s="1" t="s">
        <v>9</v>
      </c>
      <c r="C108" s="1">
        <v>15</v>
      </c>
      <c r="D108" s="1">
        <v>1</v>
      </c>
      <c r="E108" s="1">
        <v>0</v>
      </c>
      <c r="F108" s="1">
        <v>0</v>
      </c>
      <c r="G108" s="1">
        <v>0</v>
      </c>
      <c r="H108" s="1">
        <v>16</v>
      </c>
      <c r="L108" s="1" t="s">
        <v>17</v>
      </c>
      <c r="M108" s="1">
        <v>13</v>
      </c>
      <c r="N108" s="1">
        <v>1</v>
      </c>
      <c r="O108" s="1">
        <v>2</v>
      </c>
      <c r="P108" s="1">
        <v>16</v>
      </c>
    </row>
    <row r="109" spans="2:16" x14ac:dyDescent="0.3">
      <c r="B109" s="1"/>
      <c r="C109" s="79">
        <v>0.9375</v>
      </c>
      <c r="D109" s="79">
        <v>6.25E-2</v>
      </c>
      <c r="E109" s="79">
        <v>0</v>
      </c>
      <c r="F109" s="79">
        <v>0</v>
      </c>
      <c r="G109" s="79">
        <v>0</v>
      </c>
      <c r="H109" s="79">
        <v>1</v>
      </c>
      <c r="L109" s="1"/>
      <c r="M109" s="79">
        <v>0.8125</v>
      </c>
      <c r="N109" s="79">
        <v>6.25E-2</v>
      </c>
      <c r="O109" s="79">
        <v>0.125</v>
      </c>
      <c r="P109" s="67">
        <v>1</v>
      </c>
    </row>
    <row r="110" spans="2:16" x14ac:dyDescent="0.3">
      <c r="B110" s="1"/>
      <c r="C110" s="1"/>
      <c r="D110" s="1"/>
      <c r="E110" s="1"/>
      <c r="F110" s="1"/>
      <c r="G110" s="1"/>
      <c r="H110" s="1"/>
      <c r="L110" s="1" t="s">
        <v>18</v>
      </c>
      <c r="M110" s="1">
        <v>12</v>
      </c>
      <c r="N110" s="1">
        <v>1</v>
      </c>
      <c r="O110" s="1">
        <v>3</v>
      </c>
      <c r="P110" s="1">
        <v>16</v>
      </c>
    </row>
    <row r="111" spans="2:16" x14ac:dyDescent="0.3">
      <c r="B111" s="1" t="s">
        <v>10</v>
      </c>
      <c r="C111" s="1">
        <v>15</v>
      </c>
      <c r="D111" s="1">
        <v>0</v>
      </c>
      <c r="E111" s="1">
        <v>0</v>
      </c>
      <c r="F111" s="1">
        <v>0</v>
      </c>
      <c r="G111" s="1">
        <v>0</v>
      </c>
      <c r="H111" s="1">
        <v>15</v>
      </c>
      <c r="L111" s="1"/>
      <c r="M111" s="79">
        <v>0.75</v>
      </c>
      <c r="N111" s="79">
        <v>6.25E-2</v>
      </c>
      <c r="O111" s="79">
        <v>0.1875</v>
      </c>
      <c r="P111" s="67">
        <v>1</v>
      </c>
    </row>
    <row r="112" spans="2:16" x14ac:dyDescent="0.3">
      <c r="B112" s="1"/>
      <c r="C112" s="79">
        <v>1</v>
      </c>
      <c r="D112" s="79">
        <v>0</v>
      </c>
      <c r="E112" s="79">
        <v>0</v>
      </c>
      <c r="F112" s="79">
        <v>0</v>
      </c>
      <c r="G112" s="79">
        <v>0</v>
      </c>
      <c r="H112" s="79">
        <v>1</v>
      </c>
    </row>
    <row r="113" spans="2:24" x14ac:dyDescent="0.3">
      <c r="B113" s="1" t="s">
        <v>11</v>
      </c>
      <c r="C113" s="1">
        <v>16</v>
      </c>
      <c r="D113" s="1">
        <v>1</v>
      </c>
      <c r="E113" s="1">
        <v>0</v>
      </c>
      <c r="F113" s="1">
        <v>0</v>
      </c>
      <c r="G113" s="1">
        <v>0</v>
      </c>
      <c r="H113" s="1">
        <v>17</v>
      </c>
    </row>
    <row r="114" spans="2:24" x14ac:dyDescent="0.3">
      <c r="B114" s="1"/>
      <c r="C114" s="79">
        <v>0.94117647058823528</v>
      </c>
      <c r="D114" s="79">
        <v>5.8823529411764705E-2</v>
      </c>
      <c r="E114" s="79">
        <v>0</v>
      </c>
      <c r="F114" s="79">
        <v>0</v>
      </c>
      <c r="G114" s="79">
        <v>0</v>
      </c>
      <c r="H114" s="67">
        <v>1</v>
      </c>
    </row>
    <row r="116" spans="2:24" x14ac:dyDescent="0.3">
      <c r="L116" t="s">
        <v>39</v>
      </c>
    </row>
    <row r="117" spans="2:24" x14ac:dyDescent="0.3">
      <c r="L117" s="1" t="s">
        <v>114</v>
      </c>
      <c r="M117" s="1" t="s">
        <v>36</v>
      </c>
      <c r="N117" s="1" t="s">
        <v>45</v>
      </c>
      <c r="O117" s="1" t="s">
        <v>43</v>
      </c>
      <c r="P117" s="1" t="s">
        <v>41</v>
      </c>
      <c r="Q117" s="1" t="s">
        <v>61</v>
      </c>
      <c r="R117" s="1" t="s">
        <v>58</v>
      </c>
      <c r="S117" s="1" t="s">
        <v>50</v>
      </c>
      <c r="T117" s="1" t="s">
        <v>57</v>
      </c>
      <c r="U117" s="1" t="s">
        <v>55</v>
      </c>
      <c r="V117" s="1" t="s">
        <v>53</v>
      </c>
      <c r="W117" s="1" t="s">
        <v>60</v>
      </c>
      <c r="X117" s="1" t="s">
        <v>79</v>
      </c>
    </row>
    <row r="118" spans="2:24" x14ac:dyDescent="0.3">
      <c r="L118" s="1" t="s">
        <v>106</v>
      </c>
      <c r="M118" s="1">
        <v>8</v>
      </c>
      <c r="N118" s="1">
        <v>0</v>
      </c>
      <c r="O118" s="1">
        <v>4</v>
      </c>
      <c r="P118" s="1">
        <v>1</v>
      </c>
      <c r="Q118" s="1">
        <v>1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1</v>
      </c>
      <c r="X118" s="1">
        <v>15</v>
      </c>
    </row>
    <row r="119" spans="2:24" x14ac:dyDescent="0.3">
      <c r="L119" s="1" t="s">
        <v>105</v>
      </c>
      <c r="M119" s="79">
        <v>0.53333333333333333</v>
      </c>
      <c r="N119" s="79">
        <v>0</v>
      </c>
      <c r="O119" s="79">
        <v>0.26666666666666666</v>
      </c>
      <c r="P119" s="79">
        <v>6.6666666666666666E-2</v>
      </c>
      <c r="Q119" s="79">
        <v>6.6666666666666666E-2</v>
      </c>
      <c r="R119" s="79">
        <v>0</v>
      </c>
      <c r="S119" s="79">
        <v>0</v>
      </c>
      <c r="T119" s="79">
        <v>0</v>
      </c>
      <c r="U119" s="79">
        <v>0</v>
      </c>
      <c r="V119" s="79">
        <v>0</v>
      </c>
      <c r="W119" s="79">
        <v>6.6666666666666666E-2</v>
      </c>
      <c r="X119" s="67">
        <v>1</v>
      </c>
    </row>
    <row r="121" spans="2:24" x14ac:dyDescent="0.3">
      <c r="B121" t="s">
        <v>49</v>
      </c>
      <c r="L121" t="s">
        <v>49</v>
      </c>
    </row>
    <row r="122" spans="2:24" x14ac:dyDescent="0.3">
      <c r="B122" s="1"/>
      <c r="C122" s="1" t="s">
        <v>35</v>
      </c>
      <c r="D122" s="1" t="s">
        <v>27</v>
      </c>
      <c r="E122" s="1" t="s">
        <v>26</v>
      </c>
      <c r="F122" s="1" t="s">
        <v>25</v>
      </c>
      <c r="G122" s="1" t="s">
        <v>28</v>
      </c>
      <c r="H122" s="1" t="s">
        <v>79</v>
      </c>
      <c r="L122" s="1"/>
      <c r="M122" s="1" t="s">
        <v>29</v>
      </c>
      <c r="N122" s="1" t="s">
        <v>30</v>
      </c>
      <c r="O122" s="1" t="s">
        <v>31</v>
      </c>
      <c r="P122" s="1" t="s">
        <v>88</v>
      </c>
    </row>
    <row r="123" spans="2:24" x14ac:dyDescent="0.3">
      <c r="B123" s="1" t="s">
        <v>5</v>
      </c>
      <c r="C123" s="1">
        <v>2</v>
      </c>
      <c r="D123" s="1">
        <v>1</v>
      </c>
      <c r="E123" s="1">
        <v>0</v>
      </c>
      <c r="F123" s="1">
        <v>0</v>
      </c>
      <c r="G123" s="1">
        <v>0</v>
      </c>
      <c r="H123" s="1">
        <v>3</v>
      </c>
      <c r="L123" s="1" t="s">
        <v>12</v>
      </c>
      <c r="M123" s="1">
        <v>2</v>
      </c>
      <c r="N123" s="1">
        <v>0</v>
      </c>
      <c r="O123" s="1">
        <v>1</v>
      </c>
      <c r="P123" s="1">
        <v>3</v>
      </c>
    </row>
    <row r="124" spans="2:24" x14ac:dyDescent="0.3">
      <c r="B124" s="1"/>
      <c r="C124" s="79">
        <v>0.66666666666666663</v>
      </c>
      <c r="D124" s="79">
        <v>0.33333333333333331</v>
      </c>
      <c r="E124" s="79">
        <v>0</v>
      </c>
      <c r="F124" s="79">
        <v>0</v>
      </c>
      <c r="G124" s="79">
        <v>0</v>
      </c>
      <c r="H124" s="1">
        <v>1</v>
      </c>
      <c r="L124" s="1"/>
      <c r="M124" s="79">
        <v>0.66666666666666663</v>
      </c>
      <c r="N124" s="79">
        <v>0</v>
      </c>
      <c r="O124" s="79">
        <v>0.33333333333333331</v>
      </c>
      <c r="P124" s="67">
        <v>1</v>
      </c>
    </row>
    <row r="125" spans="2:24" x14ac:dyDescent="0.3">
      <c r="B125" s="1" t="s">
        <v>6</v>
      </c>
      <c r="C125" s="1">
        <v>3</v>
      </c>
      <c r="D125" s="1">
        <v>0</v>
      </c>
      <c r="E125" s="1">
        <v>0</v>
      </c>
      <c r="F125" s="1">
        <v>0</v>
      </c>
      <c r="G125" s="1">
        <v>0</v>
      </c>
      <c r="H125" s="1">
        <v>3</v>
      </c>
      <c r="L125" s="1" t="s">
        <v>13</v>
      </c>
      <c r="M125" s="1">
        <v>3</v>
      </c>
      <c r="N125" s="1">
        <v>0</v>
      </c>
      <c r="O125" s="1">
        <v>0</v>
      </c>
      <c r="P125" s="1">
        <v>3</v>
      </c>
    </row>
    <row r="126" spans="2:24" x14ac:dyDescent="0.3">
      <c r="B126" s="1"/>
      <c r="C126" s="79">
        <v>1</v>
      </c>
      <c r="D126" s="79">
        <v>0</v>
      </c>
      <c r="E126" s="79">
        <v>0</v>
      </c>
      <c r="F126" s="79">
        <v>0</v>
      </c>
      <c r="G126" s="79">
        <v>0</v>
      </c>
      <c r="H126" s="67">
        <v>1</v>
      </c>
      <c r="L126" s="1"/>
      <c r="M126" s="79">
        <v>1</v>
      </c>
      <c r="N126" s="79">
        <v>0</v>
      </c>
      <c r="O126" s="79">
        <v>0</v>
      </c>
      <c r="P126" s="67">
        <v>1</v>
      </c>
    </row>
    <row r="127" spans="2:24" x14ac:dyDescent="0.3">
      <c r="B127" s="1" t="s">
        <v>7</v>
      </c>
      <c r="C127" s="1">
        <v>3</v>
      </c>
      <c r="D127" s="1">
        <v>0</v>
      </c>
      <c r="E127" s="1">
        <v>0</v>
      </c>
      <c r="F127" s="1">
        <v>0</v>
      </c>
      <c r="G127" s="1">
        <v>0</v>
      </c>
      <c r="H127" s="1">
        <v>3</v>
      </c>
      <c r="L127" s="1" t="s">
        <v>15</v>
      </c>
      <c r="M127" s="1">
        <v>3</v>
      </c>
      <c r="N127" s="1">
        <v>0</v>
      </c>
      <c r="O127" s="1">
        <v>0</v>
      </c>
      <c r="P127" s="1">
        <v>3</v>
      </c>
    </row>
    <row r="128" spans="2:24" x14ac:dyDescent="0.3">
      <c r="B128" s="1"/>
      <c r="C128" s="79">
        <v>1</v>
      </c>
      <c r="D128" s="79">
        <v>0</v>
      </c>
      <c r="E128" s="79">
        <v>0</v>
      </c>
      <c r="F128" s="79">
        <v>0</v>
      </c>
      <c r="G128" s="79">
        <v>0</v>
      </c>
      <c r="H128" s="67">
        <v>1</v>
      </c>
      <c r="L128" s="1"/>
      <c r="M128" s="79">
        <v>1</v>
      </c>
      <c r="N128" s="79">
        <v>0</v>
      </c>
      <c r="O128" s="79">
        <v>0</v>
      </c>
      <c r="P128" s="67">
        <v>1</v>
      </c>
    </row>
    <row r="129" spans="2:24" x14ac:dyDescent="0.3">
      <c r="B129" s="1" t="s">
        <v>8</v>
      </c>
      <c r="C129" s="1">
        <v>3</v>
      </c>
      <c r="D129" s="1">
        <v>0</v>
      </c>
      <c r="E129" s="1">
        <v>0</v>
      </c>
      <c r="F129" s="1">
        <v>0</v>
      </c>
      <c r="G129" s="1">
        <v>0</v>
      </c>
      <c r="H129" s="1">
        <v>3</v>
      </c>
      <c r="L129" s="1" t="s">
        <v>16</v>
      </c>
      <c r="M129" s="1">
        <v>2</v>
      </c>
      <c r="N129" s="1">
        <v>0</v>
      </c>
      <c r="O129" s="1">
        <v>0</v>
      </c>
      <c r="P129" s="1">
        <v>2</v>
      </c>
    </row>
    <row r="130" spans="2:24" x14ac:dyDescent="0.3">
      <c r="B130" s="1"/>
      <c r="C130" s="79">
        <v>1</v>
      </c>
      <c r="D130" s="79">
        <v>0</v>
      </c>
      <c r="E130" s="79">
        <v>0</v>
      </c>
      <c r="F130" s="79">
        <v>0</v>
      </c>
      <c r="G130" s="79">
        <v>0</v>
      </c>
      <c r="H130" s="79">
        <v>1</v>
      </c>
      <c r="L130" s="1"/>
      <c r="M130" s="67">
        <v>1</v>
      </c>
      <c r="N130" s="67">
        <v>0</v>
      </c>
      <c r="O130" s="67">
        <v>0</v>
      </c>
      <c r="P130" s="67">
        <v>1</v>
      </c>
    </row>
    <row r="131" spans="2:24" x14ac:dyDescent="0.3">
      <c r="B131" s="1" t="s">
        <v>9</v>
      </c>
      <c r="C131" s="1">
        <v>3</v>
      </c>
      <c r="D131" s="1">
        <v>0</v>
      </c>
      <c r="E131" s="1">
        <v>0</v>
      </c>
      <c r="F131" s="1">
        <v>0</v>
      </c>
      <c r="G131" s="1">
        <v>0</v>
      </c>
      <c r="H131" s="1">
        <v>3</v>
      </c>
      <c r="L131" s="1" t="s">
        <v>17</v>
      </c>
      <c r="M131" s="1">
        <v>2</v>
      </c>
      <c r="N131" s="1">
        <v>0</v>
      </c>
      <c r="O131" s="1">
        <v>0</v>
      </c>
      <c r="P131" s="1">
        <v>2</v>
      </c>
    </row>
    <row r="132" spans="2:24" x14ac:dyDescent="0.3">
      <c r="B132" s="1"/>
      <c r="C132" s="79">
        <v>1</v>
      </c>
      <c r="D132" s="79">
        <v>0</v>
      </c>
      <c r="E132" s="79">
        <v>0</v>
      </c>
      <c r="F132" s="79">
        <v>0</v>
      </c>
      <c r="G132" s="79">
        <v>0</v>
      </c>
      <c r="H132" s="79">
        <v>1</v>
      </c>
      <c r="L132" s="1"/>
      <c r="M132" s="79">
        <v>1</v>
      </c>
      <c r="N132" s="79">
        <v>0</v>
      </c>
      <c r="O132" s="79">
        <v>0</v>
      </c>
      <c r="P132" s="67">
        <v>1</v>
      </c>
    </row>
    <row r="133" spans="2:24" x14ac:dyDescent="0.3">
      <c r="B133" s="1"/>
      <c r="C133" s="1"/>
      <c r="D133" s="1"/>
      <c r="E133" s="1"/>
      <c r="F133" s="1"/>
      <c r="G133" s="1"/>
      <c r="H133" s="1"/>
      <c r="L133" s="1" t="s">
        <v>18</v>
      </c>
      <c r="M133" s="1">
        <v>2</v>
      </c>
      <c r="N133" s="1">
        <v>0</v>
      </c>
      <c r="O133" s="1">
        <v>0</v>
      </c>
      <c r="P133" s="1">
        <v>2</v>
      </c>
    </row>
    <row r="134" spans="2:24" x14ac:dyDescent="0.3">
      <c r="B134" s="1" t="s">
        <v>10</v>
      </c>
      <c r="C134" s="1">
        <v>3</v>
      </c>
      <c r="D134" s="1">
        <v>0</v>
      </c>
      <c r="E134" s="1">
        <v>0</v>
      </c>
      <c r="F134" s="1">
        <v>0</v>
      </c>
      <c r="G134" s="1">
        <v>0</v>
      </c>
      <c r="H134" s="1">
        <v>3</v>
      </c>
      <c r="L134" s="1"/>
      <c r="M134" s="79">
        <v>1</v>
      </c>
      <c r="N134" s="79">
        <v>0</v>
      </c>
      <c r="O134" s="79">
        <v>0</v>
      </c>
      <c r="P134" s="67">
        <v>1</v>
      </c>
    </row>
    <row r="135" spans="2:24" x14ac:dyDescent="0.3">
      <c r="B135" s="1"/>
      <c r="C135" s="79">
        <v>1</v>
      </c>
      <c r="D135" s="79">
        <v>0</v>
      </c>
      <c r="E135" s="79">
        <v>0</v>
      </c>
      <c r="F135" s="79">
        <v>0</v>
      </c>
      <c r="G135" s="79">
        <v>0</v>
      </c>
      <c r="H135" s="79">
        <v>1</v>
      </c>
    </row>
    <row r="136" spans="2:24" x14ac:dyDescent="0.3">
      <c r="B136" s="1" t="s">
        <v>11</v>
      </c>
      <c r="C136" s="1">
        <v>3</v>
      </c>
      <c r="D136" s="1">
        <v>0</v>
      </c>
      <c r="E136" s="1">
        <v>0</v>
      </c>
      <c r="F136" s="1">
        <v>0</v>
      </c>
      <c r="G136" s="1">
        <v>0</v>
      </c>
      <c r="H136" s="1">
        <v>3</v>
      </c>
    </row>
    <row r="137" spans="2:24" x14ac:dyDescent="0.3">
      <c r="B137" s="1"/>
      <c r="C137" s="79">
        <v>1</v>
      </c>
      <c r="D137" s="79">
        <v>0</v>
      </c>
      <c r="E137" s="79">
        <v>0</v>
      </c>
      <c r="F137" s="79">
        <v>0</v>
      </c>
      <c r="G137" s="79">
        <v>0</v>
      </c>
      <c r="H137" s="67">
        <v>1</v>
      </c>
    </row>
    <row r="139" spans="2:24" x14ac:dyDescent="0.3">
      <c r="L139" t="s">
        <v>49</v>
      </c>
    </row>
    <row r="140" spans="2:24" x14ac:dyDescent="0.3">
      <c r="L140" s="1" t="s">
        <v>114</v>
      </c>
      <c r="M140" s="1" t="s">
        <v>36</v>
      </c>
      <c r="N140" s="1" t="s">
        <v>45</v>
      </c>
      <c r="O140" s="1" t="s">
        <v>43</v>
      </c>
      <c r="P140" s="1" t="s">
        <v>41</v>
      </c>
      <c r="Q140" s="1" t="s">
        <v>61</v>
      </c>
      <c r="R140" s="1" t="s">
        <v>58</v>
      </c>
      <c r="S140" s="1" t="s">
        <v>50</v>
      </c>
      <c r="T140" s="1" t="s">
        <v>57</v>
      </c>
      <c r="U140" s="1" t="s">
        <v>55</v>
      </c>
      <c r="V140" s="1" t="s">
        <v>53</v>
      </c>
      <c r="W140" s="1" t="s">
        <v>60</v>
      </c>
      <c r="X140" s="1" t="s">
        <v>79</v>
      </c>
    </row>
    <row r="141" spans="2:24" x14ac:dyDescent="0.3">
      <c r="L141" s="1" t="s">
        <v>106</v>
      </c>
      <c r="M141" s="1">
        <v>2</v>
      </c>
      <c r="N141" s="1">
        <v>0</v>
      </c>
      <c r="O141" s="1">
        <v>1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3</v>
      </c>
    </row>
    <row r="142" spans="2:24" x14ac:dyDescent="0.3">
      <c r="L142" s="1" t="s">
        <v>105</v>
      </c>
      <c r="M142" s="79">
        <v>0.66666666666666663</v>
      </c>
      <c r="N142" s="79">
        <v>0</v>
      </c>
      <c r="O142" s="79">
        <v>0.33333333333333331</v>
      </c>
      <c r="P142" s="79">
        <v>0</v>
      </c>
      <c r="Q142" s="79">
        <v>0</v>
      </c>
      <c r="R142" s="79">
        <v>0</v>
      </c>
      <c r="S142" s="79">
        <v>0</v>
      </c>
      <c r="T142" s="79">
        <v>0</v>
      </c>
      <c r="U142" s="79">
        <v>0</v>
      </c>
      <c r="V142" s="79">
        <v>0</v>
      </c>
      <c r="W142" s="79">
        <v>0</v>
      </c>
      <c r="X142" s="67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60"/>
  <sheetViews>
    <sheetView topLeftCell="D101" zoomScale="90" zoomScaleNormal="90" workbookViewId="0">
      <selection activeCell="L109" sqref="L109:R116"/>
    </sheetView>
  </sheetViews>
  <sheetFormatPr defaultRowHeight="14.4" x14ac:dyDescent="0.3"/>
  <cols>
    <col min="2" max="2" width="26.88671875" customWidth="1"/>
    <col min="3" max="3" width="11.21875" customWidth="1"/>
    <col min="4" max="4" width="14.5546875" customWidth="1"/>
    <col min="5" max="5" width="10.44140625" bestFit="1" customWidth="1"/>
    <col min="6" max="6" width="14.77734375" bestFit="1" customWidth="1"/>
    <col min="7" max="7" width="9.6640625" customWidth="1"/>
    <col min="8" max="8" width="11.33203125" customWidth="1"/>
    <col min="9" max="9" width="12" customWidth="1"/>
    <col min="10" max="10" width="12.21875" customWidth="1"/>
    <col min="12" max="12" width="21.44140625" customWidth="1"/>
    <col min="13" max="13" width="10.77734375" customWidth="1"/>
    <col min="14" max="14" width="14" customWidth="1"/>
    <col min="15" max="15" width="11.109375" customWidth="1"/>
    <col min="16" max="17" width="10.44140625" bestFit="1" customWidth="1"/>
  </cols>
  <sheetData>
    <row r="2" spans="2:21" x14ac:dyDescent="0.3">
      <c r="B2" s="123" t="s">
        <v>149</v>
      </c>
      <c r="C2" s="123"/>
      <c r="D2" s="123"/>
      <c r="E2" s="123"/>
      <c r="F2" s="123"/>
      <c r="G2" s="123"/>
      <c r="H2" s="123"/>
      <c r="I2" s="123"/>
      <c r="J2" s="123"/>
    </row>
    <row r="3" spans="2:21" x14ac:dyDescent="0.3">
      <c r="B3" s="134" t="s">
        <v>150</v>
      </c>
      <c r="C3" s="124" t="s">
        <v>28</v>
      </c>
      <c r="D3" s="124" t="s">
        <v>26</v>
      </c>
      <c r="E3" s="124" t="s">
        <v>35</v>
      </c>
      <c r="F3" s="124" t="s">
        <v>27</v>
      </c>
      <c r="G3" s="124" t="s">
        <v>25</v>
      </c>
      <c r="H3" s="133" t="s">
        <v>112</v>
      </c>
      <c r="I3" s="123"/>
      <c r="J3" s="123"/>
      <c r="L3" s="119" t="s">
        <v>6</v>
      </c>
      <c r="M3" s="119"/>
      <c r="N3" s="119"/>
      <c r="O3" s="119"/>
      <c r="P3" s="119"/>
      <c r="Q3" s="119"/>
      <c r="R3" s="119"/>
      <c r="S3" s="120"/>
      <c r="T3" s="120"/>
      <c r="U3" s="120"/>
    </row>
    <row r="4" spans="2:21" x14ac:dyDescent="0.3">
      <c r="B4" s="124" t="s">
        <v>33</v>
      </c>
      <c r="C4" s="124">
        <v>1</v>
      </c>
      <c r="D4" s="124">
        <v>3</v>
      </c>
      <c r="E4" s="124">
        <v>16</v>
      </c>
      <c r="F4" s="124">
        <v>7</v>
      </c>
      <c r="G4" s="124">
        <v>4</v>
      </c>
      <c r="H4" s="133">
        <v>31</v>
      </c>
      <c r="I4" s="123"/>
      <c r="J4" s="123"/>
      <c r="L4" s="119" t="s">
        <v>153</v>
      </c>
      <c r="M4" s="119" t="s">
        <v>28</v>
      </c>
      <c r="N4" s="119" t="s">
        <v>26</v>
      </c>
      <c r="O4" s="119" t="s">
        <v>35</v>
      </c>
      <c r="P4" s="119" t="s">
        <v>27</v>
      </c>
      <c r="Q4" s="119" t="s">
        <v>25</v>
      </c>
      <c r="R4" s="119" t="s">
        <v>112</v>
      </c>
      <c r="S4" s="120"/>
      <c r="T4" s="120"/>
      <c r="U4" s="120"/>
    </row>
    <row r="5" spans="2:21" x14ac:dyDescent="0.3">
      <c r="B5" s="124" t="s">
        <v>118</v>
      </c>
      <c r="C5" s="124"/>
      <c r="D5" s="124">
        <v>2</v>
      </c>
      <c r="E5" s="124">
        <v>6</v>
      </c>
      <c r="F5" s="124"/>
      <c r="G5" s="124"/>
      <c r="H5" s="133">
        <v>8</v>
      </c>
      <c r="I5" s="123"/>
      <c r="J5" s="123"/>
      <c r="L5" s="119" t="s">
        <v>33</v>
      </c>
      <c r="M5" s="119">
        <v>1</v>
      </c>
      <c r="N5" s="119">
        <v>2</v>
      </c>
      <c r="O5" s="119">
        <v>26</v>
      </c>
      <c r="P5" s="119">
        <v>1</v>
      </c>
      <c r="Q5" s="119">
        <v>1</v>
      </c>
      <c r="R5" s="119">
        <v>31</v>
      </c>
      <c r="S5" s="120"/>
      <c r="T5" s="120"/>
      <c r="U5" s="120"/>
    </row>
    <row r="6" spans="2:21" x14ac:dyDescent="0.3">
      <c r="B6" s="124" t="s">
        <v>42</v>
      </c>
      <c r="C6" s="124"/>
      <c r="D6" s="124">
        <v>4</v>
      </c>
      <c r="E6" s="124">
        <v>11</v>
      </c>
      <c r="F6" s="124">
        <v>10</v>
      </c>
      <c r="G6" s="124"/>
      <c r="H6" s="133">
        <v>25</v>
      </c>
      <c r="I6" s="123" t="s">
        <v>152</v>
      </c>
      <c r="J6" s="123">
        <f>CHITEST(C4:G9,C15:G20)</f>
        <v>0.64005046543700361</v>
      </c>
      <c r="L6" s="119" t="s">
        <v>118</v>
      </c>
      <c r="M6" s="119"/>
      <c r="N6" s="119"/>
      <c r="O6" s="119">
        <v>7</v>
      </c>
      <c r="P6" s="119">
        <v>1</v>
      </c>
      <c r="Q6" s="119"/>
      <c r="R6" s="119">
        <v>8</v>
      </c>
      <c r="S6" s="120"/>
      <c r="T6" s="120"/>
      <c r="U6" s="120"/>
    </row>
    <row r="7" spans="2:21" x14ac:dyDescent="0.3">
      <c r="B7" s="124" t="s">
        <v>39</v>
      </c>
      <c r="C7" s="124"/>
      <c r="D7" s="124">
        <v>2</v>
      </c>
      <c r="E7" s="124">
        <v>15</v>
      </c>
      <c r="F7" s="124"/>
      <c r="G7" s="124"/>
      <c r="H7" s="133">
        <v>17</v>
      </c>
      <c r="I7" s="123"/>
      <c r="J7" s="123"/>
      <c r="L7" s="119" t="s">
        <v>42</v>
      </c>
      <c r="M7" s="119"/>
      <c r="N7" s="119"/>
      <c r="O7" s="119">
        <v>20</v>
      </c>
      <c r="P7" s="119">
        <v>4</v>
      </c>
      <c r="Q7" s="119">
        <v>1</v>
      </c>
      <c r="R7" s="119">
        <v>25</v>
      </c>
      <c r="S7" s="120"/>
      <c r="T7" s="120"/>
      <c r="U7" s="120"/>
    </row>
    <row r="8" spans="2:21" x14ac:dyDescent="0.3">
      <c r="B8" s="124" t="s">
        <v>22</v>
      </c>
      <c r="C8" s="124">
        <v>2</v>
      </c>
      <c r="D8" s="124">
        <v>2</v>
      </c>
      <c r="E8" s="124">
        <v>12</v>
      </c>
      <c r="F8" s="124">
        <v>6</v>
      </c>
      <c r="G8" s="124">
        <v>1</v>
      </c>
      <c r="H8" s="133">
        <v>23</v>
      </c>
      <c r="I8" s="123"/>
      <c r="J8" s="123"/>
      <c r="L8" s="119" t="s">
        <v>39</v>
      </c>
      <c r="M8" s="119">
        <v>1</v>
      </c>
      <c r="N8" s="119"/>
      <c r="O8" s="119">
        <v>15</v>
      </c>
      <c r="P8" s="119"/>
      <c r="Q8" s="119">
        <v>1</v>
      </c>
      <c r="R8" s="119">
        <v>17</v>
      </c>
      <c r="S8" s="120"/>
      <c r="T8" s="120"/>
      <c r="U8" s="120"/>
    </row>
    <row r="9" spans="2:21" x14ac:dyDescent="0.3">
      <c r="B9" s="124" t="s">
        <v>49</v>
      </c>
      <c r="C9" s="124"/>
      <c r="D9" s="124"/>
      <c r="E9" s="124">
        <v>2</v>
      </c>
      <c r="F9" s="124">
        <v>1</v>
      </c>
      <c r="G9" s="124"/>
      <c r="H9" s="133">
        <v>3</v>
      </c>
      <c r="I9" s="123"/>
      <c r="J9" s="123"/>
      <c r="L9" s="119" t="s">
        <v>22</v>
      </c>
      <c r="M9" s="119">
        <v>2</v>
      </c>
      <c r="N9" s="119">
        <v>1</v>
      </c>
      <c r="O9" s="119">
        <v>16</v>
      </c>
      <c r="P9" s="119">
        <v>4</v>
      </c>
      <c r="Q9" s="119"/>
      <c r="R9" s="119">
        <v>23</v>
      </c>
      <c r="S9" s="120"/>
      <c r="T9" s="120"/>
      <c r="U9" s="120"/>
    </row>
    <row r="10" spans="2:21" x14ac:dyDescent="0.3">
      <c r="B10" s="133" t="s">
        <v>112</v>
      </c>
      <c r="C10" s="133">
        <v>3</v>
      </c>
      <c r="D10" s="133">
        <v>13</v>
      </c>
      <c r="E10" s="133">
        <v>62</v>
      </c>
      <c r="F10" s="133">
        <v>24</v>
      </c>
      <c r="G10" s="133">
        <v>5</v>
      </c>
      <c r="H10" s="133">
        <v>107</v>
      </c>
      <c r="I10" s="123"/>
      <c r="J10" s="123"/>
      <c r="L10" s="119" t="s">
        <v>49</v>
      </c>
      <c r="M10" s="119"/>
      <c r="N10" s="119"/>
      <c r="O10" s="119">
        <v>3</v>
      </c>
      <c r="P10" s="119"/>
      <c r="Q10" s="119"/>
      <c r="R10" s="119">
        <v>3</v>
      </c>
      <c r="S10" s="120"/>
      <c r="T10" s="120"/>
      <c r="U10" s="120"/>
    </row>
    <row r="11" spans="2:21" x14ac:dyDescent="0.3">
      <c r="B11" s="123"/>
      <c r="C11" s="123"/>
      <c r="D11" s="123"/>
      <c r="E11" s="123"/>
      <c r="F11" s="123"/>
      <c r="G11" s="123"/>
      <c r="H11" s="123"/>
      <c r="I11" s="123"/>
      <c r="J11" s="123"/>
      <c r="L11" s="119" t="s">
        <v>112</v>
      </c>
      <c r="M11" s="119">
        <v>4</v>
      </c>
      <c r="N11" s="119">
        <v>3</v>
      </c>
      <c r="O11" s="119">
        <v>87</v>
      </c>
      <c r="P11" s="119">
        <v>10</v>
      </c>
      <c r="Q11" s="119">
        <v>3</v>
      </c>
      <c r="R11" s="119">
        <v>107</v>
      </c>
      <c r="S11" s="120"/>
      <c r="T11" s="120"/>
      <c r="U11" s="120"/>
    </row>
    <row r="12" spans="2:21" x14ac:dyDescent="0.3">
      <c r="B12" s="123"/>
      <c r="C12" s="123"/>
      <c r="D12" s="123"/>
      <c r="E12" s="123"/>
      <c r="F12" s="123"/>
      <c r="G12" s="123"/>
      <c r="H12" s="123"/>
      <c r="I12" s="123"/>
      <c r="J12" s="123"/>
      <c r="L12" s="120"/>
      <c r="M12" s="120"/>
      <c r="N12" s="120"/>
      <c r="O12" s="120"/>
      <c r="P12" s="120"/>
      <c r="Q12" s="120"/>
      <c r="R12" s="120"/>
      <c r="S12" s="120"/>
      <c r="T12" s="120" t="s">
        <v>171</v>
      </c>
      <c r="U12" s="120">
        <f>CHITEST(M5:Q10, M15:Q20)</f>
        <v>0.98377095729215536</v>
      </c>
    </row>
    <row r="13" spans="2:21" x14ac:dyDescent="0.3">
      <c r="B13" s="124" t="s">
        <v>149</v>
      </c>
      <c r="C13" s="124"/>
      <c r="D13" s="124"/>
      <c r="E13" s="124"/>
      <c r="F13" s="124"/>
      <c r="G13" s="124"/>
      <c r="H13" s="124"/>
      <c r="I13" s="123"/>
      <c r="J13" s="123"/>
      <c r="L13" s="119" t="s">
        <v>6</v>
      </c>
      <c r="M13" s="119"/>
      <c r="N13" s="119"/>
      <c r="O13" s="119"/>
      <c r="P13" s="119"/>
      <c r="Q13" s="119"/>
      <c r="R13" s="119"/>
      <c r="S13" s="120"/>
      <c r="T13" s="120" t="s">
        <v>178</v>
      </c>
      <c r="U13" s="120">
        <v>20</v>
      </c>
    </row>
    <row r="14" spans="2:21" x14ac:dyDescent="0.3">
      <c r="B14" s="134" t="s">
        <v>151</v>
      </c>
      <c r="C14" s="124" t="s">
        <v>28</v>
      </c>
      <c r="D14" s="124" t="s">
        <v>26</v>
      </c>
      <c r="E14" s="124" t="s">
        <v>35</v>
      </c>
      <c r="F14" s="124" t="s">
        <v>27</v>
      </c>
      <c r="G14" s="124" t="s">
        <v>25</v>
      </c>
      <c r="H14" s="124" t="s">
        <v>112</v>
      </c>
      <c r="I14" s="123"/>
      <c r="J14" s="123"/>
      <c r="L14" s="119" t="s">
        <v>177</v>
      </c>
      <c r="M14" s="119" t="s">
        <v>28</v>
      </c>
      <c r="N14" s="119" t="s">
        <v>26</v>
      </c>
      <c r="O14" s="119" t="s">
        <v>35</v>
      </c>
      <c r="P14" s="119" t="s">
        <v>27</v>
      </c>
      <c r="Q14" s="119" t="s">
        <v>25</v>
      </c>
      <c r="R14" s="119" t="s">
        <v>112</v>
      </c>
      <c r="S14" s="120"/>
      <c r="T14" s="120"/>
      <c r="U14" s="120"/>
    </row>
    <row r="15" spans="2:21" x14ac:dyDescent="0.3">
      <c r="B15" s="124" t="s">
        <v>33</v>
      </c>
      <c r="C15" s="128">
        <v>0.86915887850467288</v>
      </c>
      <c r="D15" s="128">
        <v>3.7663551401869158</v>
      </c>
      <c r="E15" s="128">
        <v>17.962616822429908</v>
      </c>
      <c r="F15" s="128">
        <v>6.9532710280373831</v>
      </c>
      <c r="G15" s="128">
        <v>1.4485981308411215</v>
      </c>
      <c r="H15" s="124">
        <v>31</v>
      </c>
      <c r="I15" s="123"/>
      <c r="J15" s="123"/>
      <c r="L15" s="119" t="s">
        <v>33</v>
      </c>
      <c r="M15" s="121">
        <f>$R5*M$11/$R$11</f>
        <v>1.1588785046728971</v>
      </c>
      <c r="N15" s="121">
        <f t="shared" ref="N15:Q15" si="0">$R5*N$11/$R$11</f>
        <v>0.86915887850467288</v>
      </c>
      <c r="O15" s="121">
        <f t="shared" si="0"/>
        <v>25.205607476635514</v>
      </c>
      <c r="P15" s="121">
        <f t="shared" si="0"/>
        <v>2.8971962616822431</v>
      </c>
      <c r="Q15" s="121">
        <f t="shared" si="0"/>
        <v>0.86915887850467288</v>
      </c>
      <c r="R15" s="119">
        <v>31</v>
      </c>
      <c r="S15" s="120"/>
      <c r="T15" s="120"/>
      <c r="U15" s="120"/>
    </row>
    <row r="16" spans="2:21" x14ac:dyDescent="0.3">
      <c r="B16" s="124" t="s">
        <v>118</v>
      </c>
      <c r="C16" s="128">
        <v>0.22429906542056074</v>
      </c>
      <c r="D16" s="128">
        <v>0.9719626168224299</v>
      </c>
      <c r="E16" s="128">
        <v>4.6355140186915884</v>
      </c>
      <c r="F16" s="128">
        <v>1.794392523364486</v>
      </c>
      <c r="G16" s="128">
        <v>0.37383177570093457</v>
      </c>
      <c r="H16" s="124">
        <v>8</v>
      </c>
      <c r="I16" s="123"/>
      <c r="J16" s="123"/>
      <c r="L16" s="119" t="s">
        <v>118</v>
      </c>
      <c r="M16" s="121">
        <f t="shared" ref="M16:Q16" si="1">$R6*M$11/$R$11</f>
        <v>0.29906542056074764</v>
      </c>
      <c r="N16" s="121">
        <f t="shared" si="1"/>
        <v>0.22429906542056074</v>
      </c>
      <c r="O16" s="121">
        <f t="shared" si="1"/>
        <v>6.5046728971962615</v>
      </c>
      <c r="P16" s="121">
        <f t="shared" si="1"/>
        <v>0.74766355140186913</v>
      </c>
      <c r="Q16" s="121">
        <f t="shared" si="1"/>
        <v>0.22429906542056074</v>
      </c>
      <c r="R16" s="119">
        <v>8</v>
      </c>
      <c r="S16" s="120"/>
      <c r="T16" s="120"/>
      <c r="U16" s="120"/>
    </row>
    <row r="17" spans="2:22" x14ac:dyDescent="0.3">
      <c r="B17" s="124" t="s">
        <v>42</v>
      </c>
      <c r="C17" s="128">
        <v>0.7009345794392523</v>
      </c>
      <c r="D17" s="128">
        <v>3.0373831775700935</v>
      </c>
      <c r="E17" s="128">
        <v>14.485981308411215</v>
      </c>
      <c r="F17" s="128">
        <v>5.6074766355140184</v>
      </c>
      <c r="G17" s="128">
        <v>1.1682242990654206</v>
      </c>
      <c r="H17" s="124">
        <v>25</v>
      </c>
      <c r="I17" s="123"/>
      <c r="J17" s="123"/>
      <c r="L17" s="119" t="s">
        <v>42</v>
      </c>
      <c r="M17" s="121">
        <f t="shared" ref="M17:Q17" si="2">$R7*M$11/$R$11</f>
        <v>0.93457943925233644</v>
      </c>
      <c r="N17" s="121">
        <f t="shared" si="2"/>
        <v>0.7009345794392523</v>
      </c>
      <c r="O17" s="121">
        <f t="shared" si="2"/>
        <v>20.327102803738317</v>
      </c>
      <c r="P17" s="121">
        <f t="shared" si="2"/>
        <v>2.3364485981308412</v>
      </c>
      <c r="Q17" s="121">
        <f t="shared" si="2"/>
        <v>0.7009345794392523</v>
      </c>
      <c r="R17" s="119">
        <v>25</v>
      </c>
      <c r="S17" s="120"/>
      <c r="T17" s="120"/>
      <c r="U17" s="120"/>
    </row>
    <row r="18" spans="2:22" x14ac:dyDescent="0.3">
      <c r="B18" s="124" t="s">
        <v>39</v>
      </c>
      <c r="C18" s="128">
        <v>0.47663551401869159</v>
      </c>
      <c r="D18" s="128">
        <v>2.0654205607476634</v>
      </c>
      <c r="E18" s="128">
        <v>9.8504672897196262</v>
      </c>
      <c r="F18" s="128">
        <v>3.8130841121495327</v>
      </c>
      <c r="G18" s="128">
        <v>0.79439252336448596</v>
      </c>
      <c r="H18" s="124">
        <v>17</v>
      </c>
      <c r="I18" s="123"/>
      <c r="J18" s="123"/>
      <c r="L18" s="119" t="s">
        <v>39</v>
      </c>
      <c r="M18" s="121">
        <f t="shared" ref="M18:Q18" si="3">$R8*M$11/$R$11</f>
        <v>0.63551401869158874</v>
      </c>
      <c r="N18" s="121">
        <f t="shared" si="3"/>
        <v>0.47663551401869159</v>
      </c>
      <c r="O18" s="121">
        <f t="shared" si="3"/>
        <v>13.822429906542055</v>
      </c>
      <c r="P18" s="121">
        <f t="shared" si="3"/>
        <v>1.5887850467289719</v>
      </c>
      <c r="Q18" s="121">
        <f t="shared" si="3"/>
        <v>0.47663551401869159</v>
      </c>
      <c r="R18" s="119">
        <v>17</v>
      </c>
      <c r="S18" s="120"/>
      <c r="T18" s="120"/>
      <c r="U18" s="120"/>
    </row>
    <row r="19" spans="2:22" x14ac:dyDescent="0.3">
      <c r="B19" s="124" t="s">
        <v>22</v>
      </c>
      <c r="C19" s="128">
        <v>0.64485981308411211</v>
      </c>
      <c r="D19" s="128">
        <v>2.7943925233644862</v>
      </c>
      <c r="E19" s="128">
        <v>13.327102803738319</v>
      </c>
      <c r="F19" s="128">
        <v>5.1588785046728969</v>
      </c>
      <c r="G19" s="128">
        <v>1.0747663551401869</v>
      </c>
      <c r="H19" s="124">
        <v>23</v>
      </c>
      <c r="I19" s="123"/>
      <c r="J19" s="123"/>
      <c r="L19" s="119" t="s">
        <v>22</v>
      </c>
      <c r="M19" s="121">
        <f t="shared" ref="M19:Q19" si="4">$R9*M$11/$R$11</f>
        <v>0.85981308411214952</v>
      </c>
      <c r="N19" s="121">
        <f t="shared" si="4"/>
        <v>0.64485981308411211</v>
      </c>
      <c r="O19" s="121">
        <f t="shared" si="4"/>
        <v>18.700934579439252</v>
      </c>
      <c r="P19" s="121">
        <f t="shared" si="4"/>
        <v>2.1495327102803738</v>
      </c>
      <c r="Q19" s="121">
        <f t="shared" si="4"/>
        <v>0.64485981308411211</v>
      </c>
      <c r="R19" s="119">
        <v>23</v>
      </c>
      <c r="S19" s="120"/>
      <c r="T19" s="120"/>
      <c r="U19" s="120"/>
    </row>
    <row r="20" spans="2:22" x14ac:dyDescent="0.3">
      <c r="B20" s="124" t="s">
        <v>49</v>
      </c>
      <c r="C20" s="128">
        <v>8.4112149532710276E-2</v>
      </c>
      <c r="D20" s="128">
        <v>0.3644859813084112</v>
      </c>
      <c r="E20" s="128">
        <v>1.7383177570093458</v>
      </c>
      <c r="F20" s="128">
        <v>0.67289719626168221</v>
      </c>
      <c r="G20" s="128">
        <v>0.14018691588785046</v>
      </c>
      <c r="H20" s="124">
        <v>3</v>
      </c>
      <c r="I20" s="123"/>
      <c r="J20" s="123"/>
      <c r="L20" s="119" t="s">
        <v>49</v>
      </c>
      <c r="M20" s="121">
        <f t="shared" ref="M20:Q20" si="5">$R10*M$11/$R$11</f>
        <v>0.11214953271028037</v>
      </c>
      <c r="N20" s="121">
        <f t="shared" si="5"/>
        <v>8.4112149532710276E-2</v>
      </c>
      <c r="O20" s="121">
        <f t="shared" si="5"/>
        <v>2.4392523364485981</v>
      </c>
      <c r="P20" s="121">
        <f t="shared" si="5"/>
        <v>0.28037383177570091</v>
      </c>
      <c r="Q20" s="121">
        <f t="shared" si="5"/>
        <v>8.4112149532710276E-2</v>
      </c>
      <c r="R20" s="119">
        <v>3</v>
      </c>
      <c r="S20" s="120"/>
      <c r="T20" s="120"/>
      <c r="U20" s="120"/>
    </row>
    <row r="21" spans="2:22" x14ac:dyDescent="0.3">
      <c r="B21" s="124" t="s">
        <v>112</v>
      </c>
      <c r="C21" s="124">
        <v>3</v>
      </c>
      <c r="D21" s="124">
        <v>13</v>
      </c>
      <c r="E21" s="124">
        <v>62</v>
      </c>
      <c r="F21" s="124">
        <v>24</v>
      </c>
      <c r="G21" s="124">
        <v>5</v>
      </c>
      <c r="H21" s="124">
        <v>107</v>
      </c>
      <c r="I21" s="123"/>
      <c r="J21" s="123"/>
      <c r="L21" s="119" t="s">
        <v>112</v>
      </c>
      <c r="M21" s="119">
        <v>4</v>
      </c>
      <c r="N21" s="119">
        <v>3</v>
      </c>
      <c r="O21" s="119">
        <v>87</v>
      </c>
      <c r="P21" s="119">
        <v>10</v>
      </c>
      <c r="Q21" s="119">
        <v>3</v>
      </c>
      <c r="R21" s="119">
        <v>107</v>
      </c>
      <c r="S21" s="120"/>
      <c r="T21" s="120"/>
      <c r="U21" s="120"/>
    </row>
    <row r="22" spans="2:22" x14ac:dyDescent="0.3">
      <c r="B22" s="123"/>
      <c r="C22" s="123"/>
      <c r="D22" s="123"/>
      <c r="E22" s="123"/>
      <c r="F22" s="123"/>
      <c r="G22" s="123"/>
      <c r="H22" s="123"/>
      <c r="I22" s="123"/>
      <c r="J22" s="123"/>
    </row>
    <row r="27" spans="2:22" x14ac:dyDescent="0.3">
      <c r="B27" s="123" t="s">
        <v>154</v>
      </c>
      <c r="C27" s="123"/>
      <c r="D27" s="123"/>
      <c r="E27" s="123"/>
      <c r="F27" s="123"/>
      <c r="G27" s="123"/>
      <c r="H27" s="123"/>
      <c r="I27" s="123"/>
      <c r="J27" s="123"/>
      <c r="L27" s="119" t="s">
        <v>155</v>
      </c>
      <c r="M27" s="119"/>
      <c r="N27" s="119"/>
      <c r="O27" s="119"/>
      <c r="P27" s="119"/>
      <c r="Q27" s="119"/>
      <c r="R27" s="119"/>
      <c r="S27" s="120"/>
      <c r="T27" s="120"/>
      <c r="U27" s="120"/>
      <c r="V27" s="120"/>
    </row>
    <row r="28" spans="2:22" x14ac:dyDescent="0.3">
      <c r="B28" s="124" t="s">
        <v>111</v>
      </c>
      <c r="C28" s="124" t="s">
        <v>26</v>
      </c>
      <c r="D28" s="124" t="s">
        <v>35</v>
      </c>
      <c r="E28" s="124" t="s">
        <v>27</v>
      </c>
      <c r="F28" s="124" t="s">
        <v>28</v>
      </c>
      <c r="G28" s="124" t="s">
        <v>25</v>
      </c>
      <c r="H28" s="124" t="s">
        <v>112</v>
      </c>
      <c r="I28" s="123"/>
      <c r="J28" s="123"/>
      <c r="L28" s="119" t="s">
        <v>111</v>
      </c>
      <c r="M28" s="119" t="s">
        <v>35</v>
      </c>
      <c r="N28" s="119" t="s">
        <v>27</v>
      </c>
      <c r="O28" s="119" t="s">
        <v>28</v>
      </c>
      <c r="P28" s="119" t="s">
        <v>26</v>
      </c>
      <c r="Q28" s="119" t="s">
        <v>25</v>
      </c>
      <c r="R28" s="119" t="s">
        <v>112</v>
      </c>
      <c r="S28" s="120"/>
      <c r="T28" s="120"/>
      <c r="U28" s="120"/>
      <c r="V28" s="120"/>
    </row>
    <row r="29" spans="2:22" x14ac:dyDescent="0.3">
      <c r="B29" s="124" t="s">
        <v>33</v>
      </c>
      <c r="C29" s="124"/>
      <c r="D29" s="124">
        <v>30</v>
      </c>
      <c r="E29" s="124"/>
      <c r="F29" s="124"/>
      <c r="G29" s="124"/>
      <c r="H29" s="124">
        <v>30</v>
      </c>
      <c r="I29" s="123"/>
      <c r="J29" s="123"/>
      <c r="L29" s="119" t="s">
        <v>33</v>
      </c>
      <c r="M29" s="119">
        <v>31</v>
      </c>
      <c r="N29" s="119"/>
      <c r="O29" s="119"/>
      <c r="P29" s="119"/>
      <c r="Q29" s="119"/>
      <c r="R29" s="119">
        <v>31</v>
      </c>
      <c r="S29" s="120"/>
      <c r="T29" s="120"/>
      <c r="U29" s="120"/>
      <c r="V29" s="120"/>
    </row>
    <row r="30" spans="2:22" x14ac:dyDescent="0.3">
      <c r="B30" s="124" t="s">
        <v>118</v>
      </c>
      <c r="C30" s="124"/>
      <c r="D30" s="124">
        <v>8</v>
      </c>
      <c r="E30" s="124"/>
      <c r="F30" s="124"/>
      <c r="G30" s="124"/>
      <c r="H30" s="124">
        <v>8</v>
      </c>
      <c r="I30" s="123"/>
      <c r="J30" s="123"/>
      <c r="L30" s="119" t="s">
        <v>118</v>
      </c>
      <c r="M30" s="119">
        <v>8</v>
      </c>
      <c r="N30" s="119"/>
      <c r="O30" s="119"/>
      <c r="P30" s="119"/>
      <c r="Q30" s="119"/>
      <c r="R30" s="119">
        <v>8</v>
      </c>
      <c r="S30" s="120"/>
      <c r="T30" s="120"/>
      <c r="U30" s="120"/>
      <c r="V30" s="120"/>
    </row>
    <row r="31" spans="2:22" x14ac:dyDescent="0.3">
      <c r="B31" s="124" t="s">
        <v>42</v>
      </c>
      <c r="C31" s="124"/>
      <c r="D31" s="124">
        <v>23</v>
      </c>
      <c r="E31" s="124">
        <v>2</v>
      </c>
      <c r="F31" s="124"/>
      <c r="G31" s="124"/>
      <c r="H31" s="124">
        <v>25</v>
      </c>
      <c r="I31" s="123"/>
      <c r="J31" s="123"/>
      <c r="L31" s="119" t="s">
        <v>42</v>
      </c>
      <c r="M31" s="119">
        <v>24</v>
      </c>
      <c r="N31" s="119">
        <v>1</v>
      </c>
      <c r="O31" s="119"/>
      <c r="P31" s="119"/>
      <c r="Q31" s="119"/>
      <c r="R31" s="119">
        <v>25</v>
      </c>
      <c r="S31" s="120"/>
      <c r="T31" s="120"/>
      <c r="U31" s="120"/>
      <c r="V31" s="120"/>
    </row>
    <row r="32" spans="2:22" x14ac:dyDescent="0.3">
      <c r="B32" s="124" t="s">
        <v>39</v>
      </c>
      <c r="C32" s="124"/>
      <c r="D32" s="124">
        <v>17</v>
      </c>
      <c r="E32" s="124"/>
      <c r="F32" s="124"/>
      <c r="G32" s="124"/>
      <c r="H32" s="124">
        <v>17</v>
      </c>
      <c r="I32" s="123"/>
      <c r="J32" s="123"/>
      <c r="L32" s="119" t="s">
        <v>39</v>
      </c>
      <c r="M32" s="119">
        <v>16</v>
      </c>
      <c r="N32" s="119"/>
      <c r="O32" s="119"/>
      <c r="P32" s="119"/>
      <c r="Q32" s="119"/>
      <c r="R32" s="119">
        <v>16</v>
      </c>
      <c r="S32" s="120"/>
      <c r="T32" s="120"/>
      <c r="U32" s="120"/>
      <c r="V32" s="120"/>
    </row>
    <row r="33" spans="2:22" x14ac:dyDescent="0.3">
      <c r="B33" s="124" t="s">
        <v>22</v>
      </c>
      <c r="C33" s="124">
        <v>1</v>
      </c>
      <c r="D33" s="124">
        <v>21</v>
      </c>
      <c r="E33" s="124">
        <v>1</v>
      </c>
      <c r="F33" s="124"/>
      <c r="G33" s="124"/>
      <c r="H33" s="124">
        <v>23</v>
      </c>
      <c r="I33" s="123"/>
      <c r="J33" s="123"/>
      <c r="L33" s="119" t="s">
        <v>22</v>
      </c>
      <c r="M33" s="119">
        <v>20</v>
      </c>
      <c r="N33" s="119">
        <v>2</v>
      </c>
      <c r="O33" s="119"/>
      <c r="P33" s="119"/>
      <c r="Q33" s="119"/>
      <c r="R33" s="119">
        <v>22</v>
      </c>
      <c r="S33" s="120"/>
      <c r="T33" s="120"/>
      <c r="U33" s="120"/>
      <c r="V33" s="120"/>
    </row>
    <row r="34" spans="2:22" x14ac:dyDescent="0.3">
      <c r="B34" s="124" t="s">
        <v>49</v>
      </c>
      <c r="C34" s="124"/>
      <c r="D34" s="124">
        <v>3</v>
      </c>
      <c r="E34" s="124"/>
      <c r="F34" s="124"/>
      <c r="G34" s="124"/>
      <c r="H34" s="124">
        <v>3</v>
      </c>
      <c r="I34" s="123"/>
      <c r="J34" s="123"/>
      <c r="L34" s="119" t="s">
        <v>49</v>
      </c>
      <c r="M34" s="119">
        <v>3</v>
      </c>
      <c r="N34" s="119"/>
      <c r="O34" s="119"/>
      <c r="P34" s="119"/>
      <c r="Q34" s="119"/>
      <c r="R34" s="119">
        <v>3</v>
      </c>
      <c r="S34" s="120"/>
      <c r="T34" s="120"/>
      <c r="U34" s="120"/>
      <c r="V34" s="120"/>
    </row>
    <row r="35" spans="2:22" x14ac:dyDescent="0.3">
      <c r="B35" s="124" t="s">
        <v>112</v>
      </c>
      <c r="C35" s="124">
        <v>1</v>
      </c>
      <c r="D35" s="124">
        <v>102</v>
      </c>
      <c r="E35" s="124">
        <v>3</v>
      </c>
      <c r="F35" s="124">
        <v>0</v>
      </c>
      <c r="G35" s="124">
        <v>0</v>
      </c>
      <c r="H35" s="124">
        <v>106</v>
      </c>
      <c r="I35" s="123"/>
      <c r="J35" s="123"/>
      <c r="L35" s="122" t="s">
        <v>112</v>
      </c>
      <c r="M35" s="122">
        <v>102</v>
      </c>
      <c r="N35" s="122">
        <v>3</v>
      </c>
      <c r="O35" s="122"/>
      <c r="P35" s="122"/>
      <c r="Q35" s="122">
        <v>0</v>
      </c>
      <c r="R35" s="122">
        <v>105</v>
      </c>
      <c r="S35" s="120"/>
      <c r="T35" s="120"/>
      <c r="U35" s="120"/>
      <c r="V35" s="120"/>
    </row>
    <row r="36" spans="2:22" x14ac:dyDescent="0.3">
      <c r="B36" s="123"/>
      <c r="C36" s="123"/>
      <c r="D36" s="123"/>
      <c r="E36" s="123"/>
      <c r="F36" s="123"/>
      <c r="G36" s="123"/>
      <c r="H36" s="123"/>
      <c r="I36" s="123"/>
      <c r="J36" s="123"/>
      <c r="L36" s="119"/>
      <c r="M36" s="119"/>
      <c r="N36" s="119"/>
      <c r="O36" s="119"/>
      <c r="P36" s="119"/>
      <c r="Q36" s="119"/>
      <c r="R36" s="119"/>
      <c r="S36" s="120"/>
      <c r="T36" s="120"/>
      <c r="U36" s="120"/>
      <c r="V36" s="120"/>
    </row>
    <row r="37" spans="2:22" x14ac:dyDescent="0.3">
      <c r="B37" s="123"/>
      <c r="C37" s="123"/>
      <c r="D37" s="123"/>
      <c r="E37" s="123"/>
      <c r="F37" s="123"/>
      <c r="G37" s="123"/>
      <c r="H37" s="123"/>
      <c r="I37" s="123"/>
      <c r="J37" s="123">
        <f>CHITEST(C29:G34, C40:G45)</f>
        <v>0.99937129634487021</v>
      </c>
      <c r="L37" s="119"/>
      <c r="M37" s="119"/>
      <c r="N37" s="119"/>
      <c r="O37" s="119"/>
      <c r="P37" s="119"/>
      <c r="Q37" s="119"/>
      <c r="R37" s="119"/>
      <c r="S37" s="120"/>
      <c r="T37" s="120" t="s">
        <v>179</v>
      </c>
      <c r="U37" s="120">
        <f>CHITEST(M29:Q34, M40:Q45)</f>
        <v>0.99999191738819104</v>
      </c>
      <c r="V37" s="120"/>
    </row>
    <row r="38" spans="2:22" x14ac:dyDescent="0.3">
      <c r="B38" s="123" t="s">
        <v>154</v>
      </c>
      <c r="C38" s="123"/>
      <c r="D38" s="123"/>
      <c r="E38" s="123"/>
      <c r="F38" s="123"/>
      <c r="G38" s="123"/>
      <c r="H38" s="123"/>
      <c r="I38" s="123"/>
      <c r="J38" s="123"/>
      <c r="L38" s="119" t="s">
        <v>155</v>
      </c>
      <c r="M38" s="119"/>
      <c r="N38" s="119"/>
      <c r="O38" s="119"/>
      <c r="P38" s="119"/>
      <c r="Q38" s="119"/>
      <c r="R38" s="119"/>
      <c r="S38" s="120"/>
      <c r="T38" s="120"/>
      <c r="U38" s="120"/>
      <c r="V38" s="120"/>
    </row>
    <row r="39" spans="2:22" x14ac:dyDescent="0.3">
      <c r="B39" s="124" t="s">
        <v>111</v>
      </c>
      <c r="C39" s="124" t="s">
        <v>26</v>
      </c>
      <c r="D39" s="124" t="s">
        <v>35</v>
      </c>
      <c r="E39" s="124" t="s">
        <v>27</v>
      </c>
      <c r="F39" s="124" t="s">
        <v>28</v>
      </c>
      <c r="G39" s="124" t="s">
        <v>25</v>
      </c>
      <c r="H39" s="124" t="s">
        <v>112</v>
      </c>
      <c r="I39" s="123"/>
      <c r="J39" s="123"/>
      <c r="L39" s="119" t="s">
        <v>111</v>
      </c>
      <c r="M39" s="119" t="s">
        <v>35</v>
      </c>
      <c r="N39" s="119" t="s">
        <v>27</v>
      </c>
      <c r="O39" s="119" t="s">
        <v>28</v>
      </c>
      <c r="P39" s="119" t="s">
        <v>26</v>
      </c>
      <c r="Q39" s="119" t="s">
        <v>25</v>
      </c>
      <c r="R39" s="119" t="s">
        <v>112</v>
      </c>
      <c r="S39" s="120"/>
      <c r="T39" s="120"/>
      <c r="U39" s="120"/>
      <c r="V39" s="120"/>
    </row>
    <row r="40" spans="2:22" x14ac:dyDescent="0.3">
      <c r="B40" s="124" t="s">
        <v>33</v>
      </c>
      <c r="C40" s="128">
        <f>$H29*C$35/$H$35</f>
        <v>0.28301886792452829</v>
      </c>
      <c r="D40" s="128">
        <f t="shared" ref="D40:G40" si="6">$H29*D$35/$H$35</f>
        <v>28.867924528301888</v>
      </c>
      <c r="E40" s="128">
        <f t="shared" si="6"/>
        <v>0.84905660377358494</v>
      </c>
      <c r="F40" s="128">
        <f t="shared" si="6"/>
        <v>0</v>
      </c>
      <c r="G40" s="128">
        <f t="shared" si="6"/>
        <v>0</v>
      </c>
      <c r="H40" s="124">
        <v>30</v>
      </c>
      <c r="I40" s="123"/>
      <c r="J40" s="123"/>
      <c r="L40" s="119" t="s">
        <v>33</v>
      </c>
      <c r="M40" s="121">
        <f>$R29*M$35/$R$46</f>
        <v>30.114285714285714</v>
      </c>
      <c r="N40" s="121">
        <f t="shared" ref="N40:Q40" si="7">$R29*N$35/$R$46</f>
        <v>0.88571428571428568</v>
      </c>
      <c r="O40" s="121">
        <f t="shared" si="7"/>
        <v>0</v>
      </c>
      <c r="P40" s="121">
        <f t="shared" si="7"/>
        <v>0</v>
      </c>
      <c r="Q40" s="121">
        <f t="shared" si="7"/>
        <v>0</v>
      </c>
      <c r="R40" s="119">
        <v>31</v>
      </c>
      <c r="S40" s="120"/>
      <c r="T40" s="120"/>
      <c r="U40" s="120"/>
      <c r="V40" s="120"/>
    </row>
    <row r="41" spans="2:22" x14ac:dyDescent="0.3">
      <c r="B41" s="124" t="s">
        <v>118</v>
      </c>
      <c r="C41" s="128">
        <f t="shared" ref="C41:G41" si="8">$H30*C$35/$H$35</f>
        <v>7.5471698113207544E-2</v>
      </c>
      <c r="D41" s="128">
        <f t="shared" si="8"/>
        <v>7.6981132075471699</v>
      </c>
      <c r="E41" s="128">
        <f t="shared" si="8"/>
        <v>0.22641509433962265</v>
      </c>
      <c r="F41" s="128">
        <f t="shared" si="8"/>
        <v>0</v>
      </c>
      <c r="G41" s="128">
        <f t="shared" si="8"/>
        <v>0</v>
      </c>
      <c r="H41" s="124">
        <v>8</v>
      </c>
      <c r="I41" s="123"/>
      <c r="J41" s="123"/>
      <c r="L41" s="119" t="s">
        <v>118</v>
      </c>
      <c r="M41" s="121">
        <f t="shared" ref="M41:Q41" si="9">$R30*M$35/$R$46</f>
        <v>7.7714285714285714</v>
      </c>
      <c r="N41" s="121">
        <f t="shared" si="9"/>
        <v>0.22857142857142856</v>
      </c>
      <c r="O41" s="121">
        <f t="shared" si="9"/>
        <v>0</v>
      </c>
      <c r="P41" s="121">
        <f t="shared" si="9"/>
        <v>0</v>
      </c>
      <c r="Q41" s="121">
        <f t="shared" si="9"/>
        <v>0</v>
      </c>
      <c r="R41" s="119">
        <v>8</v>
      </c>
      <c r="S41" s="120"/>
      <c r="T41" s="120"/>
      <c r="U41" s="120"/>
      <c r="V41" s="120"/>
    </row>
    <row r="42" spans="2:22" x14ac:dyDescent="0.3">
      <c r="B42" s="124" t="s">
        <v>42</v>
      </c>
      <c r="C42" s="128">
        <f t="shared" ref="C42:G42" si="10">$H31*C$35/$H$35</f>
        <v>0.23584905660377359</v>
      </c>
      <c r="D42" s="128">
        <f t="shared" si="10"/>
        <v>24.056603773584907</v>
      </c>
      <c r="E42" s="128">
        <f t="shared" si="10"/>
        <v>0.70754716981132071</v>
      </c>
      <c r="F42" s="128">
        <f t="shared" si="10"/>
        <v>0</v>
      </c>
      <c r="G42" s="128">
        <f t="shared" si="10"/>
        <v>0</v>
      </c>
      <c r="H42" s="124">
        <v>25</v>
      </c>
      <c r="I42" s="123"/>
      <c r="J42" s="123"/>
      <c r="L42" s="119" t="s">
        <v>42</v>
      </c>
      <c r="M42" s="121">
        <f t="shared" ref="M42:Q42" si="11">$R31*M$35/$R$46</f>
        <v>24.285714285714285</v>
      </c>
      <c r="N42" s="121">
        <f t="shared" si="11"/>
        <v>0.7142857142857143</v>
      </c>
      <c r="O42" s="121">
        <f t="shared" si="11"/>
        <v>0</v>
      </c>
      <c r="P42" s="121">
        <f t="shared" si="11"/>
        <v>0</v>
      </c>
      <c r="Q42" s="121">
        <f t="shared" si="11"/>
        <v>0</v>
      </c>
      <c r="R42" s="119">
        <v>25</v>
      </c>
      <c r="S42" s="120"/>
      <c r="T42" s="120"/>
      <c r="U42" s="120"/>
      <c r="V42" s="120"/>
    </row>
    <row r="43" spans="2:22" x14ac:dyDescent="0.3">
      <c r="B43" s="124" t="s">
        <v>39</v>
      </c>
      <c r="C43" s="128">
        <f t="shared" ref="C43:G43" si="12">$H32*C$35/$H$35</f>
        <v>0.16037735849056603</v>
      </c>
      <c r="D43" s="128">
        <f t="shared" si="12"/>
        <v>16.358490566037737</v>
      </c>
      <c r="E43" s="128">
        <f t="shared" si="12"/>
        <v>0.48113207547169812</v>
      </c>
      <c r="F43" s="128">
        <f t="shared" si="12"/>
        <v>0</v>
      </c>
      <c r="G43" s="128">
        <f t="shared" si="12"/>
        <v>0</v>
      </c>
      <c r="H43" s="124">
        <v>17</v>
      </c>
      <c r="I43" s="123"/>
      <c r="J43" s="123"/>
      <c r="L43" s="119" t="s">
        <v>39</v>
      </c>
      <c r="M43" s="121">
        <f t="shared" ref="M43:Q43" si="13">$R32*M$35/$R$46</f>
        <v>15.542857142857143</v>
      </c>
      <c r="N43" s="121">
        <f t="shared" si="13"/>
        <v>0.45714285714285713</v>
      </c>
      <c r="O43" s="121">
        <f t="shared" si="13"/>
        <v>0</v>
      </c>
      <c r="P43" s="121">
        <f t="shared" si="13"/>
        <v>0</v>
      </c>
      <c r="Q43" s="121">
        <f t="shared" si="13"/>
        <v>0</v>
      </c>
      <c r="R43" s="119">
        <v>16</v>
      </c>
      <c r="S43" s="120"/>
      <c r="T43" s="120"/>
      <c r="U43" s="120"/>
      <c r="V43" s="120"/>
    </row>
    <row r="44" spans="2:22" x14ac:dyDescent="0.3">
      <c r="B44" s="124" t="s">
        <v>22</v>
      </c>
      <c r="C44" s="128">
        <f t="shared" ref="C44:G44" si="14">$H33*C$35/$H$35</f>
        <v>0.21698113207547171</v>
      </c>
      <c r="D44" s="128">
        <f t="shared" si="14"/>
        <v>22.132075471698112</v>
      </c>
      <c r="E44" s="128">
        <f t="shared" si="14"/>
        <v>0.65094339622641506</v>
      </c>
      <c r="F44" s="128">
        <f t="shared" si="14"/>
        <v>0</v>
      </c>
      <c r="G44" s="128">
        <f t="shared" si="14"/>
        <v>0</v>
      </c>
      <c r="H44" s="124">
        <v>23</v>
      </c>
      <c r="I44" s="123"/>
      <c r="J44" s="123"/>
      <c r="L44" s="119" t="s">
        <v>22</v>
      </c>
      <c r="M44" s="121">
        <f t="shared" ref="M44:Q44" si="15">$R33*M$35/$R$46</f>
        <v>21.37142857142857</v>
      </c>
      <c r="N44" s="121">
        <f t="shared" si="15"/>
        <v>0.62857142857142856</v>
      </c>
      <c r="O44" s="121">
        <f t="shared" si="15"/>
        <v>0</v>
      </c>
      <c r="P44" s="121">
        <f t="shared" si="15"/>
        <v>0</v>
      </c>
      <c r="Q44" s="121">
        <f t="shared" si="15"/>
        <v>0</v>
      </c>
      <c r="R44" s="119">
        <v>22</v>
      </c>
      <c r="S44" s="120"/>
      <c r="T44" s="120"/>
      <c r="U44" s="120"/>
      <c r="V44" s="120"/>
    </row>
    <row r="45" spans="2:22" x14ac:dyDescent="0.3">
      <c r="B45" s="124" t="s">
        <v>49</v>
      </c>
      <c r="C45" s="128">
        <f t="shared" ref="C45:G45" si="16">$H34*C$35/$H$35</f>
        <v>2.8301886792452831E-2</v>
      </c>
      <c r="D45" s="128">
        <f t="shared" si="16"/>
        <v>2.8867924528301887</v>
      </c>
      <c r="E45" s="128">
        <f t="shared" si="16"/>
        <v>8.4905660377358486E-2</v>
      </c>
      <c r="F45" s="128">
        <f t="shared" si="16"/>
        <v>0</v>
      </c>
      <c r="G45" s="128">
        <f t="shared" si="16"/>
        <v>0</v>
      </c>
      <c r="H45" s="124">
        <v>3</v>
      </c>
      <c r="I45" s="123"/>
      <c r="J45" s="123"/>
      <c r="L45" s="119" t="s">
        <v>49</v>
      </c>
      <c r="M45" s="121">
        <f t="shared" ref="M45:Q45" si="17">$R34*M$35/$R$46</f>
        <v>2.9142857142857141</v>
      </c>
      <c r="N45" s="121">
        <f t="shared" si="17"/>
        <v>8.5714285714285715E-2</v>
      </c>
      <c r="O45" s="121">
        <f t="shared" si="17"/>
        <v>0</v>
      </c>
      <c r="P45" s="121">
        <f t="shared" si="17"/>
        <v>0</v>
      </c>
      <c r="Q45" s="121">
        <f t="shared" si="17"/>
        <v>0</v>
      </c>
      <c r="R45" s="119">
        <v>3</v>
      </c>
      <c r="S45" s="120"/>
      <c r="T45" s="120"/>
      <c r="U45" s="120"/>
      <c r="V45" s="120"/>
    </row>
    <row r="46" spans="2:22" x14ac:dyDescent="0.3">
      <c r="B46" s="124" t="s">
        <v>112</v>
      </c>
      <c r="C46" s="124">
        <v>1</v>
      </c>
      <c r="D46" s="124">
        <v>102</v>
      </c>
      <c r="E46" s="124">
        <v>3</v>
      </c>
      <c r="F46" s="124">
        <v>0</v>
      </c>
      <c r="G46" s="124">
        <v>0</v>
      </c>
      <c r="H46" s="124">
        <v>106</v>
      </c>
      <c r="I46" s="123"/>
      <c r="J46" s="123"/>
      <c r="L46" s="122" t="s">
        <v>112</v>
      </c>
      <c r="M46" s="122">
        <v>102</v>
      </c>
      <c r="N46" s="122">
        <v>3</v>
      </c>
      <c r="O46" s="122"/>
      <c r="P46" s="122"/>
      <c r="Q46" s="122">
        <v>0</v>
      </c>
      <c r="R46" s="122">
        <v>105</v>
      </c>
      <c r="S46" s="120"/>
      <c r="T46" s="120"/>
      <c r="U46" s="120"/>
      <c r="V46" s="120"/>
    </row>
    <row r="47" spans="2:22" x14ac:dyDescent="0.3">
      <c r="B47" s="123"/>
      <c r="C47" s="123"/>
      <c r="D47" s="123"/>
      <c r="E47" s="123"/>
      <c r="F47" s="123"/>
      <c r="G47" s="123"/>
      <c r="H47" s="123"/>
      <c r="I47" s="123"/>
      <c r="J47" s="123"/>
      <c r="L47" s="120"/>
      <c r="M47" s="120"/>
      <c r="N47" s="120"/>
      <c r="O47" s="120"/>
      <c r="P47" s="120"/>
      <c r="Q47" s="120"/>
      <c r="R47" s="120"/>
      <c r="S47" s="120"/>
      <c r="T47" s="120"/>
      <c r="U47" s="120"/>
      <c r="V47" s="120"/>
    </row>
    <row r="49" spans="2:22" x14ac:dyDescent="0.3">
      <c r="B49" s="123" t="s">
        <v>156</v>
      </c>
      <c r="C49" s="123"/>
      <c r="D49" s="123"/>
      <c r="E49" s="123"/>
      <c r="F49" s="123"/>
      <c r="G49" s="123"/>
      <c r="H49" s="123"/>
      <c r="I49" s="123"/>
      <c r="J49" s="123"/>
    </row>
    <row r="50" spans="2:22" x14ac:dyDescent="0.3">
      <c r="B50" s="124" t="s">
        <v>111</v>
      </c>
      <c r="C50" s="124" t="s">
        <v>28</v>
      </c>
      <c r="D50" s="124" t="s">
        <v>26</v>
      </c>
      <c r="E50" s="124" t="s">
        <v>35</v>
      </c>
      <c r="F50" s="124" t="s">
        <v>27</v>
      </c>
      <c r="G50" s="124" t="s">
        <v>25</v>
      </c>
      <c r="H50" s="124" t="s">
        <v>112</v>
      </c>
      <c r="I50" s="123"/>
      <c r="J50" s="123"/>
      <c r="L50" s="125" t="s">
        <v>157</v>
      </c>
      <c r="M50" s="125"/>
      <c r="N50" s="125"/>
      <c r="O50" s="125"/>
      <c r="P50" s="125"/>
      <c r="Q50" s="125"/>
      <c r="R50" s="125"/>
      <c r="S50" s="125"/>
      <c r="T50" s="125"/>
      <c r="U50" s="125"/>
      <c r="V50" s="125"/>
    </row>
    <row r="51" spans="2:22" x14ac:dyDescent="0.3">
      <c r="B51" s="124" t="s">
        <v>33</v>
      </c>
      <c r="C51" s="124"/>
      <c r="D51" s="124"/>
      <c r="E51" s="124">
        <v>28</v>
      </c>
      <c r="F51" s="124">
        <v>3</v>
      </c>
      <c r="G51" s="124"/>
      <c r="H51" s="124">
        <v>31</v>
      </c>
      <c r="I51" s="123"/>
      <c r="J51" s="123"/>
      <c r="L51" s="126" t="s">
        <v>111</v>
      </c>
      <c r="M51" s="126" t="s">
        <v>28</v>
      </c>
      <c r="N51" s="126" t="s">
        <v>26</v>
      </c>
      <c r="O51" s="126" t="s">
        <v>35</v>
      </c>
      <c r="P51" s="126" t="s">
        <v>27</v>
      </c>
      <c r="Q51" s="126" t="s">
        <v>25</v>
      </c>
      <c r="R51" s="126" t="s">
        <v>112</v>
      </c>
      <c r="S51" s="125"/>
      <c r="T51" s="125"/>
      <c r="U51" s="125"/>
      <c r="V51" s="125"/>
    </row>
    <row r="52" spans="2:22" x14ac:dyDescent="0.3">
      <c r="B52" s="124" t="s">
        <v>118</v>
      </c>
      <c r="C52" s="124"/>
      <c r="D52" s="124"/>
      <c r="E52" s="124">
        <v>8</v>
      </c>
      <c r="F52" s="124"/>
      <c r="G52" s="124"/>
      <c r="H52" s="124">
        <v>8</v>
      </c>
      <c r="I52" s="123"/>
      <c r="J52" s="123"/>
      <c r="L52" s="126" t="s">
        <v>33</v>
      </c>
      <c r="M52" s="126"/>
      <c r="N52" s="126"/>
      <c r="O52" s="126">
        <v>28</v>
      </c>
      <c r="P52" s="126">
        <v>3</v>
      </c>
      <c r="Q52" s="126"/>
      <c r="R52" s="126">
        <v>31</v>
      </c>
      <c r="S52" s="125"/>
      <c r="T52" s="125"/>
      <c r="U52" s="125"/>
      <c r="V52" s="125"/>
    </row>
    <row r="53" spans="2:22" x14ac:dyDescent="0.3">
      <c r="B53" s="124" t="s">
        <v>42</v>
      </c>
      <c r="C53" s="124"/>
      <c r="D53" s="124">
        <v>1</v>
      </c>
      <c r="E53" s="124">
        <v>24</v>
      </c>
      <c r="F53" s="124"/>
      <c r="G53" s="124"/>
      <c r="H53" s="124">
        <v>25</v>
      </c>
      <c r="I53" s="123"/>
      <c r="J53" s="123"/>
      <c r="L53" s="126" t="s">
        <v>118</v>
      </c>
      <c r="M53" s="126"/>
      <c r="N53" s="126">
        <v>1</v>
      </c>
      <c r="O53" s="126">
        <v>7</v>
      </c>
      <c r="P53" s="126"/>
      <c r="Q53" s="126"/>
      <c r="R53" s="126">
        <v>8</v>
      </c>
      <c r="S53" s="125"/>
      <c r="T53" s="125"/>
      <c r="U53" s="125"/>
      <c r="V53" s="125"/>
    </row>
    <row r="54" spans="2:22" x14ac:dyDescent="0.3">
      <c r="B54" s="124" t="s">
        <v>39</v>
      </c>
      <c r="C54" s="124"/>
      <c r="D54" s="124"/>
      <c r="E54" s="124">
        <v>15</v>
      </c>
      <c r="F54" s="124">
        <v>1</v>
      </c>
      <c r="G54" s="124"/>
      <c r="H54" s="124">
        <v>16</v>
      </c>
      <c r="I54" s="123"/>
      <c r="J54" s="123"/>
      <c r="L54" s="126" t="s">
        <v>42</v>
      </c>
      <c r="M54" s="126"/>
      <c r="N54" s="126">
        <v>1</v>
      </c>
      <c r="O54" s="126">
        <v>19</v>
      </c>
      <c r="P54" s="126">
        <v>5</v>
      </c>
      <c r="Q54" s="126"/>
      <c r="R54" s="126">
        <v>25</v>
      </c>
      <c r="S54" s="125"/>
      <c r="T54" s="125"/>
      <c r="U54" s="125"/>
      <c r="V54" s="125"/>
    </row>
    <row r="55" spans="2:22" x14ac:dyDescent="0.3">
      <c r="B55" s="124" t="s">
        <v>22</v>
      </c>
      <c r="C55" s="124">
        <v>2</v>
      </c>
      <c r="D55" s="124"/>
      <c r="E55" s="124">
        <v>17</v>
      </c>
      <c r="F55" s="124">
        <v>3</v>
      </c>
      <c r="G55" s="124"/>
      <c r="H55" s="124">
        <v>22</v>
      </c>
      <c r="I55" s="123"/>
      <c r="J55" s="123"/>
      <c r="L55" s="126" t="s">
        <v>39</v>
      </c>
      <c r="M55" s="126"/>
      <c r="N55" s="126"/>
      <c r="O55" s="126">
        <v>15</v>
      </c>
      <c r="P55" s="126"/>
      <c r="Q55" s="126"/>
      <c r="R55" s="126">
        <v>15</v>
      </c>
      <c r="S55" s="125"/>
      <c r="T55" s="125"/>
      <c r="U55" s="125"/>
      <c r="V55" s="125"/>
    </row>
    <row r="56" spans="2:22" x14ac:dyDescent="0.3">
      <c r="B56" s="124" t="s">
        <v>49</v>
      </c>
      <c r="C56" s="124"/>
      <c r="D56" s="124"/>
      <c r="E56" s="124">
        <v>3</v>
      </c>
      <c r="F56" s="124"/>
      <c r="G56" s="124"/>
      <c r="H56" s="124">
        <v>3</v>
      </c>
      <c r="I56" s="123"/>
      <c r="J56" s="123"/>
      <c r="L56" s="126" t="s">
        <v>22</v>
      </c>
      <c r="M56" s="126">
        <v>2</v>
      </c>
      <c r="N56" s="126"/>
      <c r="O56" s="126">
        <v>17</v>
      </c>
      <c r="P56" s="126">
        <v>3</v>
      </c>
      <c r="Q56" s="126"/>
      <c r="R56" s="126">
        <v>22</v>
      </c>
      <c r="S56" s="125"/>
      <c r="T56" s="125"/>
      <c r="U56" s="125"/>
      <c r="V56" s="125"/>
    </row>
    <row r="57" spans="2:22" x14ac:dyDescent="0.3">
      <c r="B57" s="124" t="s">
        <v>112</v>
      </c>
      <c r="C57" s="124">
        <v>2</v>
      </c>
      <c r="D57" s="124">
        <v>1</v>
      </c>
      <c r="E57" s="124">
        <v>95</v>
      </c>
      <c r="F57" s="124">
        <v>7</v>
      </c>
      <c r="G57" s="124">
        <v>0</v>
      </c>
      <c r="H57" s="124">
        <v>105</v>
      </c>
      <c r="I57" s="123"/>
      <c r="J57" s="123"/>
      <c r="L57" s="126" t="s">
        <v>49</v>
      </c>
      <c r="M57" s="126"/>
      <c r="N57" s="126"/>
      <c r="O57" s="126">
        <v>3</v>
      </c>
      <c r="P57" s="126"/>
      <c r="Q57" s="126"/>
      <c r="R57" s="126">
        <v>3</v>
      </c>
      <c r="S57" s="125"/>
      <c r="T57" s="125"/>
      <c r="U57" s="125"/>
      <c r="V57" s="125"/>
    </row>
    <row r="58" spans="2:22" x14ac:dyDescent="0.3">
      <c r="B58" s="123"/>
      <c r="C58" s="123"/>
      <c r="D58" s="123"/>
      <c r="E58" s="123"/>
      <c r="F58" s="123"/>
      <c r="G58" s="123"/>
      <c r="H58" s="123"/>
      <c r="I58" s="123" t="s">
        <v>182</v>
      </c>
      <c r="J58" s="123">
        <f>CHITEST(C51:G56, C62:G67)</f>
        <v>0.94441821323131103</v>
      </c>
      <c r="L58" s="126" t="s">
        <v>112</v>
      </c>
      <c r="M58" s="126">
        <v>2</v>
      </c>
      <c r="N58" s="126">
        <v>2</v>
      </c>
      <c r="O58" s="126">
        <v>89</v>
      </c>
      <c r="P58" s="126">
        <v>11</v>
      </c>
      <c r="Q58" s="126">
        <v>0</v>
      </c>
      <c r="R58" s="126">
        <v>104</v>
      </c>
      <c r="S58" s="125"/>
      <c r="T58" s="125"/>
      <c r="U58" s="125"/>
      <c r="V58" s="125"/>
    </row>
    <row r="59" spans="2:22" x14ac:dyDescent="0.3">
      <c r="B59" s="123"/>
      <c r="C59" s="123"/>
      <c r="D59" s="123"/>
      <c r="E59" s="123"/>
      <c r="F59" s="123"/>
      <c r="G59" s="123"/>
      <c r="H59" s="123"/>
      <c r="I59" s="123"/>
      <c r="J59" s="123"/>
      <c r="L59" s="125"/>
      <c r="M59" s="125"/>
      <c r="N59" s="125"/>
      <c r="O59" s="125"/>
      <c r="P59" s="125"/>
      <c r="Q59" s="125"/>
      <c r="R59" s="125"/>
      <c r="S59" s="125"/>
      <c r="T59" s="125" t="s">
        <v>179</v>
      </c>
      <c r="U59" s="125">
        <f>CHITEST(M52:Q57, M63:Q68)</f>
        <v>0.81086597313326947</v>
      </c>
      <c r="V59" s="125"/>
    </row>
    <row r="60" spans="2:22" x14ac:dyDescent="0.3">
      <c r="B60" s="123" t="s">
        <v>156</v>
      </c>
      <c r="C60" s="123"/>
      <c r="D60" s="123"/>
      <c r="E60" s="123"/>
      <c r="F60" s="123"/>
      <c r="G60" s="123"/>
      <c r="H60" s="123"/>
      <c r="I60" s="123"/>
      <c r="J60" s="123"/>
      <c r="L60" s="125"/>
      <c r="M60" s="125"/>
      <c r="N60" s="125"/>
      <c r="O60" s="125"/>
      <c r="P60" s="125"/>
      <c r="Q60" s="125"/>
      <c r="R60" s="125"/>
      <c r="S60" s="125"/>
      <c r="T60" s="125"/>
      <c r="U60" s="125"/>
      <c r="V60" s="125"/>
    </row>
    <row r="61" spans="2:22" x14ac:dyDescent="0.3">
      <c r="B61" s="124" t="s">
        <v>111</v>
      </c>
      <c r="C61" s="124" t="s">
        <v>28</v>
      </c>
      <c r="D61" s="124" t="s">
        <v>26</v>
      </c>
      <c r="E61" s="124" t="s">
        <v>35</v>
      </c>
      <c r="F61" s="124" t="s">
        <v>27</v>
      </c>
      <c r="G61" s="124" t="s">
        <v>25</v>
      </c>
      <c r="H61" s="124" t="s">
        <v>112</v>
      </c>
      <c r="I61" s="123"/>
      <c r="J61" s="123"/>
      <c r="L61" s="125" t="s">
        <v>157</v>
      </c>
      <c r="M61" s="125"/>
      <c r="N61" s="125"/>
      <c r="O61" s="125"/>
      <c r="P61" s="125"/>
      <c r="Q61" s="125"/>
      <c r="R61" s="125"/>
      <c r="S61" s="125"/>
      <c r="T61" s="125"/>
      <c r="U61" s="125"/>
      <c r="V61" s="125"/>
    </row>
    <row r="62" spans="2:22" x14ac:dyDescent="0.3">
      <c r="B62" s="124" t="s">
        <v>33</v>
      </c>
      <c r="C62" s="128">
        <f>$H51*C$57/$H$57</f>
        <v>0.59047619047619049</v>
      </c>
      <c r="D62" s="128">
        <f t="shared" ref="D62:G62" si="18">$H51*D$57/$H$57</f>
        <v>0.29523809523809524</v>
      </c>
      <c r="E62" s="128">
        <f t="shared" si="18"/>
        <v>28.047619047619047</v>
      </c>
      <c r="F62" s="128">
        <f t="shared" si="18"/>
        <v>2.0666666666666669</v>
      </c>
      <c r="G62" s="128">
        <f t="shared" si="18"/>
        <v>0</v>
      </c>
      <c r="H62" s="124">
        <v>31</v>
      </c>
      <c r="I62" s="123"/>
      <c r="J62" s="123"/>
      <c r="L62" s="126" t="s">
        <v>111</v>
      </c>
      <c r="M62" s="126" t="s">
        <v>28</v>
      </c>
      <c r="N62" s="126" t="s">
        <v>26</v>
      </c>
      <c r="O62" s="126" t="s">
        <v>35</v>
      </c>
      <c r="P62" s="126" t="s">
        <v>27</v>
      </c>
      <c r="Q62" s="126" t="s">
        <v>25</v>
      </c>
      <c r="R62" s="126" t="s">
        <v>112</v>
      </c>
      <c r="S62" s="125"/>
      <c r="T62" s="125"/>
      <c r="U62" s="125"/>
      <c r="V62" s="125"/>
    </row>
    <row r="63" spans="2:22" x14ac:dyDescent="0.3">
      <c r="B63" s="124" t="s">
        <v>118</v>
      </c>
      <c r="C63" s="128">
        <f t="shared" ref="C63:G63" si="19">$H52*C$57/$H$57</f>
        <v>0.15238095238095239</v>
      </c>
      <c r="D63" s="128">
        <f t="shared" si="19"/>
        <v>7.6190476190476197E-2</v>
      </c>
      <c r="E63" s="128">
        <f t="shared" si="19"/>
        <v>7.2380952380952381</v>
      </c>
      <c r="F63" s="128">
        <f t="shared" si="19"/>
        <v>0.53333333333333333</v>
      </c>
      <c r="G63" s="128">
        <f t="shared" si="19"/>
        <v>0</v>
      </c>
      <c r="H63" s="124">
        <v>8</v>
      </c>
      <c r="I63" s="123"/>
      <c r="J63" s="123"/>
      <c r="L63" s="126" t="s">
        <v>33</v>
      </c>
      <c r="M63" s="127">
        <f>$R52*M$58/$R$58</f>
        <v>0.59615384615384615</v>
      </c>
      <c r="N63" s="127">
        <f t="shared" ref="N63:Q63" si="20">$R52*N$58/$R$58</f>
        <v>0.59615384615384615</v>
      </c>
      <c r="O63" s="127">
        <f t="shared" si="20"/>
        <v>26.528846153846153</v>
      </c>
      <c r="P63" s="127">
        <f t="shared" si="20"/>
        <v>3.2788461538461537</v>
      </c>
      <c r="Q63" s="127">
        <f t="shared" si="20"/>
        <v>0</v>
      </c>
      <c r="R63" s="126">
        <v>31</v>
      </c>
      <c r="S63" s="125"/>
      <c r="T63" s="125"/>
      <c r="U63" s="125"/>
      <c r="V63" s="125"/>
    </row>
    <row r="64" spans="2:22" x14ac:dyDescent="0.3">
      <c r="B64" s="124" t="s">
        <v>42</v>
      </c>
      <c r="C64" s="128">
        <f t="shared" ref="C64:G64" si="21">$H53*C$57/$H$57</f>
        <v>0.47619047619047616</v>
      </c>
      <c r="D64" s="128">
        <f t="shared" si="21"/>
        <v>0.23809523809523808</v>
      </c>
      <c r="E64" s="128">
        <f t="shared" si="21"/>
        <v>22.61904761904762</v>
      </c>
      <c r="F64" s="128">
        <f t="shared" si="21"/>
        <v>1.6666666666666667</v>
      </c>
      <c r="G64" s="128">
        <f t="shared" si="21"/>
        <v>0</v>
      </c>
      <c r="H64" s="124">
        <v>25</v>
      </c>
      <c r="I64" s="123"/>
      <c r="J64" s="123"/>
      <c r="L64" s="126" t="s">
        <v>118</v>
      </c>
      <c r="M64" s="127">
        <f t="shared" ref="M64:Q64" si="22">$R53*M$58/$R$58</f>
        <v>0.15384615384615385</v>
      </c>
      <c r="N64" s="127">
        <f t="shared" si="22"/>
        <v>0.15384615384615385</v>
      </c>
      <c r="O64" s="127">
        <f t="shared" si="22"/>
        <v>6.8461538461538458</v>
      </c>
      <c r="P64" s="127">
        <f t="shared" si="22"/>
        <v>0.84615384615384615</v>
      </c>
      <c r="Q64" s="127">
        <f t="shared" si="22"/>
        <v>0</v>
      </c>
      <c r="R64" s="126">
        <v>8</v>
      </c>
      <c r="S64" s="125"/>
      <c r="T64" s="125"/>
      <c r="U64" s="125"/>
      <c r="V64" s="125"/>
    </row>
    <row r="65" spans="2:22" x14ac:dyDescent="0.3">
      <c r="B65" s="124" t="s">
        <v>39</v>
      </c>
      <c r="C65" s="128">
        <f t="shared" ref="C65:G65" si="23">$H54*C$57/$H$57</f>
        <v>0.30476190476190479</v>
      </c>
      <c r="D65" s="128">
        <f t="shared" si="23"/>
        <v>0.15238095238095239</v>
      </c>
      <c r="E65" s="128">
        <f t="shared" si="23"/>
        <v>14.476190476190476</v>
      </c>
      <c r="F65" s="128">
        <f t="shared" si="23"/>
        <v>1.0666666666666667</v>
      </c>
      <c r="G65" s="128">
        <f t="shared" si="23"/>
        <v>0</v>
      </c>
      <c r="H65" s="124">
        <v>16</v>
      </c>
      <c r="I65" s="123"/>
      <c r="J65" s="123"/>
      <c r="L65" s="126" t="s">
        <v>42</v>
      </c>
      <c r="M65" s="127">
        <f t="shared" ref="M65:Q65" si="24">$R54*M$58/$R$58</f>
        <v>0.48076923076923078</v>
      </c>
      <c r="N65" s="127">
        <f t="shared" si="24"/>
        <v>0.48076923076923078</v>
      </c>
      <c r="O65" s="127">
        <f t="shared" si="24"/>
        <v>21.39423076923077</v>
      </c>
      <c r="P65" s="127">
        <f t="shared" si="24"/>
        <v>2.6442307692307692</v>
      </c>
      <c r="Q65" s="127">
        <f t="shared" si="24"/>
        <v>0</v>
      </c>
      <c r="R65" s="126">
        <v>25</v>
      </c>
      <c r="S65" s="125"/>
      <c r="T65" s="125"/>
      <c r="U65" s="125"/>
      <c r="V65" s="125"/>
    </row>
    <row r="66" spans="2:22" x14ac:dyDescent="0.3">
      <c r="B66" s="124" t="s">
        <v>22</v>
      </c>
      <c r="C66" s="128">
        <f t="shared" ref="C66:G66" si="25">$H55*C$57/$H$57</f>
        <v>0.41904761904761906</v>
      </c>
      <c r="D66" s="128">
        <f t="shared" si="25"/>
        <v>0.20952380952380953</v>
      </c>
      <c r="E66" s="128">
        <f t="shared" si="25"/>
        <v>19.904761904761905</v>
      </c>
      <c r="F66" s="128">
        <f t="shared" si="25"/>
        <v>1.4666666666666666</v>
      </c>
      <c r="G66" s="128">
        <f t="shared" si="25"/>
        <v>0</v>
      </c>
      <c r="H66" s="124">
        <v>22</v>
      </c>
      <c r="I66" s="123"/>
      <c r="J66" s="123"/>
      <c r="L66" s="126" t="s">
        <v>39</v>
      </c>
      <c r="M66" s="127">
        <f t="shared" ref="M66:Q66" si="26">$R55*M$58/$R$58</f>
        <v>0.28846153846153844</v>
      </c>
      <c r="N66" s="127">
        <f t="shared" si="26"/>
        <v>0.28846153846153844</v>
      </c>
      <c r="O66" s="127">
        <f t="shared" si="26"/>
        <v>12.836538461538462</v>
      </c>
      <c r="P66" s="127">
        <f t="shared" si="26"/>
        <v>1.5865384615384615</v>
      </c>
      <c r="Q66" s="127">
        <f t="shared" si="26"/>
        <v>0</v>
      </c>
      <c r="R66" s="126">
        <v>15</v>
      </c>
      <c r="S66" s="125"/>
      <c r="T66" s="125"/>
      <c r="U66" s="125"/>
      <c r="V66" s="125"/>
    </row>
    <row r="67" spans="2:22" x14ac:dyDescent="0.3">
      <c r="B67" s="124" t="s">
        <v>49</v>
      </c>
      <c r="C67" s="128">
        <f t="shared" ref="C67:G67" si="27">$H56*C$57/$H$57</f>
        <v>5.7142857142857141E-2</v>
      </c>
      <c r="D67" s="128">
        <f t="shared" si="27"/>
        <v>2.8571428571428571E-2</v>
      </c>
      <c r="E67" s="128">
        <f t="shared" si="27"/>
        <v>2.7142857142857144</v>
      </c>
      <c r="F67" s="128">
        <f t="shared" si="27"/>
        <v>0.2</v>
      </c>
      <c r="G67" s="128">
        <f t="shared" si="27"/>
        <v>0</v>
      </c>
      <c r="H67" s="124">
        <v>3</v>
      </c>
      <c r="I67" s="123"/>
      <c r="J67" s="123"/>
      <c r="L67" s="126" t="s">
        <v>22</v>
      </c>
      <c r="M67" s="127">
        <f t="shared" ref="M67:Q67" si="28">$R56*M$58/$R$58</f>
        <v>0.42307692307692307</v>
      </c>
      <c r="N67" s="127">
        <f t="shared" si="28"/>
        <v>0.42307692307692307</v>
      </c>
      <c r="O67" s="127">
        <f t="shared" si="28"/>
        <v>18.826923076923077</v>
      </c>
      <c r="P67" s="127">
        <f t="shared" si="28"/>
        <v>2.3269230769230771</v>
      </c>
      <c r="Q67" s="127">
        <f t="shared" si="28"/>
        <v>0</v>
      </c>
      <c r="R67" s="126">
        <v>22</v>
      </c>
      <c r="S67" s="125"/>
      <c r="T67" s="125"/>
      <c r="U67" s="125"/>
      <c r="V67" s="125"/>
    </row>
    <row r="68" spans="2:22" x14ac:dyDescent="0.3">
      <c r="B68" s="124" t="s">
        <v>112</v>
      </c>
      <c r="C68" s="124">
        <v>2</v>
      </c>
      <c r="D68" s="124">
        <v>1</v>
      </c>
      <c r="E68" s="124">
        <v>95</v>
      </c>
      <c r="F68" s="124">
        <v>7</v>
      </c>
      <c r="G68" s="124">
        <v>0</v>
      </c>
      <c r="H68" s="124">
        <v>105</v>
      </c>
      <c r="I68" s="123"/>
      <c r="J68" s="123"/>
      <c r="L68" s="126" t="s">
        <v>49</v>
      </c>
      <c r="M68" s="127">
        <f t="shared" ref="M68:Q68" si="29">$R57*M$58/$R$58</f>
        <v>5.7692307692307696E-2</v>
      </c>
      <c r="N68" s="127">
        <f t="shared" si="29"/>
        <v>5.7692307692307696E-2</v>
      </c>
      <c r="O68" s="127">
        <f t="shared" si="29"/>
        <v>2.5673076923076925</v>
      </c>
      <c r="P68" s="127">
        <f t="shared" si="29"/>
        <v>0.31730769230769229</v>
      </c>
      <c r="Q68" s="127">
        <f t="shared" si="29"/>
        <v>0</v>
      </c>
      <c r="R68" s="126">
        <v>3</v>
      </c>
      <c r="S68" s="125"/>
      <c r="T68" s="125"/>
      <c r="U68" s="125"/>
      <c r="V68" s="125"/>
    </row>
    <row r="69" spans="2:22" x14ac:dyDescent="0.3">
      <c r="L69" s="126" t="s">
        <v>112</v>
      </c>
      <c r="M69" s="126">
        <v>2</v>
      </c>
      <c r="N69" s="126">
        <v>2</v>
      </c>
      <c r="O69" s="126">
        <v>89</v>
      </c>
      <c r="P69" s="126">
        <v>11</v>
      </c>
      <c r="Q69" s="126"/>
      <c r="R69" s="126">
        <v>104</v>
      </c>
      <c r="S69" s="125"/>
      <c r="T69" s="125"/>
      <c r="U69" s="125"/>
      <c r="V69" s="125"/>
    </row>
    <row r="73" spans="2:22" x14ac:dyDescent="0.3">
      <c r="B73" s="124" t="s">
        <v>158</v>
      </c>
      <c r="C73" s="124"/>
      <c r="D73" s="124"/>
      <c r="E73" s="124"/>
      <c r="F73" s="124"/>
      <c r="G73" s="124"/>
      <c r="H73" s="124"/>
      <c r="I73" s="123"/>
      <c r="J73" s="123"/>
    </row>
    <row r="74" spans="2:22" x14ac:dyDescent="0.3">
      <c r="B74" s="124" t="s">
        <v>111</v>
      </c>
      <c r="C74" s="124" t="s">
        <v>35</v>
      </c>
      <c r="D74" s="124" t="s">
        <v>27</v>
      </c>
      <c r="E74" s="124" t="s">
        <v>28</v>
      </c>
      <c r="F74" s="124" t="s">
        <v>26</v>
      </c>
      <c r="G74" s="124" t="s">
        <v>25</v>
      </c>
      <c r="H74" s="124" t="s">
        <v>112</v>
      </c>
      <c r="I74" s="123"/>
      <c r="J74" s="123"/>
      <c r="L74" s="123" t="s">
        <v>159</v>
      </c>
      <c r="M74" s="123"/>
      <c r="N74" s="123"/>
      <c r="O74" s="123"/>
      <c r="P74" s="123"/>
      <c r="Q74" s="123"/>
      <c r="R74" s="123"/>
      <c r="S74" s="123"/>
      <c r="T74" s="123"/>
      <c r="U74" s="123"/>
    </row>
    <row r="75" spans="2:22" x14ac:dyDescent="0.3">
      <c r="B75" s="124" t="s">
        <v>33</v>
      </c>
      <c r="C75" s="124">
        <v>31</v>
      </c>
      <c r="D75" s="124"/>
      <c r="E75" s="124"/>
      <c r="F75" s="124"/>
      <c r="G75" s="124"/>
      <c r="H75" s="124">
        <v>31</v>
      </c>
      <c r="I75" s="123"/>
      <c r="J75" s="123"/>
      <c r="L75" s="124" t="s">
        <v>111</v>
      </c>
      <c r="M75" s="124" t="s">
        <v>31</v>
      </c>
      <c r="N75" s="124" t="s">
        <v>30</v>
      </c>
      <c r="O75" s="124" t="s">
        <v>29</v>
      </c>
      <c r="P75" s="124" t="s">
        <v>112</v>
      </c>
      <c r="Q75" s="123"/>
      <c r="R75" s="123"/>
      <c r="S75" s="123"/>
      <c r="T75" s="123"/>
      <c r="U75" s="123"/>
    </row>
    <row r="76" spans="2:22" x14ac:dyDescent="0.3">
      <c r="B76" s="124" t="s">
        <v>118</v>
      </c>
      <c r="C76" s="124">
        <v>8</v>
      </c>
      <c r="D76" s="124"/>
      <c r="E76" s="124"/>
      <c r="F76" s="124"/>
      <c r="G76" s="124"/>
      <c r="H76" s="124">
        <v>8</v>
      </c>
      <c r="I76" s="123"/>
      <c r="J76" s="123"/>
      <c r="L76" s="124" t="s">
        <v>33</v>
      </c>
      <c r="M76" s="124"/>
      <c r="N76" s="124"/>
      <c r="O76" s="124">
        <v>31</v>
      </c>
      <c r="P76" s="124">
        <v>31</v>
      </c>
      <c r="Q76" s="123"/>
      <c r="R76" s="123"/>
      <c r="S76" s="123"/>
      <c r="T76" s="123"/>
      <c r="U76" s="123"/>
    </row>
    <row r="77" spans="2:22" x14ac:dyDescent="0.3">
      <c r="B77" s="124" t="s">
        <v>42</v>
      </c>
      <c r="C77" s="124">
        <v>25</v>
      </c>
      <c r="D77" s="124"/>
      <c r="E77" s="124"/>
      <c r="F77" s="124"/>
      <c r="G77" s="124"/>
      <c r="H77" s="124">
        <v>25</v>
      </c>
      <c r="I77" s="123"/>
      <c r="J77" s="123"/>
      <c r="L77" s="124" t="s">
        <v>118</v>
      </c>
      <c r="M77" s="124">
        <v>2</v>
      </c>
      <c r="N77" s="124"/>
      <c r="O77" s="124">
        <v>6</v>
      </c>
      <c r="P77" s="124">
        <v>8</v>
      </c>
      <c r="Q77" s="123"/>
      <c r="R77" s="123"/>
      <c r="S77" s="123"/>
      <c r="T77" s="123"/>
      <c r="U77" s="123"/>
    </row>
    <row r="78" spans="2:22" x14ac:dyDescent="0.3">
      <c r="B78" s="124" t="s">
        <v>39</v>
      </c>
      <c r="C78" s="124">
        <v>16</v>
      </c>
      <c r="D78" s="124">
        <v>1</v>
      </c>
      <c r="E78" s="124"/>
      <c r="F78" s="124"/>
      <c r="G78" s="124"/>
      <c r="H78" s="124">
        <v>17</v>
      </c>
      <c r="I78" s="123"/>
      <c r="J78" s="123"/>
      <c r="L78" s="124" t="s">
        <v>42</v>
      </c>
      <c r="M78" s="124">
        <v>1</v>
      </c>
      <c r="N78" s="124">
        <v>1</v>
      </c>
      <c r="O78" s="124">
        <v>23</v>
      </c>
      <c r="P78" s="124">
        <v>25</v>
      </c>
      <c r="Q78" s="123"/>
      <c r="R78" s="123"/>
      <c r="S78" s="123"/>
      <c r="T78" s="123"/>
      <c r="U78" s="123"/>
    </row>
    <row r="79" spans="2:22" x14ac:dyDescent="0.3">
      <c r="B79" s="124" t="s">
        <v>22</v>
      </c>
      <c r="C79" s="124">
        <v>20</v>
      </c>
      <c r="D79" s="124">
        <v>2</v>
      </c>
      <c r="E79" s="124"/>
      <c r="F79" s="124"/>
      <c r="G79" s="124"/>
      <c r="H79" s="124">
        <v>22</v>
      </c>
      <c r="I79" s="123"/>
      <c r="J79" s="123"/>
      <c r="L79" s="124" t="s">
        <v>39</v>
      </c>
      <c r="M79" s="124">
        <v>4</v>
      </c>
      <c r="N79" s="124">
        <v>1</v>
      </c>
      <c r="O79" s="124">
        <v>12</v>
      </c>
      <c r="P79" s="124">
        <v>17</v>
      </c>
      <c r="Q79" s="123"/>
      <c r="R79" s="123"/>
      <c r="S79" s="123"/>
      <c r="T79" s="123"/>
      <c r="U79" s="123"/>
    </row>
    <row r="80" spans="2:22" x14ac:dyDescent="0.3">
      <c r="B80" s="124" t="s">
        <v>49</v>
      </c>
      <c r="C80" s="124">
        <v>3</v>
      </c>
      <c r="D80" s="124"/>
      <c r="E80" s="124"/>
      <c r="F80" s="124"/>
      <c r="G80" s="124"/>
      <c r="H80" s="124">
        <v>3</v>
      </c>
      <c r="I80" s="123"/>
      <c r="J80" s="123"/>
      <c r="L80" s="124" t="s">
        <v>22</v>
      </c>
      <c r="M80" s="124">
        <v>3</v>
      </c>
      <c r="N80" s="124"/>
      <c r="O80" s="124">
        <v>20</v>
      </c>
      <c r="P80" s="124">
        <v>23</v>
      </c>
      <c r="Q80" s="123"/>
      <c r="R80" s="123"/>
      <c r="S80" s="123"/>
      <c r="T80" s="123"/>
      <c r="U80" s="123"/>
    </row>
    <row r="81" spans="2:21" x14ac:dyDescent="0.3">
      <c r="B81" s="124" t="s">
        <v>112</v>
      </c>
      <c r="C81" s="124">
        <v>103</v>
      </c>
      <c r="D81" s="124">
        <v>3</v>
      </c>
      <c r="E81" s="124">
        <v>0</v>
      </c>
      <c r="F81" s="124">
        <v>0</v>
      </c>
      <c r="G81" s="124">
        <v>0</v>
      </c>
      <c r="H81" s="124">
        <v>106</v>
      </c>
      <c r="I81" s="123"/>
      <c r="J81" s="123"/>
      <c r="L81" s="124" t="s">
        <v>49</v>
      </c>
      <c r="M81" s="124">
        <v>1</v>
      </c>
      <c r="N81" s="124"/>
      <c r="O81" s="124">
        <v>2</v>
      </c>
      <c r="P81" s="124">
        <v>3</v>
      </c>
      <c r="Q81" s="123"/>
      <c r="R81" s="123"/>
      <c r="S81" s="123"/>
      <c r="T81" s="123"/>
      <c r="U81" s="123"/>
    </row>
    <row r="82" spans="2:21" x14ac:dyDescent="0.3">
      <c r="B82" s="123"/>
      <c r="C82" s="123"/>
      <c r="D82" s="123"/>
      <c r="E82" s="123"/>
      <c r="F82" s="123"/>
      <c r="G82" s="123"/>
      <c r="H82" s="123"/>
      <c r="I82" s="123" t="s">
        <v>179</v>
      </c>
      <c r="J82" s="123">
        <f>CHITEST(C75:G80, C86:G91)</f>
        <v>0.99997170237589006</v>
      </c>
      <c r="L82" s="124" t="s">
        <v>112</v>
      </c>
      <c r="M82" s="124">
        <v>11</v>
      </c>
      <c r="N82" s="124">
        <v>2</v>
      </c>
      <c r="O82" s="124">
        <v>94</v>
      </c>
      <c r="P82" s="124">
        <v>107</v>
      </c>
      <c r="Q82" s="123"/>
      <c r="R82" s="123"/>
      <c r="S82" s="123"/>
      <c r="T82" s="123"/>
      <c r="U82" s="123"/>
    </row>
    <row r="83" spans="2:21" x14ac:dyDescent="0.3">
      <c r="B83" s="123"/>
      <c r="C83" s="123"/>
      <c r="D83" s="123"/>
      <c r="E83" s="123"/>
      <c r="F83" s="123"/>
      <c r="G83" s="123"/>
      <c r="H83" s="123"/>
      <c r="I83" s="123"/>
      <c r="J83" s="123"/>
      <c r="L83" s="123"/>
      <c r="M83" s="123"/>
      <c r="N83" s="123"/>
      <c r="O83" s="123"/>
      <c r="P83" s="123"/>
      <c r="Q83" s="123"/>
      <c r="R83" s="123" t="s">
        <v>179</v>
      </c>
      <c r="S83" s="123">
        <f>CHITEST(M76:O81, M87:O92)</f>
        <v>0.37379335931654228</v>
      </c>
      <c r="T83" s="123"/>
      <c r="U83" s="123"/>
    </row>
    <row r="84" spans="2:21" x14ac:dyDescent="0.3">
      <c r="B84" s="124" t="s">
        <v>158</v>
      </c>
      <c r="C84" s="124"/>
      <c r="D84" s="124"/>
      <c r="E84" s="124"/>
      <c r="F84" s="124"/>
      <c r="G84" s="124"/>
      <c r="H84" s="124"/>
      <c r="I84" s="123"/>
      <c r="J84" s="123"/>
      <c r="L84" s="123"/>
      <c r="M84" s="123"/>
      <c r="N84" s="123"/>
      <c r="O84" s="123"/>
      <c r="P84" s="123"/>
      <c r="Q84" s="123"/>
      <c r="R84" s="123"/>
      <c r="S84" s="123"/>
      <c r="T84" s="123"/>
      <c r="U84" s="123"/>
    </row>
    <row r="85" spans="2:21" x14ac:dyDescent="0.3">
      <c r="B85" s="124" t="s">
        <v>111</v>
      </c>
      <c r="C85" s="124" t="s">
        <v>35</v>
      </c>
      <c r="D85" s="124" t="s">
        <v>27</v>
      </c>
      <c r="E85" s="124" t="s">
        <v>28</v>
      </c>
      <c r="F85" s="124" t="s">
        <v>26</v>
      </c>
      <c r="G85" s="124" t="s">
        <v>25</v>
      </c>
      <c r="H85" s="124" t="s">
        <v>112</v>
      </c>
      <c r="I85" s="123"/>
      <c r="J85" s="123"/>
      <c r="L85" s="123" t="s">
        <v>159</v>
      </c>
      <c r="M85" s="123"/>
      <c r="N85" s="123"/>
      <c r="O85" s="123"/>
      <c r="P85" s="123"/>
      <c r="Q85" s="123"/>
      <c r="R85" s="123"/>
      <c r="S85" s="123"/>
      <c r="T85" s="123"/>
      <c r="U85" s="123"/>
    </row>
    <row r="86" spans="2:21" x14ac:dyDescent="0.3">
      <c r="B86" s="124" t="s">
        <v>33</v>
      </c>
      <c r="C86" s="128">
        <f>$H75*C$81/$H$81</f>
        <v>30.122641509433961</v>
      </c>
      <c r="D86" s="128">
        <f t="shared" ref="D86:G86" si="30">$H75*D$81/$H$81</f>
        <v>0.87735849056603776</v>
      </c>
      <c r="E86" s="128">
        <f t="shared" si="30"/>
        <v>0</v>
      </c>
      <c r="F86" s="128">
        <f t="shared" si="30"/>
        <v>0</v>
      </c>
      <c r="G86" s="128">
        <f t="shared" si="30"/>
        <v>0</v>
      </c>
      <c r="H86" s="124">
        <v>31</v>
      </c>
      <c r="I86" s="123"/>
      <c r="J86" s="123"/>
      <c r="L86" s="124" t="s">
        <v>111</v>
      </c>
      <c r="M86" s="124" t="s">
        <v>31</v>
      </c>
      <c r="N86" s="124" t="s">
        <v>30</v>
      </c>
      <c r="O86" s="124" t="s">
        <v>29</v>
      </c>
      <c r="P86" s="124" t="s">
        <v>112</v>
      </c>
      <c r="Q86" s="123"/>
      <c r="R86" s="123"/>
      <c r="S86" s="123"/>
      <c r="T86" s="123"/>
      <c r="U86" s="123"/>
    </row>
    <row r="87" spans="2:21" x14ac:dyDescent="0.3">
      <c r="B87" s="124" t="s">
        <v>118</v>
      </c>
      <c r="C87" s="128">
        <f t="shared" ref="C87:G87" si="31">$H76*C$81/$H$81</f>
        <v>7.7735849056603774</v>
      </c>
      <c r="D87" s="128">
        <f t="shared" si="31"/>
        <v>0.22641509433962265</v>
      </c>
      <c r="E87" s="128">
        <f t="shared" si="31"/>
        <v>0</v>
      </c>
      <c r="F87" s="128">
        <f t="shared" si="31"/>
        <v>0</v>
      </c>
      <c r="G87" s="128">
        <f t="shared" si="31"/>
        <v>0</v>
      </c>
      <c r="H87" s="124">
        <v>8</v>
      </c>
      <c r="I87" s="123"/>
      <c r="J87" s="123"/>
      <c r="L87" s="124" t="s">
        <v>33</v>
      </c>
      <c r="M87" s="128">
        <f>$P76*M$82/$P$82</f>
        <v>3.1869158878504673</v>
      </c>
      <c r="N87" s="128">
        <f t="shared" ref="N87:O87" si="32">$P76*N$82/$P$82</f>
        <v>0.57943925233644855</v>
      </c>
      <c r="O87" s="128">
        <f t="shared" si="32"/>
        <v>27.233644859813083</v>
      </c>
      <c r="P87" s="124">
        <v>31</v>
      </c>
      <c r="Q87" s="123"/>
      <c r="R87" s="123"/>
      <c r="S87" s="123"/>
      <c r="T87" s="123"/>
      <c r="U87" s="123"/>
    </row>
    <row r="88" spans="2:21" x14ac:dyDescent="0.3">
      <c r="B88" s="124" t="s">
        <v>42</v>
      </c>
      <c r="C88" s="128">
        <f t="shared" ref="C88:G88" si="33">$H77*C$81/$H$81</f>
        <v>24.29245283018868</v>
      </c>
      <c r="D88" s="128">
        <f t="shared" si="33"/>
        <v>0.70754716981132071</v>
      </c>
      <c r="E88" s="128">
        <f t="shared" si="33"/>
        <v>0</v>
      </c>
      <c r="F88" s="128">
        <f t="shared" si="33"/>
        <v>0</v>
      </c>
      <c r="G88" s="128">
        <f t="shared" si="33"/>
        <v>0</v>
      </c>
      <c r="H88" s="124">
        <v>25</v>
      </c>
      <c r="I88" s="123"/>
      <c r="J88" s="123"/>
      <c r="L88" s="124" t="s">
        <v>118</v>
      </c>
      <c r="M88" s="128">
        <f t="shared" ref="M88:O88" si="34">$P77*M$82/$P$82</f>
        <v>0.82242990654205606</v>
      </c>
      <c r="N88" s="128">
        <f t="shared" si="34"/>
        <v>0.14953271028037382</v>
      </c>
      <c r="O88" s="128">
        <f t="shared" si="34"/>
        <v>7.02803738317757</v>
      </c>
      <c r="P88" s="124">
        <v>8</v>
      </c>
      <c r="Q88" s="123"/>
      <c r="R88" s="123"/>
      <c r="S88" s="123"/>
      <c r="T88" s="123"/>
      <c r="U88" s="123"/>
    </row>
    <row r="89" spans="2:21" x14ac:dyDescent="0.3">
      <c r="B89" s="124" t="s">
        <v>39</v>
      </c>
      <c r="C89" s="128">
        <f t="shared" ref="C89:G89" si="35">$H78*C$81/$H$81</f>
        <v>16.518867924528301</v>
      </c>
      <c r="D89" s="128">
        <f t="shared" si="35"/>
        <v>0.48113207547169812</v>
      </c>
      <c r="E89" s="128">
        <f t="shared" si="35"/>
        <v>0</v>
      </c>
      <c r="F89" s="128">
        <f t="shared" si="35"/>
        <v>0</v>
      </c>
      <c r="G89" s="128">
        <f t="shared" si="35"/>
        <v>0</v>
      </c>
      <c r="H89" s="124">
        <v>17</v>
      </c>
      <c r="I89" s="123"/>
      <c r="J89" s="123"/>
      <c r="L89" s="124" t="s">
        <v>42</v>
      </c>
      <c r="M89" s="128">
        <f t="shared" ref="M89:O89" si="36">$P78*M$82/$P$82</f>
        <v>2.5700934579439254</v>
      </c>
      <c r="N89" s="128">
        <f t="shared" si="36"/>
        <v>0.46728971962616822</v>
      </c>
      <c r="O89" s="128">
        <f t="shared" si="36"/>
        <v>21.962616822429908</v>
      </c>
      <c r="P89" s="124">
        <v>25</v>
      </c>
      <c r="Q89" s="123"/>
      <c r="R89" s="123"/>
      <c r="S89" s="123"/>
      <c r="T89" s="123"/>
      <c r="U89" s="123"/>
    </row>
    <row r="90" spans="2:21" x14ac:dyDescent="0.3">
      <c r="B90" s="124" t="s">
        <v>22</v>
      </c>
      <c r="C90" s="128">
        <f t="shared" ref="C90:G90" si="37">$H79*C$81/$H$81</f>
        <v>21.377358490566039</v>
      </c>
      <c r="D90" s="128">
        <f t="shared" si="37"/>
        <v>0.62264150943396224</v>
      </c>
      <c r="E90" s="128">
        <f t="shared" si="37"/>
        <v>0</v>
      </c>
      <c r="F90" s="128">
        <f t="shared" si="37"/>
        <v>0</v>
      </c>
      <c r="G90" s="128">
        <f t="shared" si="37"/>
        <v>0</v>
      </c>
      <c r="H90" s="124">
        <v>22</v>
      </c>
      <c r="I90" s="123"/>
      <c r="J90" s="123"/>
      <c r="L90" s="124" t="s">
        <v>39</v>
      </c>
      <c r="M90" s="128">
        <f t="shared" ref="M90:O90" si="38">$P79*M$82/$P$82</f>
        <v>1.7476635514018692</v>
      </c>
      <c r="N90" s="128">
        <f t="shared" si="38"/>
        <v>0.31775700934579437</v>
      </c>
      <c r="O90" s="128">
        <f t="shared" si="38"/>
        <v>14.934579439252337</v>
      </c>
      <c r="P90" s="124">
        <v>17</v>
      </c>
      <c r="Q90" s="123"/>
      <c r="R90" s="123"/>
      <c r="S90" s="123"/>
      <c r="T90" s="123"/>
      <c r="U90" s="123"/>
    </row>
    <row r="91" spans="2:21" x14ac:dyDescent="0.3">
      <c r="B91" s="124" t="s">
        <v>49</v>
      </c>
      <c r="C91" s="128">
        <f t="shared" ref="C91:G91" si="39">$H80*C$81/$H$81</f>
        <v>2.9150943396226414</v>
      </c>
      <c r="D91" s="128">
        <f t="shared" si="39"/>
        <v>8.4905660377358486E-2</v>
      </c>
      <c r="E91" s="128">
        <f t="shared" si="39"/>
        <v>0</v>
      </c>
      <c r="F91" s="128">
        <f t="shared" si="39"/>
        <v>0</v>
      </c>
      <c r="G91" s="128">
        <f t="shared" si="39"/>
        <v>0</v>
      </c>
      <c r="H91" s="124">
        <v>3</v>
      </c>
      <c r="I91" s="123"/>
      <c r="J91" s="123"/>
      <c r="L91" s="124" t="s">
        <v>22</v>
      </c>
      <c r="M91" s="128">
        <f t="shared" ref="M91:O91" si="40">$P80*M$82/$P$82</f>
        <v>2.3644859813084111</v>
      </c>
      <c r="N91" s="128">
        <f t="shared" si="40"/>
        <v>0.42990654205607476</v>
      </c>
      <c r="O91" s="128">
        <f t="shared" si="40"/>
        <v>20.205607476635514</v>
      </c>
      <c r="P91" s="124">
        <v>23</v>
      </c>
      <c r="Q91" s="123"/>
      <c r="R91" s="123"/>
      <c r="S91" s="123"/>
      <c r="T91" s="123"/>
      <c r="U91" s="123"/>
    </row>
    <row r="92" spans="2:21" x14ac:dyDescent="0.3">
      <c r="B92" s="124" t="s">
        <v>112</v>
      </c>
      <c r="C92" s="124">
        <v>103</v>
      </c>
      <c r="D92" s="124">
        <v>3</v>
      </c>
      <c r="E92" s="124">
        <v>0</v>
      </c>
      <c r="F92" s="124">
        <v>0</v>
      </c>
      <c r="G92" s="124">
        <v>0</v>
      </c>
      <c r="H92" s="124">
        <v>106</v>
      </c>
      <c r="I92" s="123"/>
      <c r="J92" s="123"/>
      <c r="L92" s="124" t="s">
        <v>49</v>
      </c>
      <c r="M92" s="128">
        <f t="shared" ref="M92:O92" si="41">$P81*M$82/$P$82</f>
        <v>0.30841121495327101</v>
      </c>
      <c r="N92" s="128">
        <f t="shared" si="41"/>
        <v>5.6074766355140186E-2</v>
      </c>
      <c r="O92" s="128">
        <f t="shared" si="41"/>
        <v>2.6355140186915889</v>
      </c>
      <c r="P92" s="124">
        <v>3</v>
      </c>
      <c r="Q92" s="123"/>
      <c r="R92" s="123"/>
      <c r="S92" s="123"/>
      <c r="T92" s="123"/>
      <c r="U92" s="123"/>
    </row>
    <row r="93" spans="2:21" x14ac:dyDescent="0.3">
      <c r="B93" s="123"/>
      <c r="C93" s="123"/>
      <c r="D93" s="123"/>
      <c r="E93" s="123"/>
      <c r="F93" s="123"/>
      <c r="G93" s="123"/>
      <c r="H93" s="123"/>
      <c r="I93" s="123"/>
      <c r="J93" s="123"/>
      <c r="L93" s="124" t="s">
        <v>112</v>
      </c>
      <c r="M93" s="124">
        <v>11</v>
      </c>
      <c r="N93" s="124">
        <v>2</v>
      </c>
      <c r="O93" s="124">
        <v>94</v>
      </c>
      <c r="P93" s="124">
        <v>107</v>
      </c>
      <c r="Q93" s="123"/>
      <c r="R93" s="123"/>
      <c r="S93" s="123"/>
      <c r="T93" s="123"/>
      <c r="U93" s="123"/>
    </row>
    <row r="97" spans="2:21" x14ac:dyDescent="0.3">
      <c r="B97" s="123" t="s">
        <v>160</v>
      </c>
      <c r="C97" s="123"/>
      <c r="D97" s="123"/>
      <c r="E97" s="123"/>
      <c r="F97" s="123"/>
      <c r="G97" s="123"/>
      <c r="H97" s="123"/>
      <c r="I97" s="123"/>
      <c r="J97" s="123"/>
      <c r="L97" s="123" t="s">
        <v>161</v>
      </c>
      <c r="M97" s="123"/>
      <c r="N97" s="123"/>
      <c r="O97" s="123"/>
      <c r="P97" s="123"/>
      <c r="Q97" s="123"/>
      <c r="R97" s="123"/>
      <c r="S97" s="123"/>
      <c r="T97" s="123"/>
      <c r="U97" s="123"/>
    </row>
    <row r="98" spans="2:21" x14ac:dyDescent="0.3">
      <c r="B98" s="124" t="s">
        <v>111</v>
      </c>
      <c r="C98" s="124" t="s">
        <v>31</v>
      </c>
      <c r="D98" s="124" t="s">
        <v>30</v>
      </c>
      <c r="E98" s="124" t="s">
        <v>29</v>
      </c>
      <c r="F98" s="124" t="s">
        <v>112</v>
      </c>
      <c r="G98" s="123"/>
      <c r="H98" s="123"/>
      <c r="I98" s="123"/>
      <c r="J98" s="123"/>
      <c r="L98" s="129"/>
      <c r="M98" s="129" t="s">
        <v>36</v>
      </c>
      <c r="N98" s="129" t="s">
        <v>45</v>
      </c>
      <c r="O98" s="129" t="s">
        <v>43</v>
      </c>
      <c r="P98" s="129" t="s">
        <v>41</v>
      </c>
      <c r="Q98" s="129" t="s">
        <v>162</v>
      </c>
      <c r="R98" s="129" t="s">
        <v>79</v>
      </c>
      <c r="S98" s="123"/>
      <c r="T98" s="123"/>
      <c r="U98" s="123"/>
    </row>
    <row r="99" spans="2:21" x14ac:dyDescent="0.3">
      <c r="B99" s="124" t="s">
        <v>33</v>
      </c>
      <c r="C99" s="124">
        <v>4</v>
      </c>
      <c r="D99" s="124">
        <v>1</v>
      </c>
      <c r="E99" s="124">
        <v>26</v>
      </c>
      <c r="F99" s="124">
        <v>31</v>
      </c>
      <c r="G99" s="123"/>
      <c r="H99" s="123"/>
      <c r="I99" s="123"/>
      <c r="J99" s="123"/>
      <c r="L99" s="130" t="s">
        <v>33</v>
      </c>
      <c r="M99" s="130">
        <v>15</v>
      </c>
      <c r="N99" s="130">
        <v>7</v>
      </c>
      <c r="O99" s="130">
        <v>5</v>
      </c>
      <c r="P99" s="130">
        <v>3</v>
      </c>
      <c r="Q99" s="130">
        <v>1</v>
      </c>
      <c r="R99" s="123">
        <f>SUM(M99:Q99)</f>
        <v>31</v>
      </c>
      <c r="S99" s="123"/>
      <c r="T99" s="123"/>
      <c r="U99" s="123"/>
    </row>
    <row r="100" spans="2:21" x14ac:dyDescent="0.3">
      <c r="B100" s="124" t="s">
        <v>118</v>
      </c>
      <c r="C100" s="124">
        <v>2</v>
      </c>
      <c r="D100" s="124"/>
      <c r="E100" s="124">
        <v>6</v>
      </c>
      <c r="F100" s="124">
        <v>8</v>
      </c>
      <c r="G100" s="123"/>
      <c r="H100" s="123"/>
      <c r="I100" s="123"/>
      <c r="J100" s="123"/>
      <c r="L100" s="123" t="s">
        <v>118</v>
      </c>
      <c r="M100" s="124">
        <v>2</v>
      </c>
      <c r="N100" s="124">
        <v>4</v>
      </c>
      <c r="O100" s="124">
        <v>1</v>
      </c>
      <c r="P100" s="130">
        <v>0</v>
      </c>
      <c r="Q100" s="130">
        <v>0</v>
      </c>
      <c r="R100" s="123">
        <f>SUM(M100:Q100)</f>
        <v>7</v>
      </c>
      <c r="S100" s="123"/>
      <c r="T100" s="123"/>
      <c r="U100" s="123"/>
    </row>
    <row r="101" spans="2:21" x14ac:dyDescent="0.3">
      <c r="B101" s="124" t="s">
        <v>42</v>
      </c>
      <c r="C101" s="124">
        <v>7</v>
      </c>
      <c r="D101" s="124">
        <v>3</v>
      </c>
      <c r="E101" s="124">
        <v>15</v>
      </c>
      <c r="F101" s="124">
        <v>25</v>
      </c>
      <c r="G101" s="123"/>
      <c r="H101" s="123"/>
      <c r="I101" s="123"/>
      <c r="J101" s="123"/>
      <c r="L101" s="123" t="s">
        <v>42</v>
      </c>
      <c r="M101" s="123">
        <v>4</v>
      </c>
      <c r="N101" s="123">
        <v>5</v>
      </c>
      <c r="O101" s="123">
        <v>8</v>
      </c>
      <c r="P101" s="123">
        <v>3</v>
      </c>
      <c r="Q101" s="123">
        <v>1</v>
      </c>
      <c r="R101" s="123">
        <f>SUM(M101:Q101)</f>
        <v>21</v>
      </c>
      <c r="S101" s="123"/>
      <c r="T101" s="123"/>
      <c r="U101" s="123"/>
    </row>
    <row r="102" spans="2:21" x14ac:dyDescent="0.3">
      <c r="B102" s="124" t="s">
        <v>39</v>
      </c>
      <c r="C102" s="124">
        <v>4</v>
      </c>
      <c r="D102" s="124">
        <v>1</v>
      </c>
      <c r="E102" s="124">
        <v>12</v>
      </c>
      <c r="F102" s="124">
        <v>17</v>
      </c>
      <c r="G102" s="123"/>
      <c r="H102" s="123"/>
      <c r="I102" s="123"/>
      <c r="J102" s="123"/>
      <c r="L102" s="123" t="s">
        <v>39</v>
      </c>
      <c r="M102" s="123">
        <v>9</v>
      </c>
      <c r="N102" s="123">
        <v>0</v>
      </c>
      <c r="O102" s="123">
        <v>4</v>
      </c>
      <c r="P102" s="123">
        <v>2</v>
      </c>
      <c r="Q102" s="123">
        <v>1</v>
      </c>
      <c r="R102" s="123">
        <f t="shared" ref="R102:R105" si="42">SUM(M102:Q102)</f>
        <v>16</v>
      </c>
      <c r="S102" s="123"/>
      <c r="T102" s="123"/>
      <c r="U102" s="123"/>
    </row>
    <row r="103" spans="2:21" x14ac:dyDescent="0.3">
      <c r="B103" s="124" t="s">
        <v>22</v>
      </c>
      <c r="C103" s="124">
        <v>4</v>
      </c>
      <c r="D103" s="124">
        <v>3</v>
      </c>
      <c r="E103" s="124">
        <v>16</v>
      </c>
      <c r="F103" s="124">
        <v>23</v>
      </c>
      <c r="G103" s="123"/>
      <c r="H103" s="123"/>
      <c r="I103" s="123"/>
      <c r="J103" s="123"/>
      <c r="L103" s="130" t="s">
        <v>22</v>
      </c>
      <c r="M103" s="130">
        <v>5</v>
      </c>
      <c r="N103" s="130">
        <v>7</v>
      </c>
      <c r="O103" s="130">
        <v>4</v>
      </c>
      <c r="P103" s="130">
        <v>3</v>
      </c>
      <c r="Q103" s="130">
        <v>1</v>
      </c>
      <c r="R103" s="130">
        <f t="shared" si="42"/>
        <v>20</v>
      </c>
      <c r="S103" s="123"/>
      <c r="T103" s="123"/>
      <c r="U103" s="123"/>
    </row>
    <row r="104" spans="2:21" x14ac:dyDescent="0.3">
      <c r="B104" s="124" t="s">
        <v>49</v>
      </c>
      <c r="C104" s="124">
        <v>0</v>
      </c>
      <c r="D104" s="124">
        <v>0</v>
      </c>
      <c r="E104" s="124">
        <v>3</v>
      </c>
      <c r="F104" s="124">
        <v>3</v>
      </c>
      <c r="G104" s="123"/>
      <c r="H104" s="123"/>
      <c r="I104" s="123"/>
      <c r="J104" s="123"/>
      <c r="L104" s="123" t="s">
        <v>49</v>
      </c>
      <c r="M104" s="130">
        <v>2</v>
      </c>
      <c r="N104" s="130">
        <v>0</v>
      </c>
      <c r="O104" s="130">
        <v>1</v>
      </c>
      <c r="P104" s="130">
        <v>0</v>
      </c>
      <c r="Q104" s="130">
        <v>0</v>
      </c>
      <c r="R104" s="123">
        <f t="shared" si="42"/>
        <v>3</v>
      </c>
      <c r="S104" s="123"/>
      <c r="T104" s="123"/>
      <c r="U104" s="123"/>
    </row>
    <row r="105" spans="2:21" x14ac:dyDescent="0.3">
      <c r="B105" s="124" t="s">
        <v>112</v>
      </c>
      <c r="C105" s="124">
        <v>21</v>
      </c>
      <c r="D105" s="124">
        <v>8</v>
      </c>
      <c r="E105" s="124">
        <v>78</v>
      </c>
      <c r="F105" s="124">
        <v>107</v>
      </c>
      <c r="G105" s="123"/>
      <c r="H105" s="123"/>
      <c r="I105" s="123"/>
      <c r="J105" s="123"/>
      <c r="L105" s="129" t="s">
        <v>112</v>
      </c>
      <c r="M105" s="129">
        <f>SUM(M99:M104)</f>
        <v>37</v>
      </c>
      <c r="N105" s="129">
        <f t="shared" ref="N105:Q105" si="43">SUM(N99:N104)</f>
        <v>23</v>
      </c>
      <c r="O105" s="129">
        <f t="shared" si="43"/>
        <v>23</v>
      </c>
      <c r="P105" s="129">
        <f t="shared" si="43"/>
        <v>11</v>
      </c>
      <c r="Q105" s="129">
        <f t="shared" si="43"/>
        <v>4</v>
      </c>
      <c r="R105" s="129">
        <f t="shared" si="42"/>
        <v>98</v>
      </c>
      <c r="S105" s="123"/>
      <c r="T105" s="123"/>
      <c r="U105" s="123"/>
    </row>
    <row r="106" spans="2:21" x14ac:dyDescent="0.3">
      <c r="B106" s="123"/>
      <c r="C106" s="123"/>
      <c r="D106" s="123"/>
      <c r="E106" s="123"/>
      <c r="F106" s="123"/>
      <c r="G106" s="123" t="s">
        <v>171</v>
      </c>
      <c r="H106" s="123">
        <f>CHITEST(C99:E104, C110:E115)</f>
        <v>0.76167174058188203</v>
      </c>
      <c r="I106" s="123"/>
      <c r="J106" s="123"/>
      <c r="L106" s="123"/>
      <c r="M106" s="123"/>
      <c r="N106" s="123"/>
      <c r="O106" s="123"/>
      <c r="P106" s="123"/>
      <c r="Q106" s="123"/>
      <c r="R106" s="123"/>
      <c r="S106" s="123" t="s">
        <v>180</v>
      </c>
      <c r="T106" s="123">
        <f>CHITEST(M99:Q104, M110:Q115)</f>
        <v>0.42908386686815525</v>
      </c>
      <c r="U106" s="123"/>
    </row>
    <row r="107" spans="2:21" x14ac:dyDescent="0.3">
      <c r="B107" s="123"/>
      <c r="C107" s="123"/>
      <c r="D107" s="123"/>
      <c r="E107" s="123"/>
      <c r="F107" s="123"/>
      <c r="G107" s="123"/>
      <c r="H107" s="123"/>
      <c r="I107" s="123"/>
      <c r="J107" s="123"/>
      <c r="L107" s="123"/>
      <c r="M107" s="123"/>
      <c r="N107" s="123"/>
      <c r="O107" s="123"/>
      <c r="P107" s="123"/>
      <c r="Q107" s="123"/>
      <c r="R107" s="123"/>
      <c r="S107" s="123"/>
      <c r="T107" s="123"/>
      <c r="U107" s="123"/>
    </row>
    <row r="108" spans="2:21" x14ac:dyDescent="0.3">
      <c r="B108" s="123" t="s">
        <v>160</v>
      </c>
      <c r="C108" s="123"/>
      <c r="D108" s="123"/>
      <c r="E108" s="123"/>
      <c r="F108" s="123"/>
      <c r="G108" s="123"/>
      <c r="H108" s="123"/>
      <c r="I108" s="123"/>
      <c r="J108" s="123"/>
      <c r="L108" s="123" t="s">
        <v>161</v>
      </c>
      <c r="M108" s="123"/>
      <c r="N108" s="123"/>
      <c r="O108" s="123"/>
      <c r="P108" s="123"/>
      <c r="Q108" s="123"/>
      <c r="R108" s="123"/>
      <c r="S108" s="123"/>
      <c r="T108" s="123"/>
      <c r="U108" s="123"/>
    </row>
    <row r="109" spans="2:21" x14ac:dyDescent="0.3">
      <c r="B109" s="124" t="s">
        <v>111</v>
      </c>
      <c r="C109" s="124" t="s">
        <v>31</v>
      </c>
      <c r="D109" s="124" t="s">
        <v>30</v>
      </c>
      <c r="E109" s="124" t="s">
        <v>29</v>
      </c>
      <c r="F109" s="124" t="s">
        <v>112</v>
      </c>
      <c r="G109" s="123"/>
      <c r="H109" s="123"/>
      <c r="I109" s="123"/>
      <c r="J109" s="123"/>
      <c r="L109" s="129"/>
      <c r="M109" s="129" t="s">
        <v>36</v>
      </c>
      <c r="N109" s="129" t="s">
        <v>45</v>
      </c>
      <c r="O109" s="129" t="s">
        <v>43</v>
      </c>
      <c r="P109" s="129" t="s">
        <v>41</v>
      </c>
      <c r="Q109" s="129" t="s">
        <v>162</v>
      </c>
      <c r="R109" s="129" t="s">
        <v>79</v>
      </c>
      <c r="S109" s="123"/>
      <c r="T109" s="123"/>
      <c r="U109" s="123"/>
    </row>
    <row r="110" spans="2:21" x14ac:dyDescent="0.3">
      <c r="B110" s="124" t="s">
        <v>33</v>
      </c>
      <c r="C110" s="128">
        <f>$F99*C$105/$F$116</f>
        <v>6.08411214953271</v>
      </c>
      <c r="D110" s="128">
        <f t="shared" ref="D110:E110" si="44">$F99*D$105/$F$116</f>
        <v>2.3177570093457942</v>
      </c>
      <c r="E110" s="128">
        <f t="shared" si="44"/>
        <v>22.598130841121495</v>
      </c>
      <c r="F110" s="124">
        <v>31</v>
      </c>
      <c r="G110" s="123"/>
      <c r="H110" s="123"/>
      <c r="I110" s="123"/>
      <c r="J110" s="123"/>
      <c r="L110" s="130" t="s">
        <v>33</v>
      </c>
      <c r="M110" s="131">
        <f>$R99*M$105/$R$105</f>
        <v>11.704081632653061</v>
      </c>
      <c r="N110" s="131">
        <f t="shared" ref="N110:Q110" si="45">$R99*N$105/$R$105</f>
        <v>7.2755102040816331</v>
      </c>
      <c r="O110" s="131">
        <f t="shared" si="45"/>
        <v>7.2755102040816331</v>
      </c>
      <c r="P110" s="131">
        <f t="shared" si="45"/>
        <v>3.4795918367346941</v>
      </c>
      <c r="Q110" s="131">
        <f t="shared" si="45"/>
        <v>1.2653061224489797</v>
      </c>
      <c r="R110" s="123">
        <v>31</v>
      </c>
      <c r="S110" s="123"/>
      <c r="T110" s="123"/>
      <c r="U110" s="123"/>
    </row>
    <row r="111" spans="2:21" x14ac:dyDescent="0.3">
      <c r="B111" s="124" t="s">
        <v>118</v>
      </c>
      <c r="C111" s="128">
        <f t="shared" ref="C111:E111" si="46">$F100*C$105/$F$116</f>
        <v>1.5700934579439252</v>
      </c>
      <c r="D111" s="128">
        <f t="shared" si="46"/>
        <v>0.59813084112149528</v>
      </c>
      <c r="E111" s="128">
        <f t="shared" si="46"/>
        <v>5.8317757009345792</v>
      </c>
      <c r="F111" s="124">
        <v>8</v>
      </c>
      <c r="G111" s="123"/>
      <c r="H111" s="123"/>
      <c r="I111" s="123"/>
      <c r="J111" s="123"/>
      <c r="L111" s="123" t="s">
        <v>118</v>
      </c>
      <c r="M111" s="131">
        <f t="shared" ref="M111:Q111" si="47">$R100*M$105/$R$105</f>
        <v>2.6428571428571428</v>
      </c>
      <c r="N111" s="131">
        <f t="shared" si="47"/>
        <v>1.6428571428571428</v>
      </c>
      <c r="O111" s="131">
        <f t="shared" si="47"/>
        <v>1.6428571428571428</v>
      </c>
      <c r="P111" s="131">
        <f t="shared" si="47"/>
        <v>0.7857142857142857</v>
      </c>
      <c r="Q111" s="131">
        <f t="shared" si="47"/>
        <v>0.2857142857142857</v>
      </c>
      <c r="R111" s="123">
        <v>7</v>
      </c>
      <c r="S111" s="123"/>
      <c r="T111" s="123"/>
      <c r="U111" s="123"/>
    </row>
    <row r="112" spans="2:21" x14ac:dyDescent="0.3">
      <c r="B112" s="124" t="s">
        <v>42</v>
      </c>
      <c r="C112" s="128">
        <f t="shared" ref="C112:E112" si="48">$F101*C$105/$F$116</f>
        <v>4.9065420560747661</v>
      </c>
      <c r="D112" s="128">
        <f t="shared" si="48"/>
        <v>1.8691588785046729</v>
      </c>
      <c r="E112" s="128">
        <f t="shared" si="48"/>
        <v>18.22429906542056</v>
      </c>
      <c r="F112" s="124">
        <v>25</v>
      </c>
      <c r="G112" s="123"/>
      <c r="H112" s="123"/>
      <c r="I112" s="123"/>
      <c r="J112" s="123"/>
      <c r="L112" s="123" t="s">
        <v>42</v>
      </c>
      <c r="M112" s="131">
        <f t="shared" ref="M112:Q112" si="49">$R101*M$105/$R$105</f>
        <v>7.9285714285714288</v>
      </c>
      <c r="N112" s="131">
        <f t="shared" si="49"/>
        <v>4.9285714285714288</v>
      </c>
      <c r="O112" s="131">
        <f t="shared" si="49"/>
        <v>4.9285714285714288</v>
      </c>
      <c r="P112" s="131">
        <f t="shared" si="49"/>
        <v>2.3571428571428572</v>
      </c>
      <c r="Q112" s="131">
        <f t="shared" si="49"/>
        <v>0.8571428571428571</v>
      </c>
      <c r="R112" s="123">
        <v>21</v>
      </c>
      <c r="S112" s="123"/>
      <c r="T112" s="123"/>
      <c r="U112" s="123"/>
    </row>
    <row r="113" spans="2:21" x14ac:dyDescent="0.3">
      <c r="B113" s="124" t="s">
        <v>39</v>
      </c>
      <c r="C113" s="128">
        <f t="shared" ref="C113:E113" si="50">$F102*C$105/$F$116</f>
        <v>3.3364485981308412</v>
      </c>
      <c r="D113" s="128">
        <f t="shared" si="50"/>
        <v>1.2710280373831775</v>
      </c>
      <c r="E113" s="128">
        <f t="shared" si="50"/>
        <v>12.392523364485982</v>
      </c>
      <c r="F113" s="124">
        <v>17</v>
      </c>
      <c r="G113" s="123"/>
      <c r="H113" s="123"/>
      <c r="I113" s="123"/>
      <c r="J113" s="123"/>
      <c r="L113" s="123" t="s">
        <v>39</v>
      </c>
      <c r="M113" s="131">
        <f t="shared" ref="M113:Q113" si="51">$R102*M$105/$R$105</f>
        <v>6.0408163265306118</v>
      </c>
      <c r="N113" s="131">
        <f t="shared" si="51"/>
        <v>3.7551020408163267</v>
      </c>
      <c r="O113" s="131">
        <f t="shared" si="51"/>
        <v>3.7551020408163267</v>
      </c>
      <c r="P113" s="131">
        <f t="shared" si="51"/>
        <v>1.7959183673469388</v>
      </c>
      <c r="Q113" s="131">
        <f t="shared" si="51"/>
        <v>0.65306122448979587</v>
      </c>
      <c r="R113" s="123">
        <v>16</v>
      </c>
      <c r="S113" s="123"/>
      <c r="T113" s="123"/>
      <c r="U113" s="123"/>
    </row>
    <row r="114" spans="2:21" x14ac:dyDescent="0.3">
      <c r="B114" s="124" t="s">
        <v>22</v>
      </c>
      <c r="C114" s="128">
        <f t="shared" ref="C114:E114" si="52">$F103*C$105/$F$116</f>
        <v>4.5140186915887854</v>
      </c>
      <c r="D114" s="128">
        <f t="shared" si="52"/>
        <v>1.719626168224299</v>
      </c>
      <c r="E114" s="128">
        <f t="shared" si="52"/>
        <v>16.766355140186917</v>
      </c>
      <c r="F114" s="124">
        <v>23</v>
      </c>
      <c r="G114" s="123"/>
      <c r="H114" s="123"/>
      <c r="I114" s="123"/>
      <c r="J114" s="123"/>
      <c r="L114" s="130" t="s">
        <v>22</v>
      </c>
      <c r="M114" s="131">
        <f t="shared" ref="M114:Q114" si="53">$R103*M$105/$R$105</f>
        <v>7.5510204081632653</v>
      </c>
      <c r="N114" s="131">
        <f t="shared" si="53"/>
        <v>4.6938775510204085</v>
      </c>
      <c r="O114" s="131">
        <f t="shared" si="53"/>
        <v>4.6938775510204085</v>
      </c>
      <c r="P114" s="131">
        <f t="shared" si="53"/>
        <v>2.2448979591836733</v>
      </c>
      <c r="Q114" s="131">
        <f t="shared" si="53"/>
        <v>0.81632653061224492</v>
      </c>
      <c r="R114" s="130">
        <v>20</v>
      </c>
      <c r="S114" s="123"/>
      <c r="T114" s="123"/>
      <c r="U114" s="123"/>
    </row>
    <row r="115" spans="2:21" x14ac:dyDescent="0.3">
      <c r="B115" s="124" t="s">
        <v>49</v>
      </c>
      <c r="C115" s="128">
        <f t="shared" ref="C115:E115" si="54">$F104*C$105/$F$116</f>
        <v>0.58878504672897192</v>
      </c>
      <c r="D115" s="128">
        <f t="shared" si="54"/>
        <v>0.22429906542056074</v>
      </c>
      <c r="E115" s="128">
        <f t="shared" si="54"/>
        <v>2.1869158878504673</v>
      </c>
      <c r="F115" s="124">
        <v>3</v>
      </c>
      <c r="G115" s="123"/>
      <c r="H115" s="123"/>
      <c r="I115" s="123"/>
      <c r="J115" s="123"/>
      <c r="L115" s="123" t="s">
        <v>49</v>
      </c>
      <c r="M115" s="131">
        <f t="shared" ref="M115:Q115" si="55">$R104*M$105/$R$105</f>
        <v>1.1326530612244898</v>
      </c>
      <c r="N115" s="131">
        <f t="shared" si="55"/>
        <v>0.70408163265306123</v>
      </c>
      <c r="O115" s="131">
        <f t="shared" si="55"/>
        <v>0.70408163265306123</v>
      </c>
      <c r="P115" s="131">
        <f t="shared" si="55"/>
        <v>0.33673469387755101</v>
      </c>
      <c r="Q115" s="131">
        <f t="shared" si="55"/>
        <v>0.12244897959183673</v>
      </c>
      <c r="R115" s="123">
        <v>3</v>
      </c>
      <c r="S115" s="123"/>
      <c r="T115" s="123"/>
      <c r="U115" s="123"/>
    </row>
    <row r="116" spans="2:21" x14ac:dyDescent="0.3">
      <c r="B116" s="124" t="s">
        <v>112</v>
      </c>
      <c r="C116" s="124">
        <v>21</v>
      </c>
      <c r="D116" s="124">
        <v>8</v>
      </c>
      <c r="E116" s="124">
        <v>78</v>
      </c>
      <c r="F116" s="124">
        <v>107</v>
      </c>
      <c r="G116" s="123"/>
      <c r="H116" s="123"/>
      <c r="I116" s="123"/>
      <c r="J116" s="123"/>
      <c r="L116" s="129" t="s">
        <v>112</v>
      </c>
      <c r="M116" s="129">
        <v>37</v>
      </c>
      <c r="N116" s="129">
        <v>23</v>
      </c>
      <c r="O116" s="129">
        <v>23</v>
      </c>
      <c r="P116" s="129">
        <v>11</v>
      </c>
      <c r="Q116" s="129">
        <v>4</v>
      </c>
      <c r="R116" s="129">
        <v>98</v>
      </c>
      <c r="S116" s="123"/>
      <c r="T116" s="123"/>
      <c r="U116" s="123"/>
    </row>
    <row r="117" spans="2:21" x14ac:dyDescent="0.3">
      <c r="B117" s="123"/>
      <c r="C117" s="123"/>
      <c r="D117" s="123"/>
      <c r="E117" s="123"/>
      <c r="F117" s="123"/>
      <c r="G117" s="123"/>
      <c r="H117" s="123"/>
      <c r="I117" s="123"/>
      <c r="J117" s="123"/>
    </row>
    <row r="120" spans="2:21" x14ac:dyDescent="0.3">
      <c r="B120" s="123" t="s">
        <v>163</v>
      </c>
      <c r="C120" s="123"/>
      <c r="D120" s="123"/>
      <c r="E120" s="123"/>
      <c r="F120" s="123"/>
      <c r="G120" s="123"/>
      <c r="H120" s="123"/>
      <c r="I120" s="123"/>
      <c r="J120" s="123"/>
      <c r="L120" s="123" t="s">
        <v>164</v>
      </c>
      <c r="M120" s="123"/>
      <c r="N120" s="123"/>
      <c r="O120" s="123"/>
      <c r="P120" s="123"/>
      <c r="Q120" s="123"/>
      <c r="R120" s="123"/>
      <c r="S120" s="123"/>
    </row>
    <row r="121" spans="2:21" x14ac:dyDescent="0.3">
      <c r="B121" s="124" t="s">
        <v>111</v>
      </c>
      <c r="C121" s="124" t="s">
        <v>31</v>
      </c>
      <c r="D121" s="124" t="s">
        <v>30</v>
      </c>
      <c r="E121" s="124" t="s">
        <v>29</v>
      </c>
      <c r="F121" s="124" t="s">
        <v>112</v>
      </c>
      <c r="G121" s="123"/>
      <c r="H121" s="123"/>
      <c r="I121" s="123"/>
      <c r="J121" s="123"/>
      <c r="L121" s="124" t="s">
        <v>111</v>
      </c>
      <c r="M121" s="124" t="s">
        <v>31</v>
      </c>
      <c r="N121" s="124" t="s">
        <v>30</v>
      </c>
      <c r="O121" s="124" t="s">
        <v>29</v>
      </c>
      <c r="P121" s="124" t="s">
        <v>112</v>
      </c>
      <c r="Q121" s="123"/>
      <c r="R121" s="123"/>
      <c r="S121" s="123"/>
    </row>
    <row r="122" spans="2:21" x14ac:dyDescent="0.3">
      <c r="B122" s="124" t="s">
        <v>33</v>
      </c>
      <c r="C122" s="124"/>
      <c r="D122" s="124"/>
      <c r="E122" s="124">
        <v>31</v>
      </c>
      <c r="F122" s="124">
        <v>31</v>
      </c>
      <c r="G122" s="123"/>
      <c r="H122" s="123"/>
      <c r="I122" s="123"/>
      <c r="J122" s="123"/>
      <c r="L122" s="124" t="s">
        <v>33</v>
      </c>
      <c r="M122" s="124">
        <v>2</v>
      </c>
      <c r="N122" s="124"/>
      <c r="O122" s="124">
        <v>28</v>
      </c>
      <c r="P122" s="124">
        <v>30</v>
      </c>
      <c r="Q122" s="123"/>
      <c r="R122" s="123"/>
      <c r="S122" s="123"/>
    </row>
    <row r="123" spans="2:21" x14ac:dyDescent="0.3">
      <c r="B123" s="124" t="s">
        <v>118</v>
      </c>
      <c r="C123" s="124"/>
      <c r="D123" s="124"/>
      <c r="E123" s="124">
        <v>8</v>
      </c>
      <c r="F123" s="124">
        <v>8</v>
      </c>
      <c r="G123" s="123"/>
      <c r="H123" s="123"/>
      <c r="I123" s="123"/>
      <c r="J123" s="123"/>
      <c r="L123" s="124" t="s">
        <v>118</v>
      </c>
      <c r="M123" s="124"/>
      <c r="N123" s="124"/>
      <c r="O123" s="124">
        <v>7</v>
      </c>
      <c r="P123" s="124">
        <v>7</v>
      </c>
      <c r="Q123" s="123"/>
      <c r="R123" s="123"/>
      <c r="S123" s="123"/>
    </row>
    <row r="124" spans="2:21" x14ac:dyDescent="0.3">
      <c r="B124" s="124" t="s">
        <v>42</v>
      </c>
      <c r="C124" s="124">
        <v>2</v>
      </c>
      <c r="D124" s="124"/>
      <c r="E124" s="124">
        <v>23</v>
      </c>
      <c r="F124" s="124">
        <v>25</v>
      </c>
      <c r="G124" s="123"/>
      <c r="H124" s="123"/>
      <c r="I124" s="123"/>
      <c r="J124" s="123"/>
      <c r="L124" s="124" t="s">
        <v>42</v>
      </c>
      <c r="M124" s="124">
        <v>2</v>
      </c>
      <c r="N124" s="124">
        <v>3</v>
      </c>
      <c r="O124" s="124">
        <v>18</v>
      </c>
      <c r="P124" s="124">
        <v>23</v>
      </c>
      <c r="Q124" s="123"/>
      <c r="R124" s="123"/>
      <c r="S124" s="123"/>
    </row>
    <row r="125" spans="2:21" x14ac:dyDescent="0.3">
      <c r="B125" s="124" t="s">
        <v>39</v>
      </c>
      <c r="C125" s="124">
        <v>0</v>
      </c>
      <c r="D125" s="124"/>
      <c r="E125" s="124">
        <v>17</v>
      </c>
      <c r="F125" s="124">
        <v>17</v>
      </c>
      <c r="G125" s="123"/>
      <c r="H125" s="123"/>
      <c r="I125" s="123"/>
      <c r="J125" s="123"/>
      <c r="L125" s="124" t="s">
        <v>39</v>
      </c>
      <c r="M125" s="124"/>
      <c r="N125" s="124">
        <v>1</v>
      </c>
      <c r="O125" s="124">
        <v>14</v>
      </c>
      <c r="P125" s="124">
        <v>15</v>
      </c>
      <c r="Q125" s="123"/>
      <c r="R125" s="123"/>
      <c r="S125" s="123"/>
    </row>
    <row r="126" spans="2:21" x14ac:dyDescent="0.3">
      <c r="B126" s="124" t="s">
        <v>22</v>
      </c>
      <c r="C126" s="124">
        <v>4</v>
      </c>
      <c r="D126" s="124"/>
      <c r="E126" s="124">
        <v>19</v>
      </c>
      <c r="F126" s="124">
        <v>23</v>
      </c>
      <c r="G126" s="123"/>
      <c r="H126" s="123"/>
      <c r="I126" s="123"/>
      <c r="J126" s="123"/>
      <c r="L126" s="124" t="s">
        <v>22</v>
      </c>
      <c r="M126" s="124">
        <v>4</v>
      </c>
      <c r="N126" s="124">
        <v>1</v>
      </c>
      <c r="O126" s="124">
        <v>18</v>
      </c>
      <c r="P126" s="124">
        <v>23</v>
      </c>
      <c r="Q126" s="123"/>
      <c r="R126" s="123"/>
      <c r="S126" s="123"/>
    </row>
    <row r="127" spans="2:21" x14ac:dyDescent="0.3">
      <c r="B127" s="124" t="s">
        <v>49</v>
      </c>
      <c r="C127" s="124"/>
      <c r="D127" s="124"/>
      <c r="E127" s="124">
        <v>3</v>
      </c>
      <c r="F127" s="124">
        <v>3</v>
      </c>
      <c r="G127" s="123"/>
      <c r="H127" s="123"/>
      <c r="I127" s="123"/>
      <c r="J127" s="123"/>
      <c r="L127" s="124" t="s">
        <v>49</v>
      </c>
      <c r="M127" s="124"/>
      <c r="N127" s="124"/>
      <c r="O127" s="124">
        <v>2</v>
      </c>
      <c r="P127" s="124">
        <v>2</v>
      </c>
      <c r="Q127" s="123"/>
      <c r="R127" s="123"/>
      <c r="S127" s="123"/>
    </row>
    <row r="128" spans="2:21" x14ac:dyDescent="0.3">
      <c r="B128" s="124" t="s">
        <v>112</v>
      </c>
      <c r="C128" s="124">
        <v>6</v>
      </c>
      <c r="D128" s="124">
        <v>0</v>
      </c>
      <c r="E128" s="124">
        <v>101</v>
      </c>
      <c r="F128" s="124">
        <v>107</v>
      </c>
      <c r="G128" s="123"/>
      <c r="H128" s="123"/>
      <c r="I128" s="123"/>
      <c r="J128" s="123"/>
      <c r="L128" s="124" t="s">
        <v>112</v>
      </c>
      <c r="M128" s="124">
        <v>8</v>
      </c>
      <c r="N128" s="124">
        <v>5</v>
      </c>
      <c r="O128" s="124">
        <v>87</v>
      </c>
      <c r="P128" s="124">
        <v>100</v>
      </c>
      <c r="Q128" s="123"/>
      <c r="R128" s="123"/>
      <c r="S128" s="123"/>
    </row>
    <row r="129" spans="2:19" x14ac:dyDescent="0.3">
      <c r="B129" s="123"/>
      <c r="C129" s="123"/>
      <c r="D129" s="123"/>
      <c r="E129" s="123"/>
      <c r="F129" s="123"/>
      <c r="G129" s="123" t="s">
        <v>171</v>
      </c>
      <c r="H129" s="123">
        <f>CHITEST(C122:E127,C132:E137)</f>
        <v>0.68199741747080789</v>
      </c>
      <c r="I129" s="123"/>
      <c r="J129" s="123"/>
      <c r="L129" s="123"/>
      <c r="M129" s="123"/>
      <c r="N129" s="123"/>
      <c r="O129" s="123"/>
      <c r="P129" s="123"/>
      <c r="Q129" s="123" t="s">
        <v>171</v>
      </c>
      <c r="R129" s="123">
        <f>CHITEST(M122:O127, M132:O137)</f>
        <v>0.77333471991539948</v>
      </c>
      <c r="S129" s="123"/>
    </row>
    <row r="130" spans="2:19" x14ac:dyDescent="0.3">
      <c r="B130" s="123" t="s">
        <v>163</v>
      </c>
      <c r="C130" s="123"/>
      <c r="D130" s="123"/>
      <c r="E130" s="123"/>
      <c r="F130" s="123"/>
      <c r="G130" s="123"/>
      <c r="H130" s="123"/>
      <c r="I130" s="123"/>
      <c r="J130" s="123"/>
      <c r="L130" s="123" t="s">
        <v>164</v>
      </c>
      <c r="M130" s="123"/>
      <c r="N130" s="123"/>
      <c r="O130" s="123"/>
      <c r="P130" s="123"/>
      <c r="Q130" s="123"/>
      <c r="R130" s="123"/>
      <c r="S130" s="123"/>
    </row>
    <row r="131" spans="2:19" x14ac:dyDescent="0.3">
      <c r="B131" s="124" t="s">
        <v>111</v>
      </c>
      <c r="C131" s="124" t="s">
        <v>31</v>
      </c>
      <c r="D131" s="124" t="s">
        <v>30</v>
      </c>
      <c r="E131" s="124" t="s">
        <v>29</v>
      </c>
      <c r="F131" s="124" t="s">
        <v>112</v>
      </c>
      <c r="G131" s="123"/>
      <c r="H131" s="123"/>
      <c r="I131" s="123"/>
      <c r="J131" s="123"/>
      <c r="L131" s="124" t="s">
        <v>111</v>
      </c>
      <c r="M131" s="124" t="s">
        <v>31</v>
      </c>
      <c r="N131" s="124" t="s">
        <v>30</v>
      </c>
      <c r="O131" s="124" t="s">
        <v>29</v>
      </c>
      <c r="P131" s="124" t="s">
        <v>112</v>
      </c>
      <c r="Q131" s="123"/>
      <c r="R131" s="123"/>
      <c r="S131" s="123"/>
    </row>
    <row r="132" spans="2:19" x14ac:dyDescent="0.3">
      <c r="B132" s="124" t="s">
        <v>33</v>
      </c>
      <c r="C132" s="128">
        <f>$F122*C$128/$F$128</f>
        <v>1.7383177570093458</v>
      </c>
      <c r="D132" s="128">
        <f t="shared" ref="D132:E132" si="56">$F122*D$128/$F$128</f>
        <v>0</v>
      </c>
      <c r="E132" s="128">
        <f t="shared" si="56"/>
        <v>29.261682242990656</v>
      </c>
      <c r="F132" s="124">
        <v>31</v>
      </c>
      <c r="G132" s="123"/>
      <c r="H132" s="123"/>
      <c r="I132" s="123"/>
      <c r="J132" s="123"/>
      <c r="L132" s="124" t="s">
        <v>33</v>
      </c>
      <c r="M132" s="124">
        <f>$P122*M$128/$P$138</f>
        <v>2.4</v>
      </c>
      <c r="N132" s="124">
        <f t="shared" ref="N132:O132" si="57">$P122*N$128/$P$138</f>
        <v>1.5</v>
      </c>
      <c r="O132" s="124">
        <f t="shared" si="57"/>
        <v>26.1</v>
      </c>
      <c r="P132" s="124">
        <v>30</v>
      </c>
      <c r="Q132" s="123"/>
      <c r="R132" s="123"/>
      <c r="S132" s="123"/>
    </row>
    <row r="133" spans="2:19" x14ac:dyDescent="0.3">
      <c r="B133" s="124" t="s">
        <v>118</v>
      </c>
      <c r="C133" s="128">
        <f t="shared" ref="C133:E133" si="58">$F123*C$128/$F$128</f>
        <v>0.44859813084112149</v>
      </c>
      <c r="D133" s="128">
        <f t="shared" si="58"/>
        <v>0</v>
      </c>
      <c r="E133" s="128">
        <f t="shared" si="58"/>
        <v>7.5514018691588785</v>
      </c>
      <c r="F133" s="124">
        <v>8</v>
      </c>
      <c r="G133" s="123"/>
      <c r="H133" s="123"/>
      <c r="I133" s="123"/>
      <c r="J133" s="123"/>
      <c r="L133" s="124" t="s">
        <v>118</v>
      </c>
      <c r="M133" s="124">
        <f t="shared" ref="M133:O133" si="59">$P123*M$128/$P$138</f>
        <v>0.56000000000000005</v>
      </c>
      <c r="N133" s="124">
        <f t="shared" si="59"/>
        <v>0.35</v>
      </c>
      <c r="O133" s="124">
        <f t="shared" si="59"/>
        <v>6.09</v>
      </c>
      <c r="P133" s="124">
        <v>7</v>
      </c>
      <c r="Q133" s="123"/>
      <c r="R133" s="123"/>
      <c r="S133" s="123"/>
    </row>
    <row r="134" spans="2:19" x14ac:dyDescent="0.3">
      <c r="B134" s="124" t="s">
        <v>42</v>
      </c>
      <c r="C134" s="128">
        <f t="shared" ref="C134:E134" si="60">$F124*C$128/$F$128</f>
        <v>1.4018691588785046</v>
      </c>
      <c r="D134" s="128">
        <f t="shared" si="60"/>
        <v>0</v>
      </c>
      <c r="E134" s="128">
        <f t="shared" si="60"/>
        <v>23.598130841121495</v>
      </c>
      <c r="F134" s="124">
        <v>25</v>
      </c>
      <c r="G134" s="123"/>
      <c r="H134" s="123"/>
      <c r="I134" s="123"/>
      <c r="J134" s="123"/>
      <c r="L134" s="124" t="s">
        <v>42</v>
      </c>
      <c r="M134" s="124">
        <f t="shared" ref="M134:O134" si="61">$P124*M$128/$P$138</f>
        <v>1.84</v>
      </c>
      <c r="N134" s="124">
        <f t="shared" si="61"/>
        <v>1.1499999999999999</v>
      </c>
      <c r="O134" s="124">
        <f t="shared" si="61"/>
        <v>20.010000000000002</v>
      </c>
      <c r="P134" s="124">
        <v>23</v>
      </c>
      <c r="Q134" s="123"/>
      <c r="R134" s="123"/>
      <c r="S134" s="123"/>
    </row>
    <row r="135" spans="2:19" x14ac:dyDescent="0.3">
      <c r="B135" s="124" t="s">
        <v>39</v>
      </c>
      <c r="C135" s="128">
        <f t="shared" ref="C135:E135" si="62">$F125*C$128/$F$128</f>
        <v>0.95327102803738317</v>
      </c>
      <c r="D135" s="128">
        <f t="shared" si="62"/>
        <v>0</v>
      </c>
      <c r="E135" s="128">
        <f t="shared" si="62"/>
        <v>16.046728971962615</v>
      </c>
      <c r="F135" s="124">
        <v>17</v>
      </c>
      <c r="G135" s="123"/>
      <c r="H135" s="123"/>
      <c r="I135" s="123"/>
      <c r="J135" s="123"/>
      <c r="L135" s="124" t="s">
        <v>39</v>
      </c>
      <c r="M135" s="124">
        <f t="shared" ref="M135:O135" si="63">$P125*M$128/$P$138</f>
        <v>1.2</v>
      </c>
      <c r="N135" s="124">
        <f t="shared" si="63"/>
        <v>0.75</v>
      </c>
      <c r="O135" s="124">
        <f t="shared" si="63"/>
        <v>13.05</v>
      </c>
      <c r="P135" s="124">
        <v>15</v>
      </c>
      <c r="Q135" s="123"/>
      <c r="R135" s="123"/>
      <c r="S135" s="123"/>
    </row>
    <row r="136" spans="2:19" x14ac:dyDescent="0.3">
      <c r="B136" s="124" t="s">
        <v>22</v>
      </c>
      <c r="C136" s="128">
        <f t="shared" ref="C136:E136" si="64">$F126*C$128/$F$128</f>
        <v>1.2897196261682242</v>
      </c>
      <c r="D136" s="128">
        <f t="shared" si="64"/>
        <v>0</v>
      </c>
      <c r="E136" s="128">
        <f t="shared" si="64"/>
        <v>21.710280373831775</v>
      </c>
      <c r="F136" s="124">
        <v>23</v>
      </c>
      <c r="G136" s="123"/>
      <c r="H136" s="123"/>
      <c r="I136" s="123"/>
      <c r="J136" s="123"/>
      <c r="L136" s="124" t="s">
        <v>22</v>
      </c>
      <c r="M136" s="124">
        <f t="shared" ref="M136:O136" si="65">$P126*M$128/$P$138</f>
        <v>1.84</v>
      </c>
      <c r="N136" s="124">
        <f t="shared" si="65"/>
        <v>1.1499999999999999</v>
      </c>
      <c r="O136" s="124">
        <f t="shared" si="65"/>
        <v>20.010000000000002</v>
      </c>
      <c r="P136" s="124">
        <v>23</v>
      </c>
      <c r="Q136" s="123"/>
      <c r="R136" s="123"/>
      <c r="S136" s="123"/>
    </row>
    <row r="137" spans="2:19" x14ac:dyDescent="0.3">
      <c r="B137" s="124" t="s">
        <v>49</v>
      </c>
      <c r="C137" s="128">
        <f t="shared" ref="C137:E137" si="66">$F127*C$128/$F$128</f>
        <v>0.16822429906542055</v>
      </c>
      <c r="D137" s="128">
        <f t="shared" si="66"/>
        <v>0</v>
      </c>
      <c r="E137" s="128">
        <f t="shared" si="66"/>
        <v>2.8317757009345796</v>
      </c>
      <c r="F137" s="124">
        <v>3</v>
      </c>
      <c r="G137" s="123"/>
      <c r="H137" s="123"/>
      <c r="I137" s="123"/>
      <c r="J137" s="123"/>
      <c r="L137" s="124" t="s">
        <v>49</v>
      </c>
      <c r="M137" s="124">
        <f t="shared" ref="M137:O137" si="67">$P127*M$128/$P$138</f>
        <v>0.16</v>
      </c>
      <c r="N137" s="124">
        <f t="shared" si="67"/>
        <v>0.1</v>
      </c>
      <c r="O137" s="124">
        <f t="shared" si="67"/>
        <v>1.74</v>
      </c>
      <c r="P137" s="124">
        <v>2</v>
      </c>
      <c r="Q137" s="123"/>
      <c r="R137" s="123"/>
      <c r="S137" s="123"/>
    </row>
    <row r="138" spans="2:19" x14ac:dyDescent="0.3">
      <c r="B138" s="124" t="s">
        <v>112</v>
      </c>
      <c r="C138" s="124">
        <v>6</v>
      </c>
      <c r="D138" s="124">
        <v>0</v>
      </c>
      <c r="E138" s="124">
        <v>101</v>
      </c>
      <c r="F138" s="124">
        <v>107</v>
      </c>
      <c r="G138" s="123"/>
      <c r="H138" s="123"/>
      <c r="I138" s="123"/>
      <c r="J138" s="123"/>
      <c r="L138" s="124" t="s">
        <v>112</v>
      </c>
      <c r="M138" s="124">
        <v>8</v>
      </c>
      <c r="N138" s="124">
        <v>5</v>
      </c>
      <c r="O138" s="124">
        <v>87</v>
      </c>
      <c r="P138" s="124">
        <v>100</v>
      </c>
      <c r="Q138" s="123"/>
      <c r="R138" s="123"/>
      <c r="S138" s="123"/>
    </row>
    <row r="141" spans="2:19" x14ac:dyDescent="0.3">
      <c r="B141" s="123" t="s">
        <v>165</v>
      </c>
      <c r="C141" s="123"/>
      <c r="D141" s="123"/>
      <c r="E141" s="123"/>
      <c r="F141" s="123"/>
      <c r="G141" s="123"/>
      <c r="H141" s="123"/>
      <c r="I141" s="123"/>
      <c r="J141" s="123"/>
      <c r="L141" s="130" t="s">
        <v>166</v>
      </c>
      <c r="M141" s="130"/>
      <c r="N141" s="130"/>
      <c r="O141" s="130"/>
      <c r="P141" s="130"/>
      <c r="Q141" s="130"/>
      <c r="R141" s="130"/>
      <c r="S141" s="130"/>
    </row>
    <row r="142" spans="2:19" x14ac:dyDescent="0.3">
      <c r="B142" s="124" t="s">
        <v>111</v>
      </c>
      <c r="C142" s="124" t="s">
        <v>31</v>
      </c>
      <c r="D142" s="124" t="s">
        <v>30</v>
      </c>
      <c r="E142" s="124" t="s">
        <v>29</v>
      </c>
      <c r="F142" s="124" t="s">
        <v>112</v>
      </c>
      <c r="G142" s="123"/>
      <c r="H142" s="123"/>
      <c r="I142" s="123"/>
      <c r="J142" s="123"/>
      <c r="L142" s="124" t="s">
        <v>111</v>
      </c>
      <c r="M142" s="124" t="s">
        <v>31</v>
      </c>
      <c r="N142" s="124" t="s">
        <v>30</v>
      </c>
      <c r="O142" s="124" t="s">
        <v>29</v>
      </c>
      <c r="P142" s="124" t="s">
        <v>112</v>
      </c>
      <c r="Q142" s="130"/>
      <c r="R142" s="130"/>
      <c r="S142" s="130"/>
    </row>
    <row r="143" spans="2:19" x14ac:dyDescent="0.3">
      <c r="B143" s="124" t="s">
        <v>33</v>
      </c>
      <c r="C143" s="124">
        <v>4</v>
      </c>
      <c r="D143" s="124"/>
      <c r="E143" s="124">
        <v>26</v>
      </c>
      <c r="F143" s="124">
        <v>30</v>
      </c>
      <c r="G143" s="123"/>
      <c r="H143" s="123"/>
      <c r="I143" s="123"/>
      <c r="J143" s="123"/>
      <c r="L143" s="124" t="s">
        <v>33</v>
      </c>
      <c r="M143" s="124">
        <v>2</v>
      </c>
      <c r="N143" s="124">
        <v>2</v>
      </c>
      <c r="O143" s="124">
        <v>26</v>
      </c>
      <c r="P143" s="124">
        <v>30</v>
      </c>
      <c r="Q143" s="130"/>
      <c r="R143" s="130"/>
      <c r="S143" s="130"/>
    </row>
    <row r="144" spans="2:19" x14ac:dyDescent="0.3">
      <c r="B144" s="124" t="s">
        <v>118</v>
      </c>
      <c r="C144" s="124"/>
      <c r="D144" s="124">
        <v>2</v>
      </c>
      <c r="E144" s="124">
        <v>6</v>
      </c>
      <c r="F144" s="124">
        <v>8</v>
      </c>
      <c r="G144" s="123"/>
      <c r="H144" s="123"/>
      <c r="I144" s="123"/>
      <c r="J144" s="123"/>
      <c r="L144" s="124" t="s">
        <v>118</v>
      </c>
      <c r="M144" s="124">
        <v>1</v>
      </c>
      <c r="N144" s="124">
        <v>1</v>
      </c>
      <c r="O144" s="124">
        <v>6</v>
      </c>
      <c r="P144" s="124">
        <v>8</v>
      </c>
      <c r="Q144" s="130"/>
      <c r="R144" s="130"/>
      <c r="S144" s="130"/>
    </row>
    <row r="145" spans="2:19" x14ac:dyDescent="0.3">
      <c r="B145" s="124" t="s">
        <v>42</v>
      </c>
      <c r="C145" s="124">
        <v>2</v>
      </c>
      <c r="D145" s="124">
        <v>4</v>
      </c>
      <c r="E145" s="124">
        <v>19</v>
      </c>
      <c r="F145" s="124">
        <v>25</v>
      </c>
      <c r="G145" s="123"/>
      <c r="H145" s="123"/>
      <c r="I145" s="123"/>
      <c r="J145" s="123"/>
      <c r="L145" s="124" t="s">
        <v>42</v>
      </c>
      <c r="M145" s="124">
        <v>2</v>
      </c>
      <c r="N145" s="124">
        <v>2</v>
      </c>
      <c r="O145" s="124">
        <v>21</v>
      </c>
      <c r="P145" s="124">
        <v>25</v>
      </c>
      <c r="Q145" s="130"/>
      <c r="R145" s="130"/>
      <c r="S145" s="130"/>
    </row>
    <row r="146" spans="2:19" x14ac:dyDescent="0.3">
      <c r="B146" s="124" t="s">
        <v>39</v>
      </c>
      <c r="C146" s="124">
        <v>2</v>
      </c>
      <c r="D146" s="124">
        <v>1</v>
      </c>
      <c r="E146" s="124">
        <v>13</v>
      </c>
      <c r="F146" s="124">
        <v>16</v>
      </c>
      <c r="G146" s="123"/>
      <c r="H146" s="123"/>
      <c r="I146" s="123"/>
      <c r="J146" s="123"/>
      <c r="L146" s="124" t="s">
        <v>39</v>
      </c>
      <c r="M146" s="124">
        <v>3</v>
      </c>
      <c r="N146" s="124">
        <v>1</v>
      </c>
      <c r="O146" s="124">
        <v>12</v>
      </c>
      <c r="P146" s="124">
        <v>16</v>
      </c>
      <c r="Q146" s="130"/>
      <c r="R146" s="130"/>
      <c r="S146" s="130"/>
    </row>
    <row r="147" spans="2:19" x14ac:dyDescent="0.3">
      <c r="B147" s="124" t="s">
        <v>22</v>
      </c>
      <c r="C147" s="124">
        <v>4</v>
      </c>
      <c r="D147" s="124">
        <v>3</v>
      </c>
      <c r="E147" s="124">
        <v>16</v>
      </c>
      <c r="F147" s="124">
        <v>23</v>
      </c>
      <c r="G147" s="123"/>
      <c r="H147" s="123"/>
      <c r="I147" s="123"/>
      <c r="J147" s="123"/>
      <c r="L147" s="124" t="s">
        <v>22</v>
      </c>
      <c r="M147" s="124">
        <v>5</v>
      </c>
      <c r="N147" s="124">
        <v>3</v>
      </c>
      <c r="O147" s="124">
        <v>15</v>
      </c>
      <c r="P147" s="124">
        <v>23</v>
      </c>
      <c r="Q147" s="130"/>
      <c r="R147" s="130"/>
      <c r="S147" s="130"/>
    </row>
    <row r="148" spans="2:19" x14ac:dyDescent="0.3">
      <c r="B148" s="124" t="s">
        <v>49</v>
      </c>
      <c r="C148" s="124"/>
      <c r="D148" s="124"/>
      <c r="E148" s="124">
        <v>2</v>
      </c>
      <c r="F148" s="124">
        <v>2</v>
      </c>
      <c r="G148" s="123"/>
      <c r="H148" s="123"/>
      <c r="I148" s="123"/>
      <c r="J148" s="123"/>
      <c r="L148" s="124" t="s">
        <v>49</v>
      </c>
      <c r="M148" s="124"/>
      <c r="N148" s="124"/>
      <c r="O148" s="124">
        <v>2</v>
      </c>
      <c r="P148" s="124">
        <v>2</v>
      </c>
      <c r="Q148" s="130"/>
      <c r="R148" s="130"/>
      <c r="S148" s="130"/>
    </row>
    <row r="149" spans="2:19" x14ac:dyDescent="0.3">
      <c r="B149" s="124" t="s">
        <v>112</v>
      </c>
      <c r="C149" s="124">
        <v>12</v>
      </c>
      <c r="D149" s="124">
        <v>10</v>
      </c>
      <c r="E149" s="124">
        <v>82</v>
      </c>
      <c r="F149" s="124">
        <v>104</v>
      </c>
      <c r="G149" s="123"/>
      <c r="H149" s="123"/>
      <c r="I149" s="123"/>
      <c r="J149" s="123"/>
      <c r="L149" s="124" t="s">
        <v>112</v>
      </c>
      <c r="M149" s="124">
        <v>13</v>
      </c>
      <c r="N149" s="124">
        <v>9</v>
      </c>
      <c r="O149" s="124">
        <v>82</v>
      </c>
      <c r="P149" s="124">
        <v>104</v>
      </c>
      <c r="Q149" s="130"/>
      <c r="R149" s="130"/>
      <c r="S149" s="130"/>
    </row>
    <row r="150" spans="2:19" x14ac:dyDescent="0.3">
      <c r="B150" s="123"/>
      <c r="C150" s="123"/>
      <c r="D150" s="123"/>
      <c r="E150" s="123"/>
      <c r="F150" s="123"/>
      <c r="G150" s="123"/>
      <c r="H150" s="123"/>
      <c r="I150" s="123"/>
      <c r="J150" s="123"/>
      <c r="L150" s="130"/>
      <c r="M150" s="130"/>
      <c r="N150" s="130"/>
      <c r="O150" s="130"/>
      <c r="P150" s="130"/>
      <c r="Q150" s="130" t="s">
        <v>181</v>
      </c>
      <c r="R150" s="130">
        <f>CHITEST(M143:O148, M154:O159)</f>
        <v>0.87639123596778157</v>
      </c>
      <c r="S150" s="130"/>
    </row>
    <row r="151" spans="2:19" x14ac:dyDescent="0.3">
      <c r="B151" s="123"/>
      <c r="C151" s="123"/>
      <c r="D151" s="123"/>
      <c r="E151" s="123"/>
      <c r="F151" s="123"/>
      <c r="G151" s="123" t="s">
        <v>179</v>
      </c>
      <c r="H151" s="123">
        <f>CHITEST(C143:E148,C154:E159)</f>
        <v>0.87747735980416597</v>
      </c>
      <c r="I151" s="123"/>
      <c r="J151" s="123"/>
      <c r="L151" s="130"/>
      <c r="M151" s="130"/>
      <c r="N151" s="130"/>
      <c r="O151" s="130"/>
      <c r="P151" s="130"/>
      <c r="Q151" s="130"/>
      <c r="R151" s="130"/>
      <c r="S151" s="130"/>
    </row>
    <row r="152" spans="2:19" x14ac:dyDescent="0.3">
      <c r="B152" s="123" t="s">
        <v>165</v>
      </c>
      <c r="C152" s="123"/>
      <c r="D152" s="123"/>
      <c r="E152" s="123"/>
      <c r="F152" s="123"/>
      <c r="G152" s="123"/>
      <c r="H152" s="123"/>
      <c r="I152" s="123"/>
      <c r="J152" s="123"/>
      <c r="L152" s="130" t="s">
        <v>166</v>
      </c>
      <c r="M152" s="130"/>
      <c r="N152" s="130"/>
      <c r="O152" s="130"/>
      <c r="P152" s="130"/>
      <c r="Q152" s="130"/>
      <c r="R152" s="130"/>
      <c r="S152" s="130"/>
    </row>
    <row r="153" spans="2:19" x14ac:dyDescent="0.3">
      <c r="B153" s="124" t="s">
        <v>111</v>
      </c>
      <c r="C153" s="124" t="s">
        <v>31</v>
      </c>
      <c r="D153" s="124" t="s">
        <v>30</v>
      </c>
      <c r="E153" s="124" t="s">
        <v>29</v>
      </c>
      <c r="F153" s="124" t="s">
        <v>112</v>
      </c>
      <c r="G153" s="123"/>
      <c r="H153" s="123"/>
      <c r="I153" s="123"/>
      <c r="J153" s="123"/>
      <c r="L153" s="124" t="s">
        <v>111</v>
      </c>
      <c r="M153" s="124" t="s">
        <v>31</v>
      </c>
      <c r="N153" s="124" t="s">
        <v>30</v>
      </c>
      <c r="O153" s="124" t="s">
        <v>29</v>
      </c>
      <c r="P153" s="124" t="s">
        <v>112</v>
      </c>
      <c r="Q153" s="130"/>
      <c r="R153" s="130"/>
      <c r="S153" s="130"/>
    </row>
    <row r="154" spans="2:19" x14ac:dyDescent="0.3">
      <c r="B154" s="124" t="s">
        <v>33</v>
      </c>
      <c r="C154" s="128">
        <f>$F143*C$149/$F$149</f>
        <v>3.4615384615384617</v>
      </c>
      <c r="D154" s="128">
        <f t="shared" ref="D154:E154" si="68">$F143*D$149/$F$149</f>
        <v>2.8846153846153846</v>
      </c>
      <c r="E154" s="128">
        <f t="shared" si="68"/>
        <v>23.653846153846153</v>
      </c>
      <c r="F154" s="124">
        <v>30</v>
      </c>
      <c r="G154" s="123"/>
      <c r="H154" s="123"/>
      <c r="I154" s="123"/>
      <c r="J154" s="123"/>
      <c r="L154" s="124" t="s">
        <v>33</v>
      </c>
      <c r="M154" s="128">
        <f>$P143*M$149/$P$149</f>
        <v>3.75</v>
      </c>
      <c r="N154" s="128">
        <f t="shared" ref="N154:O154" si="69">$P143*N$149/$P$149</f>
        <v>2.5961538461538463</v>
      </c>
      <c r="O154" s="128">
        <f t="shared" si="69"/>
        <v>23.653846153846153</v>
      </c>
      <c r="P154" s="124">
        <v>30</v>
      </c>
      <c r="Q154" s="130"/>
      <c r="R154" s="130"/>
      <c r="S154" s="130"/>
    </row>
    <row r="155" spans="2:19" x14ac:dyDescent="0.3">
      <c r="B155" s="124" t="s">
        <v>118</v>
      </c>
      <c r="C155" s="128">
        <f t="shared" ref="C155:E155" si="70">$F144*C$149/$F$149</f>
        <v>0.92307692307692313</v>
      </c>
      <c r="D155" s="128">
        <f t="shared" si="70"/>
        <v>0.76923076923076927</v>
      </c>
      <c r="E155" s="128">
        <f t="shared" si="70"/>
        <v>6.3076923076923075</v>
      </c>
      <c r="F155" s="124">
        <v>8</v>
      </c>
      <c r="G155" s="123"/>
      <c r="H155" s="123"/>
      <c r="I155" s="123"/>
      <c r="J155" s="123"/>
      <c r="L155" s="124" t="s">
        <v>118</v>
      </c>
      <c r="M155" s="128">
        <f t="shared" ref="M155:O155" si="71">$P144*M$149/$P$149</f>
        <v>1</v>
      </c>
      <c r="N155" s="128">
        <f t="shared" si="71"/>
        <v>0.69230769230769229</v>
      </c>
      <c r="O155" s="128">
        <f t="shared" si="71"/>
        <v>6.3076923076923075</v>
      </c>
      <c r="P155" s="124">
        <v>8</v>
      </c>
      <c r="Q155" s="130"/>
      <c r="R155" s="130"/>
      <c r="S155" s="130"/>
    </row>
    <row r="156" spans="2:19" x14ac:dyDescent="0.3">
      <c r="B156" s="124" t="s">
        <v>42</v>
      </c>
      <c r="C156" s="128">
        <f t="shared" ref="C156:E156" si="72">$F145*C$149/$F$149</f>
        <v>2.8846153846153846</v>
      </c>
      <c r="D156" s="128">
        <f t="shared" si="72"/>
        <v>2.4038461538461537</v>
      </c>
      <c r="E156" s="128">
        <f t="shared" si="72"/>
        <v>19.71153846153846</v>
      </c>
      <c r="F156" s="124">
        <v>25</v>
      </c>
      <c r="G156" s="123"/>
      <c r="H156" s="123"/>
      <c r="I156" s="123"/>
      <c r="J156" s="123"/>
      <c r="L156" s="124" t="s">
        <v>42</v>
      </c>
      <c r="M156" s="128">
        <f t="shared" ref="M156:O156" si="73">$P145*M$149/$P$149</f>
        <v>3.125</v>
      </c>
      <c r="N156" s="128">
        <f t="shared" si="73"/>
        <v>2.1634615384615383</v>
      </c>
      <c r="O156" s="128">
        <f t="shared" si="73"/>
        <v>19.71153846153846</v>
      </c>
      <c r="P156" s="124">
        <v>25</v>
      </c>
      <c r="Q156" s="130"/>
      <c r="R156" s="130"/>
      <c r="S156" s="130"/>
    </row>
    <row r="157" spans="2:19" x14ac:dyDescent="0.3">
      <c r="B157" s="124" t="s">
        <v>39</v>
      </c>
      <c r="C157" s="128">
        <f t="shared" ref="C157:E157" si="74">$F146*C$149/$F$149</f>
        <v>1.8461538461538463</v>
      </c>
      <c r="D157" s="128">
        <f t="shared" si="74"/>
        <v>1.5384615384615385</v>
      </c>
      <c r="E157" s="128">
        <f t="shared" si="74"/>
        <v>12.615384615384615</v>
      </c>
      <c r="F157" s="124">
        <v>16</v>
      </c>
      <c r="G157" s="123"/>
      <c r="H157" s="123"/>
      <c r="I157" s="123"/>
      <c r="J157" s="123"/>
      <c r="L157" s="124" t="s">
        <v>39</v>
      </c>
      <c r="M157" s="128">
        <f t="shared" ref="M157:O157" si="75">$P146*M$149/$P$149</f>
        <v>2</v>
      </c>
      <c r="N157" s="128">
        <f t="shared" si="75"/>
        <v>1.3846153846153846</v>
      </c>
      <c r="O157" s="128">
        <f t="shared" si="75"/>
        <v>12.615384615384615</v>
      </c>
      <c r="P157" s="124">
        <v>16</v>
      </c>
      <c r="Q157" s="130"/>
      <c r="R157" s="130"/>
      <c r="S157" s="130"/>
    </row>
    <row r="158" spans="2:19" x14ac:dyDescent="0.3">
      <c r="B158" s="124" t="s">
        <v>22</v>
      </c>
      <c r="C158" s="128">
        <f t="shared" ref="C158:E158" si="76">$F147*C$149/$F$149</f>
        <v>2.6538461538461537</v>
      </c>
      <c r="D158" s="128">
        <f t="shared" si="76"/>
        <v>2.2115384615384617</v>
      </c>
      <c r="E158" s="128">
        <f t="shared" si="76"/>
        <v>18.134615384615383</v>
      </c>
      <c r="F158" s="124">
        <v>23</v>
      </c>
      <c r="G158" s="123"/>
      <c r="H158" s="123"/>
      <c r="I158" s="123"/>
      <c r="J158" s="123"/>
      <c r="L158" s="124" t="s">
        <v>22</v>
      </c>
      <c r="M158" s="128">
        <f t="shared" ref="M158:O158" si="77">$P147*M$149/$P$149</f>
        <v>2.875</v>
      </c>
      <c r="N158" s="128">
        <f t="shared" si="77"/>
        <v>1.9903846153846154</v>
      </c>
      <c r="O158" s="128">
        <f t="shared" si="77"/>
        <v>18.134615384615383</v>
      </c>
      <c r="P158" s="124">
        <v>23</v>
      </c>
      <c r="Q158" s="130"/>
      <c r="R158" s="130"/>
      <c r="S158" s="130"/>
    </row>
    <row r="159" spans="2:19" x14ac:dyDescent="0.3">
      <c r="B159" s="124" t="s">
        <v>49</v>
      </c>
      <c r="C159" s="128">
        <f t="shared" ref="C159:E159" si="78">$F148*C$149/$F$149</f>
        <v>0.23076923076923078</v>
      </c>
      <c r="D159" s="128">
        <f t="shared" si="78"/>
        <v>0.19230769230769232</v>
      </c>
      <c r="E159" s="128">
        <f t="shared" si="78"/>
        <v>1.5769230769230769</v>
      </c>
      <c r="F159" s="124">
        <v>2</v>
      </c>
      <c r="G159" s="123"/>
      <c r="H159" s="123"/>
      <c r="I159" s="123"/>
      <c r="J159" s="123"/>
      <c r="L159" s="124" t="s">
        <v>49</v>
      </c>
      <c r="M159" s="128">
        <f t="shared" ref="M159:O159" si="79">$P148*M$149/$P$149</f>
        <v>0.25</v>
      </c>
      <c r="N159" s="128">
        <f t="shared" si="79"/>
        <v>0.17307692307692307</v>
      </c>
      <c r="O159" s="128">
        <f t="shared" si="79"/>
        <v>1.5769230769230769</v>
      </c>
      <c r="P159" s="124">
        <v>2</v>
      </c>
      <c r="Q159" s="130"/>
      <c r="R159" s="130"/>
      <c r="S159" s="130"/>
    </row>
    <row r="160" spans="2:19" x14ac:dyDescent="0.3">
      <c r="B160" s="124" t="s">
        <v>112</v>
      </c>
      <c r="C160" s="124">
        <v>12</v>
      </c>
      <c r="D160" s="124">
        <v>10</v>
      </c>
      <c r="E160" s="124">
        <v>82</v>
      </c>
      <c r="F160" s="124">
        <v>104</v>
      </c>
      <c r="G160" s="123"/>
      <c r="H160" s="123"/>
      <c r="I160" s="123"/>
      <c r="J160" s="123"/>
      <c r="L160" s="124" t="s">
        <v>112</v>
      </c>
      <c r="M160" s="124">
        <v>13</v>
      </c>
      <c r="N160" s="124">
        <v>9</v>
      </c>
      <c r="O160" s="124">
        <v>82</v>
      </c>
      <c r="P160" s="124">
        <v>104</v>
      </c>
      <c r="Q160" s="130"/>
      <c r="R160" s="130"/>
      <c r="S160" s="130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AT75"/>
  <sheetViews>
    <sheetView topLeftCell="D1" zoomScale="80" zoomScaleNormal="80" workbookViewId="0">
      <selection activeCell="R87" sqref="R87"/>
    </sheetView>
  </sheetViews>
  <sheetFormatPr defaultRowHeight="14.4" x14ac:dyDescent="0.3"/>
  <cols>
    <col min="5" max="5" width="18.21875" customWidth="1"/>
    <col min="6" max="6" width="11.5546875" customWidth="1"/>
    <col min="7" max="7" width="14" customWidth="1"/>
    <col min="12" max="12" width="14.88671875" customWidth="1"/>
    <col min="13" max="13" width="20.88671875" customWidth="1"/>
    <col min="14" max="14" width="9.44140625" bestFit="1" customWidth="1"/>
    <col min="16" max="16" width="14.6640625" bestFit="1" customWidth="1"/>
    <col min="18" max="18" width="10.77734375" bestFit="1" customWidth="1"/>
  </cols>
  <sheetData>
    <row r="2" spans="5:19" ht="15" thickBot="1" x14ac:dyDescent="0.35"/>
    <row r="3" spans="5:19" ht="15" thickBot="1" x14ac:dyDescent="0.35">
      <c r="E3" s="111"/>
      <c r="F3" s="111" t="s">
        <v>168</v>
      </c>
      <c r="G3" s="111" t="s">
        <v>169</v>
      </c>
      <c r="H3" s="112" t="s">
        <v>79</v>
      </c>
    </row>
    <row r="4" spans="5:19" x14ac:dyDescent="0.3">
      <c r="E4" s="111" t="s">
        <v>33</v>
      </c>
      <c r="F4" s="113">
        <v>15</v>
      </c>
      <c r="G4" s="113">
        <v>16</v>
      </c>
      <c r="H4" s="114">
        <v>31</v>
      </c>
      <c r="I4" s="116" t="s">
        <v>170</v>
      </c>
    </row>
    <row r="5" spans="5:19" x14ac:dyDescent="0.3">
      <c r="E5" s="116" t="s">
        <v>22</v>
      </c>
      <c r="F5" s="114">
        <v>11</v>
      </c>
      <c r="G5" s="114">
        <v>12</v>
      </c>
      <c r="H5" s="114">
        <v>23</v>
      </c>
    </row>
    <row r="6" spans="5:19" x14ac:dyDescent="0.3">
      <c r="E6" s="116" t="s">
        <v>42</v>
      </c>
      <c r="F6" s="114">
        <v>14</v>
      </c>
      <c r="G6" s="114">
        <v>11</v>
      </c>
      <c r="H6" s="114">
        <v>25</v>
      </c>
    </row>
    <row r="7" spans="5:19" x14ac:dyDescent="0.3">
      <c r="E7" s="116" t="s">
        <v>71</v>
      </c>
      <c r="F7" s="114">
        <v>2</v>
      </c>
      <c r="G7" s="114">
        <v>6</v>
      </c>
      <c r="H7" s="114">
        <v>8</v>
      </c>
    </row>
    <row r="8" spans="5:19" x14ac:dyDescent="0.3">
      <c r="E8" s="116" t="s">
        <v>72</v>
      </c>
      <c r="F8" s="114">
        <v>15</v>
      </c>
      <c r="G8" s="114">
        <v>2</v>
      </c>
      <c r="H8" s="114">
        <v>17</v>
      </c>
    </row>
    <row r="9" spans="5:19" ht="15" thickBot="1" x14ac:dyDescent="0.35">
      <c r="E9" s="116" t="s">
        <v>49</v>
      </c>
      <c r="F9" s="114">
        <v>2</v>
      </c>
      <c r="G9" s="114">
        <v>1</v>
      </c>
      <c r="H9" s="114">
        <v>3</v>
      </c>
    </row>
    <row r="10" spans="5:19" ht="15" thickBot="1" x14ac:dyDescent="0.35">
      <c r="E10" s="112" t="s">
        <v>79</v>
      </c>
      <c r="F10" s="117">
        <v>59</v>
      </c>
      <c r="G10" s="117">
        <v>48</v>
      </c>
      <c r="H10" s="117">
        <v>107</v>
      </c>
    </row>
    <row r="12" spans="5:19" ht="15" thickBot="1" x14ac:dyDescent="0.35"/>
    <row r="13" spans="5:19" ht="15" thickBot="1" x14ac:dyDescent="0.35">
      <c r="E13" s="112"/>
      <c r="F13" s="112" t="s">
        <v>168</v>
      </c>
      <c r="G13" s="112" t="s">
        <v>169</v>
      </c>
      <c r="H13" s="112" t="s">
        <v>79</v>
      </c>
    </row>
    <row r="14" spans="5:19" x14ac:dyDescent="0.3">
      <c r="E14" s="116" t="s">
        <v>33</v>
      </c>
      <c r="F14" s="114">
        <v>17.09</v>
      </c>
      <c r="G14" s="114">
        <v>13.91</v>
      </c>
      <c r="H14" s="114">
        <v>31</v>
      </c>
      <c r="J14" s="116" t="s">
        <v>171</v>
      </c>
      <c r="K14" s="118">
        <v>0.04</v>
      </c>
      <c r="L14" s="182" t="s">
        <v>172</v>
      </c>
      <c r="M14" s="182"/>
      <c r="N14" s="182"/>
      <c r="O14" s="182"/>
      <c r="P14" s="182"/>
      <c r="Q14" s="182"/>
      <c r="R14" s="182"/>
      <c r="S14" s="182"/>
    </row>
    <row r="15" spans="5:19" x14ac:dyDescent="0.3">
      <c r="E15" s="116" t="s">
        <v>22</v>
      </c>
      <c r="F15" s="114">
        <v>12.68</v>
      </c>
      <c r="G15" s="114">
        <v>10.32</v>
      </c>
      <c r="H15" s="114">
        <v>23</v>
      </c>
      <c r="J15" s="116" t="s">
        <v>173</v>
      </c>
      <c r="K15" s="118">
        <v>0.05</v>
      </c>
      <c r="L15" s="116" t="s">
        <v>174</v>
      </c>
      <c r="M15" s="182" t="s">
        <v>175</v>
      </c>
      <c r="N15" s="182"/>
      <c r="O15" s="182"/>
      <c r="P15" s="182"/>
      <c r="Q15" s="182"/>
      <c r="R15" s="182"/>
      <c r="S15" s="182"/>
    </row>
    <row r="16" spans="5:19" x14ac:dyDescent="0.3">
      <c r="E16" s="116" t="s">
        <v>42</v>
      </c>
      <c r="F16" s="114">
        <v>13.79</v>
      </c>
      <c r="G16" s="114">
        <v>11.21</v>
      </c>
      <c r="H16" s="114">
        <v>25</v>
      </c>
      <c r="J16" s="116" t="s">
        <v>176</v>
      </c>
      <c r="K16" s="114">
        <v>5</v>
      </c>
    </row>
    <row r="17" spans="5:46" x14ac:dyDescent="0.3">
      <c r="E17" s="116" t="s">
        <v>71</v>
      </c>
      <c r="F17" s="114">
        <v>4.41</v>
      </c>
      <c r="G17" s="114">
        <v>3.59</v>
      </c>
      <c r="H17" s="114">
        <v>8</v>
      </c>
    </row>
    <row r="18" spans="5:46" x14ac:dyDescent="0.3">
      <c r="E18" s="116" t="s">
        <v>72</v>
      </c>
      <c r="F18" s="114">
        <v>9.3699999999999992</v>
      </c>
      <c r="G18" s="114">
        <v>7.63</v>
      </c>
      <c r="H18" s="114">
        <v>17</v>
      </c>
    </row>
    <row r="19" spans="5:46" ht="15" thickBot="1" x14ac:dyDescent="0.35">
      <c r="E19" s="116" t="s">
        <v>49</v>
      </c>
      <c r="F19" s="114">
        <v>1.65</v>
      </c>
      <c r="G19" s="114">
        <v>1.35</v>
      </c>
      <c r="H19" s="114">
        <v>3</v>
      </c>
    </row>
    <row r="20" spans="5:46" ht="15" thickBot="1" x14ac:dyDescent="0.35">
      <c r="E20" s="112" t="s">
        <v>79</v>
      </c>
      <c r="F20" s="117">
        <v>59</v>
      </c>
      <c r="G20" s="117">
        <v>48</v>
      </c>
      <c r="H20" s="117">
        <v>107</v>
      </c>
    </row>
    <row r="21" spans="5:46" x14ac:dyDescent="0.3">
      <c r="E21" s="115"/>
    </row>
    <row r="24" spans="5:46" x14ac:dyDescent="0.3">
      <c r="J24" s="180" t="s">
        <v>183</v>
      </c>
      <c r="K24" s="180"/>
      <c r="L24" s="137"/>
      <c r="M24" s="180" t="s">
        <v>185</v>
      </c>
      <c r="N24" s="180"/>
      <c r="O24" s="180"/>
      <c r="P24" s="180"/>
      <c r="Q24" s="137"/>
      <c r="R24" s="137"/>
      <c r="S24" s="178" t="s">
        <v>152</v>
      </c>
      <c r="T24" s="178"/>
      <c r="W24" s="180" t="s">
        <v>183</v>
      </c>
      <c r="X24" s="180"/>
      <c r="Y24" s="137"/>
      <c r="Z24" s="180" t="s">
        <v>10</v>
      </c>
      <c r="AA24" s="180"/>
      <c r="AB24" s="180"/>
      <c r="AC24" s="180"/>
      <c r="AD24" s="137"/>
      <c r="AE24" s="137"/>
      <c r="AF24" s="178" t="s">
        <v>152</v>
      </c>
      <c r="AG24" s="178"/>
      <c r="AH24" s="59"/>
      <c r="AJ24" s="180" t="s">
        <v>183</v>
      </c>
      <c r="AK24" s="180"/>
      <c r="AL24" s="137"/>
      <c r="AM24" s="180" t="s">
        <v>11</v>
      </c>
      <c r="AN24" s="180"/>
      <c r="AO24" s="180"/>
      <c r="AP24" s="180"/>
      <c r="AQ24" s="137"/>
      <c r="AR24" s="137"/>
      <c r="AS24" s="178" t="s">
        <v>152</v>
      </c>
      <c r="AT24" s="178"/>
    </row>
    <row r="25" spans="5:46" x14ac:dyDescent="0.3">
      <c r="J25" s="181"/>
      <c r="K25" s="181"/>
      <c r="L25" s="138"/>
      <c r="M25" s="181"/>
      <c r="N25" s="181"/>
      <c r="O25" s="181"/>
      <c r="P25" s="181"/>
      <c r="Q25" s="138"/>
      <c r="R25" s="138"/>
      <c r="S25" s="177"/>
      <c r="T25" s="177"/>
      <c r="W25" s="181"/>
      <c r="X25" s="181"/>
      <c r="Y25" s="138"/>
      <c r="Z25" s="181"/>
      <c r="AA25" s="181"/>
      <c r="AB25" s="181"/>
      <c r="AC25" s="181"/>
      <c r="AD25" s="138"/>
      <c r="AE25" s="138"/>
      <c r="AF25" s="177"/>
      <c r="AG25" s="177"/>
      <c r="AH25" s="59"/>
      <c r="AJ25" s="181"/>
      <c r="AK25" s="181"/>
      <c r="AL25" s="138"/>
      <c r="AM25" s="181"/>
      <c r="AN25" s="181"/>
      <c r="AO25" s="181"/>
      <c r="AP25" s="181"/>
      <c r="AQ25" s="138"/>
      <c r="AR25" s="138"/>
      <c r="AS25" s="177"/>
      <c r="AT25" s="177"/>
    </row>
    <row r="26" spans="5:46" x14ac:dyDescent="0.3">
      <c r="J26" s="59"/>
      <c r="K26" s="59"/>
      <c r="L26" s="139"/>
      <c r="M26" s="108" t="s">
        <v>28</v>
      </c>
      <c r="N26" s="108" t="s">
        <v>26</v>
      </c>
      <c r="O26" s="108" t="s">
        <v>35</v>
      </c>
      <c r="P26" s="108" t="s">
        <v>27</v>
      </c>
      <c r="Q26" s="108" t="s">
        <v>25</v>
      </c>
      <c r="R26" s="20" t="s">
        <v>79</v>
      </c>
      <c r="S26" s="108"/>
      <c r="T26" s="59"/>
      <c r="W26" s="59"/>
      <c r="X26" s="59"/>
      <c r="Y26" s="139"/>
      <c r="Z26" s="108" t="s">
        <v>28</v>
      </c>
      <c r="AA26" s="108" t="s">
        <v>26</v>
      </c>
      <c r="AB26" s="108" t="s">
        <v>35</v>
      </c>
      <c r="AC26" s="108" t="s">
        <v>27</v>
      </c>
      <c r="AD26" s="108" t="s">
        <v>25</v>
      </c>
      <c r="AE26" s="20" t="s">
        <v>79</v>
      </c>
      <c r="AF26" s="108"/>
      <c r="AG26" s="59"/>
      <c r="AH26" s="59"/>
      <c r="AJ26" s="59"/>
      <c r="AK26" s="59"/>
      <c r="AL26" s="139"/>
      <c r="AM26" s="108" t="s">
        <v>28</v>
      </c>
      <c r="AN26" s="108" t="s">
        <v>26</v>
      </c>
      <c r="AO26" s="108" t="s">
        <v>35</v>
      </c>
      <c r="AP26" s="108" t="s">
        <v>27</v>
      </c>
      <c r="AQ26" s="108" t="s">
        <v>25</v>
      </c>
      <c r="AR26" s="20" t="s">
        <v>79</v>
      </c>
      <c r="AS26" s="108"/>
      <c r="AT26" s="59"/>
    </row>
    <row r="27" spans="5:46" x14ac:dyDescent="0.3">
      <c r="J27" s="63" t="s">
        <v>184</v>
      </c>
      <c r="K27" s="59"/>
      <c r="L27" s="108" t="s">
        <v>33</v>
      </c>
      <c r="M27" s="108">
        <v>1</v>
      </c>
      <c r="N27" s="108">
        <v>3</v>
      </c>
      <c r="O27" s="108">
        <v>16</v>
      </c>
      <c r="P27" s="108">
        <v>7</v>
      </c>
      <c r="Q27" s="108">
        <v>4</v>
      </c>
      <c r="R27" s="20">
        <v>31</v>
      </c>
      <c r="S27" s="108"/>
      <c r="T27" s="59"/>
      <c r="W27" s="63" t="s">
        <v>184</v>
      </c>
      <c r="X27" s="59"/>
      <c r="Y27" s="108" t="s">
        <v>33</v>
      </c>
      <c r="Z27" s="108"/>
      <c r="AA27" s="108"/>
      <c r="AB27" s="108">
        <v>28</v>
      </c>
      <c r="AC27" s="108">
        <v>3</v>
      </c>
      <c r="AD27" s="108"/>
      <c r="AE27" s="20">
        <v>31</v>
      </c>
      <c r="AF27" s="108"/>
      <c r="AG27" s="59"/>
      <c r="AH27" s="59"/>
      <c r="AJ27" s="63" t="s">
        <v>184</v>
      </c>
      <c r="AK27" s="59"/>
      <c r="AL27" s="108" t="s">
        <v>33</v>
      </c>
      <c r="AM27" s="108"/>
      <c r="AN27" s="108"/>
      <c r="AO27" s="108">
        <v>31</v>
      </c>
      <c r="AP27" s="108"/>
      <c r="AQ27" s="108"/>
      <c r="AR27" s="108">
        <v>31</v>
      </c>
      <c r="AS27" s="108"/>
      <c r="AT27" s="108"/>
    </row>
    <row r="28" spans="5:46" x14ac:dyDescent="0.3">
      <c r="G28" s="62"/>
      <c r="H28" s="62"/>
      <c r="J28" s="108"/>
      <c r="K28" s="59"/>
      <c r="L28" s="108" t="s">
        <v>118</v>
      </c>
      <c r="M28" s="108"/>
      <c r="N28" s="108">
        <v>2</v>
      </c>
      <c r="O28" s="108">
        <v>6</v>
      </c>
      <c r="P28" s="108"/>
      <c r="Q28" s="108"/>
      <c r="R28" s="20">
        <v>8</v>
      </c>
      <c r="S28" s="108"/>
      <c r="T28" s="59"/>
      <c r="W28" s="108"/>
      <c r="X28" s="59"/>
      <c r="Y28" s="108" t="s">
        <v>118</v>
      </c>
      <c r="Z28" s="108"/>
      <c r="AA28" s="108">
        <v>1</v>
      </c>
      <c r="AB28" s="108">
        <v>7</v>
      </c>
      <c r="AC28" s="108"/>
      <c r="AD28" s="108"/>
      <c r="AE28" s="20">
        <v>8</v>
      </c>
      <c r="AF28" s="108"/>
      <c r="AG28" s="59"/>
      <c r="AH28" s="59"/>
      <c r="AJ28" s="108"/>
      <c r="AK28" s="59"/>
      <c r="AL28" s="108" t="s">
        <v>118</v>
      </c>
      <c r="AM28" s="108"/>
      <c r="AN28" s="108"/>
      <c r="AO28" s="108">
        <v>8</v>
      </c>
      <c r="AP28" s="108"/>
      <c r="AQ28" s="108"/>
      <c r="AR28" s="108">
        <v>8</v>
      </c>
      <c r="AS28" s="108"/>
      <c r="AT28" s="108"/>
    </row>
    <row r="29" spans="5:46" x14ac:dyDescent="0.3">
      <c r="G29" s="62"/>
      <c r="J29" s="108"/>
      <c r="K29" s="59"/>
      <c r="L29" s="108" t="s">
        <v>42</v>
      </c>
      <c r="M29" s="108"/>
      <c r="N29" s="108">
        <v>4</v>
      </c>
      <c r="O29" s="108">
        <v>11</v>
      </c>
      <c r="P29" s="108">
        <v>10</v>
      </c>
      <c r="Q29" s="108"/>
      <c r="R29" s="20">
        <v>25</v>
      </c>
      <c r="S29" s="175" t="s">
        <v>186</v>
      </c>
      <c r="T29" s="175"/>
      <c r="W29" s="108"/>
      <c r="X29" s="59"/>
      <c r="Y29" s="108" t="s">
        <v>42</v>
      </c>
      <c r="Z29" s="108"/>
      <c r="AA29" s="108">
        <v>1</v>
      </c>
      <c r="AB29" s="108">
        <v>19</v>
      </c>
      <c r="AC29" s="108">
        <v>5</v>
      </c>
      <c r="AD29" s="108"/>
      <c r="AE29" s="20">
        <v>25</v>
      </c>
      <c r="AF29" s="175" t="s">
        <v>191</v>
      </c>
      <c r="AG29" s="175"/>
      <c r="AH29" s="59"/>
      <c r="AJ29" s="108"/>
      <c r="AK29" s="59"/>
      <c r="AL29" s="108" t="s">
        <v>42</v>
      </c>
      <c r="AM29" s="108"/>
      <c r="AN29" s="108"/>
      <c r="AO29" s="108">
        <v>25</v>
      </c>
      <c r="AP29" s="108"/>
      <c r="AQ29" s="108"/>
      <c r="AR29" s="108">
        <v>25</v>
      </c>
      <c r="AS29" s="175" t="s">
        <v>190</v>
      </c>
      <c r="AT29" s="175"/>
    </row>
    <row r="30" spans="5:46" x14ac:dyDescent="0.3">
      <c r="G30" s="135"/>
      <c r="H30" s="135"/>
      <c r="I30" s="135"/>
      <c r="J30" s="140"/>
      <c r="K30" s="59"/>
      <c r="L30" s="108" t="s">
        <v>39</v>
      </c>
      <c r="M30" s="108"/>
      <c r="N30" s="108">
        <v>2</v>
      </c>
      <c r="O30" s="108">
        <v>15</v>
      </c>
      <c r="P30" s="108"/>
      <c r="Q30" s="108"/>
      <c r="R30" s="20">
        <v>17</v>
      </c>
      <c r="S30" s="176" t="s">
        <v>189</v>
      </c>
      <c r="T30" s="176"/>
      <c r="W30" s="140"/>
      <c r="X30" s="59"/>
      <c r="Y30" s="108" t="s">
        <v>39</v>
      </c>
      <c r="Z30" s="108"/>
      <c r="AA30" s="108"/>
      <c r="AB30" s="108">
        <v>15</v>
      </c>
      <c r="AC30" s="108"/>
      <c r="AD30" s="108"/>
      <c r="AE30" s="20">
        <v>15</v>
      </c>
      <c r="AF30" s="176" t="s">
        <v>189</v>
      </c>
      <c r="AG30" s="176"/>
      <c r="AH30" s="59"/>
      <c r="AJ30" s="140"/>
      <c r="AK30" s="59"/>
      <c r="AL30" s="108" t="s">
        <v>39</v>
      </c>
      <c r="AM30" s="108"/>
      <c r="AN30" s="108"/>
      <c r="AO30" s="108">
        <v>16</v>
      </c>
      <c r="AP30" s="108">
        <v>1</v>
      </c>
      <c r="AQ30" s="108"/>
      <c r="AR30" s="108">
        <v>17</v>
      </c>
      <c r="AS30" s="176" t="s">
        <v>189</v>
      </c>
      <c r="AT30" s="176"/>
    </row>
    <row r="31" spans="5:46" x14ac:dyDescent="0.3">
      <c r="G31" s="135"/>
      <c r="H31" s="136"/>
      <c r="I31" s="136"/>
      <c r="J31" s="141"/>
      <c r="K31" s="59"/>
      <c r="L31" s="108" t="s">
        <v>22</v>
      </c>
      <c r="M31" s="108">
        <v>2</v>
      </c>
      <c r="N31" s="108">
        <v>2</v>
      </c>
      <c r="O31" s="108">
        <v>12</v>
      </c>
      <c r="P31" s="108">
        <v>6</v>
      </c>
      <c r="Q31" s="108">
        <v>1</v>
      </c>
      <c r="R31" s="20">
        <v>23</v>
      </c>
      <c r="S31" s="108"/>
      <c r="T31" s="59"/>
      <c r="W31" s="141"/>
      <c r="X31" s="59"/>
      <c r="Y31" s="108" t="s">
        <v>22</v>
      </c>
      <c r="Z31" s="108">
        <v>2</v>
      </c>
      <c r="AA31" s="108"/>
      <c r="AB31" s="108">
        <v>17</v>
      </c>
      <c r="AC31" s="108">
        <v>3</v>
      </c>
      <c r="AD31" s="108"/>
      <c r="AE31" s="20">
        <v>22</v>
      </c>
      <c r="AF31" s="108"/>
      <c r="AG31" s="59"/>
      <c r="AH31" s="59"/>
      <c r="AJ31" s="141"/>
      <c r="AK31" s="59"/>
      <c r="AL31" s="108" t="s">
        <v>22</v>
      </c>
      <c r="AM31" s="108"/>
      <c r="AN31" s="108"/>
      <c r="AO31" s="108">
        <v>20</v>
      </c>
      <c r="AP31" s="108">
        <v>2</v>
      </c>
      <c r="AQ31" s="108"/>
      <c r="AR31" s="108">
        <v>22</v>
      </c>
      <c r="AS31" s="108"/>
      <c r="AT31" s="108"/>
    </row>
    <row r="32" spans="5:46" x14ac:dyDescent="0.3">
      <c r="G32" s="135"/>
      <c r="H32" s="136"/>
      <c r="I32" s="136"/>
      <c r="J32" s="141"/>
      <c r="K32" s="59"/>
      <c r="L32" s="108" t="s">
        <v>49</v>
      </c>
      <c r="M32" s="108"/>
      <c r="N32" s="108"/>
      <c r="O32" s="108">
        <v>2</v>
      </c>
      <c r="P32" s="108">
        <v>1</v>
      </c>
      <c r="Q32" s="108"/>
      <c r="R32" s="20">
        <v>3</v>
      </c>
      <c r="S32" s="108"/>
      <c r="T32" s="59"/>
      <c r="W32" s="141"/>
      <c r="X32" s="59"/>
      <c r="Y32" s="108" t="s">
        <v>49</v>
      </c>
      <c r="Z32" s="108"/>
      <c r="AA32" s="108"/>
      <c r="AB32" s="108">
        <v>3</v>
      </c>
      <c r="AC32" s="108"/>
      <c r="AD32" s="108"/>
      <c r="AE32" s="20">
        <v>3</v>
      </c>
      <c r="AF32" s="108"/>
      <c r="AG32" s="59"/>
      <c r="AH32" s="59"/>
      <c r="AJ32" s="141"/>
      <c r="AK32" s="59"/>
      <c r="AL32" s="108" t="s">
        <v>49</v>
      </c>
      <c r="AM32" s="108"/>
      <c r="AN32" s="108"/>
      <c r="AO32" s="108">
        <v>3</v>
      </c>
      <c r="AP32" s="108"/>
      <c r="AQ32" s="108"/>
      <c r="AR32" s="108">
        <v>3</v>
      </c>
      <c r="AS32" s="108"/>
      <c r="AT32" s="108"/>
    </row>
    <row r="33" spans="7:46" x14ac:dyDescent="0.3">
      <c r="G33" s="135"/>
      <c r="H33" s="136"/>
      <c r="I33" s="136"/>
      <c r="J33" s="142"/>
      <c r="K33" s="143"/>
      <c r="L33" s="144" t="s">
        <v>79</v>
      </c>
      <c r="M33" s="144">
        <v>3</v>
      </c>
      <c r="N33" s="144">
        <v>13</v>
      </c>
      <c r="O33" s="144">
        <v>62</v>
      </c>
      <c r="P33" s="144">
        <v>24</v>
      </c>
      <c r="Q33" s="144">
        <v>5</v>
      </c>
      <c r="R33" s="144">
        <v>107</v>
      </c>
      <c r="S33" s="109"/>
      <c r="T33" s="109"/>
      <c r="W33" s="142"/>
      <c r="X33" s="143"/>
      <c r="Y33" s="144" t="s">
        <v>79</v>
      </c>
      <c r="Z33" s="144">
        <v>2</v>
      </c>
      <c r="AA33" s="144">
        <v>2</v>
      </c>
      <c r="AB33" s="144">
        <v>89</v>
      </c>
      <c r="AC33" s="144">
        <v>11</v>
      </c>
      <c r="AD33" s="144">
        <v>0</v>
      </c>
      <c r="AE33" s="144">
        <v>104</v>
      </c>
      <c r="AF33" s="109"/>
      <c r="AG33" s="109"/>
      <c r="AH33" s="59"/>
      <c r="AJ33" s="142"/>
      <c r="AK33" s="149"/>
      <c r="AL33" s="144" t="s">
        <v>79</v>
      </c>
      <c r="AM33" s="144">
        <v>0</v>
      </c>
      <c r="AN33" s="144">
        <v>0</v>
      </c>
      <c r="AO33" s="144">
        <v>103</v>
      </c>
      <c r="AP33" s="144">
        <v>3</v>
      </c>
      <c r="AQ33" s="144">
        <v>0</v>
      </c>
      <c r="AR33" s="144">
        <v>106</v>
      </c>
      <c r="AS33" s="144"/>
      <c r="AT33" s="144"/>
    </row>
    <row r="34" spans="7:46" x14ac:dyDescent="0.3">
      <c r="G34" s="135"/>
      <c r="H34" s="136"/>
      <c r="I34" s="136"/>
      <c r="J34" s="141"/>
      <c r="K34" s="59"/>
      <c r="L34" s="108"/>
      <c r="M34" s="180" t="s">
        <v>187</v>
      </c>
      <c r="N34" s="180"/>
      <c r="O34" s="180"/>
      <c r="P34" s="180"/>
      <c r="Q34" s="108"/>
      <c r="R34" s="108"/>
      <c r="S34" s="59"/>
      <c r="T34" s="59"/>
      <c r="W34" s="141"/>
      <c r="X34" s="59"/>
      <c r="Y34" s="108"/>
      <c r="Z34" s="146" t="s">
        <v>7</v>
      </c>
      <c r="AA34" s="146"/>
      <c r="AB34" s="146"/>
      <c r="AC34" s="146"/>
      <c r="AD34" s="108"/>
      <c r="AE34" s="147"/>
      <c r="AF34" s="59"/>
      <c r="AG34" s="59"/>
      <c r="AH34" s="59"/>
      <c r="AL34" s="59"/>
      <c r="AM34" s="59"/>
      <c r="AN34" s="59"/>
      <c r="AO34" s="59"/>
      <c r="AP34" s="59"/>
      <c r="AQ34" s="59"/>
      <c r="AR34" s="59"/>
      <c r="AS34" s="59"/>
      <c r="AT34" s="59"/>
    </row>
    <row r="35" spans="7:46" x14ac:dyDescent="0.3">
      <c r="G35" s="135"/>
      <c r="H35" s="136"/>
      <c r="I35" s="136"/>
      <c r="J35" s="141"/>
      <c r="K35" s="59"/>
      <c r="L35" s="108" t="s">
        <v>33</v>
      </c>
      <c r="M35" s="108">
        <v>1</v>
      </c>
      <c r="N35" s="108">
        <v>2</v>
      </c>
      <c r="O35" s="108">
        <v>26</v>
      </c>
      <c r="P35" s="108">
        <v>1</v>
      </c>
      <c r="Q35" s="108">
        <v>1</v>
      </c>
      <c r="R35" s="108">
        <v>31</v>
      </c>
      <c r="S35" s="108"/>
      <c r="T35" s="59"/>
      <c r="W35" s="141"/>
      <c r="X35" s="59"/>
      <c r="Y35" s="108" t="s">
        <v>33</v>
      </c>
      <c r="Z35" s="108"/>
      <c r="AA35" s="108"/>
      <c r="AB35" s="108">
        <v>30</v>
      </c>
      <c r="AC35" s="108"/>
      <c r="AD35" s="108"/>
      <c r="AE35" s="108">
        <v>30</v>
      </c>
      <c r="AF35" s="108"/>
      <c r="AG35" s="108"/>
      <c r="AH35" s="59"/>
      <c r="AL35" s="59"/>
      <c r="AM35" s="59"/>
      <c r="AN35" s="59"/>
      <c r="AO35" s="59"/>
      <c r="AP35" s="59"/>
      <c r="AQ35" s="59"/>
      <c r="AR35" s="59"/>
      <c r="AS35" s="59"/>
      <c r="AT35" s="59"/>
    </row>
    <row r="36" spans="7:46" x14ac:dyDescent="0.3">
      <c r="G36" s="135"/>
      <c r="H36" s="136"/>
      <c r="I36" s="136"/>
      <c r="J36" s="141"/>
      <c r="K36" s="59"/>
      <c r="L36" s="108" t="s">
        <v>118</v>
      </c>
      <c r="M36" s="108"/>
      <c r="N36" s="108"/>
      <c r="O36" s="108">
        <v>7</v>
      </c>
      <c r="P36" s="108">
        <v>1</v>
      </c>
      <c r="Q36" s="108"/>
      <c r="R36" s="108">
        <v>8</v>
      </c>
      <c r="S36" s="108"/>
      <c r="T36" s="59"/>
      <c r="W36" s="141"/>
      <c r="X36" s="59"/>
      <c r="Y36" s="108" t="s">
        <v>118</v>
      </c>
      <c r="Z36" s="108"/>
      <c r="AA36" s="108"/>
      <c r="AB36" s="108">
        <v>8</v>
      </c>
      <c r="AC36" s="108"/>
      <c r="AD36" s="108"/>
      <c r="AE36" s="108">
        <v>8</v>
      </c>
      <c r="AF36" s="108"/>
      <c r="AG36" s="108"/>
      <c r="AH36" s="59"/>
      <c r="AJ36" s="108"/>
      <c r="AK36" s="108"/>
      <c r="AL36" s="108"/>
      <c r="AM36" s="108"/>
      <c r="AN36" s="108"/>
      <c r="AO36" s="108"/>
      <c r="AP36" s="108"/>
      <c r="AQ36" s="108"/>
      <c r="AR36" s="108"/>
      <c r="AS36" s="108"/>
      <c r="AT36" s="108"/>
    </row>
    <row r="37" spans="7:46" x14ac:dyDescent="0.3">
      <c r="G37" s="135"/>
      <c r="H37" s="136"/>
      <c r="I37" s="136"/>
      <c r="J37" s="141"/>
      <c r="K37" s="59"/>
      <c r="L37" s="108" t="s">
        <v>42</v>
      </c>
      <c r="M37" s="108"/>
      <c r="N37" s="108"/>
      <c r="O37" s="108">
        <v>20</v>
      </c>
      <c r="P37" s="108">
        <v>4</v>
      </c>
      <c r="Q37" s="108">
        <v>1</v>
      </c>
      <c r="R37" s="108">
        <v>25</v>
      </c>
      <c r="S37" s="176" t="s">
        <v>188</v>
      </c>
      <c r="T37" s="176"/>
      <c r="W37" s="141"/>
      <c r="X37" s="59"/>
      <c r="Y37" s="108" t="s">
        <v>42</v>
      </c>
      <c r="Z37" s="108"/>
      <c r="AA37" s="108"/>
      <c r="AB37" s="108">
        <v>23</v>
      </c>
      <c r="AC37" s="108">
        <v>2</v>
      </c>
      <c r="AD37" s="108"/>
      <c r="AE37" s="108">
        <v>25</v>
      </c>
      <c r="AF37" s="176" t="s">
        <v>188</v>
      </c>
      <c r="AG37" s="176"/>
      <c r="AH37" s="59"/>
      <c r="AJ37" s="108"/>
      <c r="AK37" s="108"/>
      <c r="AL37" s="108"/>
      <c r="AM37" s="108"/>
      <c r="AN37" s="108"/>
      <c r="AO37" s="108"/>
      <c r="AP37" s="108"/>
      <c r="AQ37" s="108"/>
      <c r="AR37" s="108"/>
      <c r="AS37" s="108"/>
      <c r="AT37" s="108"/>
    </row>
    <row r="38" spans="7:46" x14ac:dyDescent="0.3">
      <c r="J38" s="59"/>
      <c r="K38" s="59"/>
      <c r="L38" s="108" t="s">
        <v>39</v>
      </c>
      <c r="M38" s="108">
        <v>1</v>
      </c>
      <c r="N38" s="108"/>
      <c r="O38" s="108">
        <v>15</v>
      </c>
      <c r="P38" s="108"/>
      <c r="Q38" s="108">
        <v>1</v>
      </c>
      <c r="R38" s="108">
        <v>17</v>
      </c>
      <c r="S38" s="176" t="s">
        <v>189</v>
      </c>
      <c r="T38" s="176"/>
      <c r="W38" s="59"/>
      <c r="X38" s="59"/>
      <c r="Y38" s="108" t="s">
        <v>39</v>
      </c>
      <c r="Z38" s="108"/>
      <c r="AA38" s="108"/>
      <c r="AB38" s="108">
        <v>17</v>
      </c>
      <c r="AC38" s="108"/>
      <c r="AD38" s="108"/>
      <c r="AE38" s="108">
        <v>17</v>
      </c>
      <c r="AF38" s="176" t="s">
        <v>189</v>
      </c>
      <c r="AG38" s="176"/>
      <c r="AH38" s="59"/>
      <c r="AJ38" s="108"/>
      <c r="AK38" s="108"/>
      <c r="AL38" s="108"/>
      <c r="AM38" s="108"/>
      <c r="AN38" s="108"/>
      <c r="AO38" s="108"/>
      <c r="AP38" s="108"/>
      <c r="AQ38" s="108"/>
      <c r="AR38" s="108"/>
      <c r="AS38" s="108"/>
      <c r="AT38" s="108"/>
    </row>
    <row r="39" spans="7:46" x14ac:dyDescent="0.3">
      <c r="J39" s="59"/>
      <c r="K39" s="59"/>
      <c r="L39" s="108" t="s">
        <v>22</v>
      </c>
      <c r="M39" s="108">
        <v>2</v>
      </c>
      <c r="N39" s="108">
        <v>1</v>
      </c>
      <c r="O39" s="108">
        <v>16</v>
      </c>
      <c r="P39" s="108">
        <v>4</v>
      </c>
      <c r="Q39" s="108"/>
      <c r="R39" s="108">
        <v>23</v>
      </c>
      <c r="S39" s="108"/>
      <c r="T39" s="59"/>
      <c r="W39" s="59"/>
      <c r="X39" s="59"/>
      <c r="Y39" s="108" t="s">
        <v>22</v>
      </c>
      <c r="Z39" s="108"/>
      <c r="AA39" s="108">
        <v>1</v>
      </c>
      <c r="AB39" s="108">
        <v>21</v>
      </c>
      <c r="AC39" s="108">
        <v>1</v>
      </c>
      <c r="AD39" s="108"/>
      <c r="AE39" s="108">
        <v>23</v>
      </c>
      <c r="AF39" s="108"/>
      <c r="AG39" s="108"/>
      <c r="AH39" s="59"/>
      <c r="AJ39" s="108"/>
      <c r="AK39" s="108"/>
      <c r="AL39" s="108"/>
      <c r="AM39" s="108"/>
      <c r="AN39" s="108"/>
      <c r="AO39" s="108"/>
      <c r="AP39" s="108"/>
      <c r="AQ39" s="108"/>
      <c r="AR39" s="108"/>
      <c r="AS39" s="108"/>
      <c r="AT39" s="108"/>
    </row>
    <row r="40" spans="7:46" x14ac:dyDescent="0.3">
      <c r="J40" s="59"/>
      <c r="K40" s="59"/>
      <c r="L40" s="108" t="s">
        <v>49</v>
      </c>
      <c r="M40" s="108"/>
      <c r="N40" s="108"/>
      <c r="O40" s="108">
        <v>3</v>
      </c>
      <c r="P40" s="108"/>
      <c r="Q40" s="108"/>
      <c r="R40" s="108">
        <v>3</v>
      </c>
      <c r="S40" s="108"/>
      <c r="T40" s="59"/>
      <c r="W40" s="59"/>
      <c r="X40" s="59"/>
      <c r="Y40" s="108" t="s">
        <v>49</v>
      </c>
      <c r="Z40" s="108"/>
      <c r="AA40" s="108"/>
      <c r="AB40" s="108">
        <v>3</v>
      </c>
      <c r="AC40" s="108"/>
      <c r="AD40" s="108"/>
      <c r="AE40" s="108">
        <v>3</v>
      </c>
      <c r="AF40" s="108"/>
      <c r="AG40" s="108"/>
      <c r="AH40" s="59"/>
      <c r="AJ40" s="108"/>
      <c r="AK40" s="108"/>
      <c r="AL40" s="108"/>
      <c r="AM40" s="108"/>
      <c r="AN40" s="108"/>
      <c r="AO40" s="108"/>
      <c r="AP40" s="108"/>
      <c r="AQ40" s="108"/>
      <c r="AR40" s="108"/>
      <c r="AS40" s="108"/>
      <c r="AT40" s="108"/>
    </row>
    <row r="41" spans="7:46" x14ac:dyDescent="0.3">
      <c r="I41" s="62"/>
      <c r="J41" s="109"/>
      <c r="K41" s="144"/>
      <c r="L41" s="144" t="s">
        <v>79</v>
      </c>
      <c r="M41" s="144">
        <v>4</v>
      </c>
      <c r="N41" s="144">
        <v>3</v>
      </c>
      <c r="O41" s="144">
        <v>87</v>
      </c>
      <c r="P41" s="144">
        <v>10</v>
      </c>
      <c r="Q41" s="144">
        <v>3</v>
      </c>
      <c r="R41" s="144">
        <v>107</v>
      </c>
      <c r="S41" s="144"/>
      <c r="T41" s="144"/>
      <c r="W41" s="144"/>
      <c r="X41" s="144"/>
      <c r="Y41" s="144" t="s">
        <v>79</v>
      </c>
      <c r="Z41" s="144">
        <v>0</v>
      </c>
      <c r="AA41" s="144">
        <v>1</v>
      </c>
      <c r="AB41" s="144">
        <v>102</v>
      </c>
      <c r="AC41" s="144">
        <v>3</v>
      </c>
      <c r="AD41" s="144">
        <v>0</v>
      </c>
      <c r="AE41" s="144">
        <v>106</v>
      </c>
      <c r="AF41" s="144"/>
      <c r="AG41" s="144"/>
      <c r="AH41" s="59"/>
      <c r="AJ41" s="108"/>
      <c r="AK41" s="108"/>
      <c r="AL41" s="108"/>
      <c r="AM41" s="108"/>
      <c r="AN41" s="108"/>
      <c r="AO41" s="108"/>
      <c r="AP41" s="108"/>
      <c r="AQ41" s="108"/>
      <c r="AR41" s="108"/>
      <c r="AS41" s="108"/>
      <c r="AT41" s="108"/>
    </row>
    <row r="42" spans="7:46" x14ac:dyDescent="0.3">
      <c r="J42" s="59"/>
      <c r="K42" s="59"/>
      <c r="L42" s="108"/>
      <c r="M42" t="s">
        <v>8</v>
      </c>
      <c r="S42" s="108"/>
      <c r="T42" s="59"/>
      <c r="W42" s="59"/>
      <c r="X42" s="59"/>
      <c r="Y42" s="108"/>
      <c r="Z42" s="59" t="s">
        <v>9</v>
      </c>
      <c r="AA42" s="59"/>
      <c r="AB42" s="59"/>
      <c r="AC42" s="59"/>
      <c r="AD42" s="59"/>
      <c r="AE42" s="59"/>
      <c r="AF42" s="108"/>
      <c r="AG42" s="59"/>
      <c r="AH42" s="59"/>
      <c r="AJ42" s="108"/>
      <c r="AK42" s="108"/>
      <c r="AL42" s="108"/>
      <c r="AM42" s="108"/>
      <c r="AN42" s="108"/>
      <c r="AO42" s="108"/>
      <c r="AP42" s="108"/>
      <c r="AQ42" s="108"/>
      <c r="AR42" s="108"/>
      <c r="AS42" s="108"/>
      <c r="AT42" s="108"/>
    </row>
    <row r="43" spans="7:46" x14ac:dyDescent="0.3">
      <c r="J43" s="59"/>
      <c r="K43" s="59"/>
      <c r="L43" t="s">
        <v>33</v>
      </c>
      <c r="O43">
        <v>31</v>
      </c>
      <c r="R43">
        <v>31</v>
      </c>
      <c r="S43" s="59"/>
      <c r="T43" s="59"/>
      <c r="W43" s="59"/>
      <c r="X43" s="59"/>
      <c r="Y43" s="59" t="s">
        <v>33</v>
      </c>
      <c r="Z43" s="108"/>
      <c r="AA43" s="108"/>
      <c r="AB43" s="108">
        <v>28</v>
      </c>
      <c r="AC43" s="108">
        <v>3</v>
      </c>
      <c r="AD43" s="108"/>
      <c r="AE43" s="108">
        <v>31</v>
      </c>
      <c r="AF43" s="59"/>
      <c r="AG43" s="59"/>
      <c r="AH43" s="59"/>
      <c r="AJ43" s="108"/>
      <c r="AK43" s="108"/>
      <c r="AL43" s="108"/>
      <c r="AM43" s="108"/>
      <c r="AN43" s="108"/>
      <c r="AO43" s="108"/>
      <c r="AP43" s="108"/>
      <c r="AQ43" s="108"/>
      <c r="AR43" s="108"/>
      <c r="AS43" s="108"/>
      <c r="AT43" s="108"/>
    </row>
    <row r="44" spans="7:46" x14ac:dyDescent="0.3">
      <c r="J44" s="59"/>
      <c r="K44" s="59"/>
      <c r="L44" t="s">
        <v>118</v>
      </c>
      <c r="O44">
        <v>8</v>
      </c>
      <c r="R44">
        <v>8</v>
      </c>
      <c r="S44" s="59"/>
      <c r="T44" s="59"/>
      <c r="W44" s="59"/>
      <c r="X44" s="59"/>
      <c r="Y44" s="59" t="s">
        <v>118</v>
      </c>
      <c r="Z44" s="108"/>
      <c r="AA44" s="108"/>
      <c r="AB44" s="108">
        <v>8</v>
      </c>
      <c r="AC44" s="108"/>
      <c r="AD44" s="108"/>
      <c r="AE44" s="108">
        <v>8</v>
      </c>
      <c r="AF44" s="59"/>
      <c r="AG44" s="59"/>
      <c r="AH44" s="59"/>
      <c r="AJ44" s="108"/>
      <c r="AK44" s="108"/>
      <c r="AL44" s="108"/>
      <c r="AM44" s="108"/>
      <c r="AN44" s="108"/>
      <c r="AO44" s="108"/>
      <c r="AP44" s="108"/>
      <c r="AQ44" s="108"/>
      <c r="AR44" s="108"/>
      <c r="AS44" s="108"/>
      <c r="AT44" s="108"/>
    </row>
    <row r="45" spans="7:46" x14ac:dyDescent="0.3">
      <c r="J45" s="59"/>
      <c r="K45" s="59"/>
      <c r="L45" t="s">
        <v>42</v>
      </c>
      <c r="O45">
        <v>24</v>
      </c>
      <c r="P45">
        <v>1</v>
      </c>
      <c r="R45">
        <v>25</v>
      </c>
      <c r="S45" s="179" t="s">
        <v>190</v>
      </c>
      <c r="T45" s="179"/>
      <c r="W45" s="59"/>
      <c r="X45" s="59"/>
      <c r="Y45" s="59" t="s">
        <v>42</v>
      </c>
      <c r="Z45" s="108"/>
      <c r="AA45" s="108">
        <v>1</v>
      </c>
      <c r="AB45" s="108">
        <v>24</v>
      </c>
      <c r="AC45" s="108"/>
      <c r="AD45" s="108"/>
      <c r="AE45" s="108">
        <v>25</v>
      </c>
      <c r="AF45" s="179" t="s">
        <v>192</v>
      </c>
      <c r="AG45" s="179"/>
      <c r="AH45" s="59"/>
      <c r="AJ45" s="108"/>
      <c r="AK45" s="108"/>
      <c r="AL45" s="108"/>
      <c r="AM45" s="108"/>
      <c r="AN45" s="108"/>
      <c r="AO45" s="108"/>
      <c r="AP45" s="108"/>
      <c r="AQ45" s="108"/>
      <c r="AR45" s="108"/>
      <c r="AS45" s="108"/>
      <c r="AT45" s="108"/>
    </row>
    <row r="46" spans="7:46" x14ac:dyDescent="0.3">
      <c r="J46" s="59"/>
      <c r="K46" s="59"/>
      <c r="L46" t="s">
        <v>39</v>
      </c>
      <c r="O46">
        <v>16</v>
      </c>
      <c r="R46">
        <v>16</v>
      </c>
      <c r="S46" s="179" t="s">
        <v>189</v>
      </c>
      <c r="T46" s="179"/>
      <c r="W46" s="59"/>
      <c r="X46" s="59"/>
      <c r="Y46" s="59" t="s">
        <v>39</v>
      </c>
      <c r="Z46" s="108"/>
      <c r="AA46" s="108"/>
      <c r="AB46" s="108">
        <v>15</v>
      </c>
      <c r="AC46" s="108">
        <v>1</v>
      </c>
      <c r="AD46" s="108"/>
      <c r="AE46" s="108">
        <v>16</v>
      </c>
      <c r="AF46" s="179" t="s">
        <v>189</v>
      </c>
      <c r="AG46" s="179"/>
      <c r="AH46" s="59"/>
      <c r="AJ46" s="108"/>
      <c r="AK46" s="108"/>
      <c r="AL46" s="108"/>
      <c r="AM46" s="108"/>
      <c r="AN46" s="108"/>
      <c r="AO46" s="108"/>
      <c r="AP46" s="108"/>
      <c r="AQ46" s="108"/>
      <c r="AR46" s="108"/>
      <c r="AS46" s="108"/>
      <c r="AT46" s="108"/>
    </row>
    <row r="47" spans="7:46" x14ac:dyDescent="0.3">
      <c r="L47" t="s">
        <v>22</v>
      </c>
      <c r="O47">
        <v>20</v>
      </c>
      <c r="P47">
        <v>2</v>
      </c>
      <c r="R47">
        <v>22</v>
      </c>
      <c r="W47" s="59"/>
      <c r="X47" s="59"/>
      <c r="Y47" s="59" t="s">
        <v>22</v>
      </c>
      <c r="Z47" s="108">
        <v>2</v>
      </c>
      <c r="AA47" s="108"/>
      <c r="AB47" s="108">
        <v>17</v>
      </c>
      <c r="AC47" s="108">
        <v>3</v>
      </c>
      <c r="AD47" s="108"/>
      <c r="AE47" s="108">
        <v>22</v>
      </c>
      <c r="AF47" s="59"/>
      <c r="AG47" s="59"/>
      <c r="AH47" s="59"/>
      <c r="AJ47" s="108"/>
      <c r="AK47" s="108"/>
      <c r="AL47" s="108"/>
      <c r="AM47" s="108"/>
      <c r="AN47" s="108"/>
      <c r="AO47" s="108"/>
      <c r="AP47" s="108"/>
      <c r="AQ47" s="108"/>
      <c r="AR47" s="108"/>
      <c r="AS47" s="108"/>
      <c r="AT47" s="108"/>
    </row>
    <row r="48" spans="7:46" x14ac:dyDescent="0.3">
      <c r="L48" t="s">
        <v>49</v>
      </c>
      <c r="O48">
        <v>3</v>
      </c>
      <c r="R48">
        <v>3</v>
      </c>
      <c r="W48" s="59"/>
      <c r="X48" s="59"/>
      <c r="Y48" s="59" t="s">
        <v>49</v>
      </c>
      <c r="Z48" s="108"/>
      <c r="AA48" s="108"/>
      <c r="AB48" s="108">
        <v>3</v>
      </c>
      <c r="AC48" s="108"/>
      <c r="AD48" s="108"/>
      <c r="AE48" s="108">
        <v>3</v>
      </c>
      <c r="AF48" s="59"/>
      <c r="AG48" s="59"/>
      <c r="AH48" s="59"/>
      <c r="AJ48" s="108"/>
      <c r="AK48" s="108"/>
      <c r="AL48" s="108"/>
      <c r="AM48" s="108"/>
      <c r="AN48" s="108"/>
      <c r="AO48" s="108"/>
      <c r="AP48" s="108"/>
      <c r="AQ48" s="108"/>
      <c r="AR48" s="108"/>
      <c r="AS48" s="108"/>
      <c r="AT48" s="108"/>
    </row>
    <row r="49" spans="10:46" x14ac:dyDescent="0.3">
      <c r="J49" s="107"/>
      <c r="K49" s="148"/>
      <c r="L49" s="148" t="s">
        <v>79</v>
      </c>
      <c r="M49" s="148"/>
      <c r="N49" s="148"/>
      <c r="O49" s="148">
        <v>102</v>
      </c>
      <c r="P49" s="148">
        <v>3</v>
      </c>
      <c r="Q49" s="148">
        <v>0</v>
      </c>
      <c r="R49" s="148">
        <v>105</v>
      </c>
      <c r="S49" s="148"/>
      <c r="T49" s="148"/>
      <c r="W49" s="109"/>
      <c r="X49" s="144"/>
      <c r="Y49" s="144" t="s">
        <v>79</v>
      </c>
      <c r="Z49" s="144">
        <v>2</v>
      </c>
      <c r="AA49" s="144">
        <v>1</v>
      </c>
      <c r="AB49" s="144">
        <v>95</v>
      </c>
      <c r="AC49" s="144">
        <v>7</v>
      </c>
      <c r="AD49" s="144">
        <v>0</v>
      </c>
      <c r="AE49" s="144">
        <v>105</v>
      </c>
      <c r="AF49" s="144"/>
      <c r="AG49" s="144"/>
      <c r="AH49" s="144"/>
      <c r="AJ49" s="108"/>
      <c r="AK49" s="108"/>
      <c r="AL49" s="108"/>
      <c r="AM49" s="108"/>
      <c r="AN49" s="108"/>
      <c r="AO49" s="108"/>
      <c r="AP49" s="108"/>
      <c r="AQ49" s="108"/>
      <c r="AR49" s="108"/>
      <c r="AS49" s="108"/>
      <c r="AT49" s="108"/>
    </row>
    <row r="50" spans="10:46" x14ac:dyDescent="0.3">
      <c r="AJ50" s="108"/>
      <c r="AK50" s="108"/>
      <c r="AL50" s="108"/>
      <c r="AM50" s="108"/>
      <c r="AN50" s="108"/>
      <c r="AO50" s="108"/>
      <c r="AP50" s="108"/>
      <c r="AQ50" s="108"/>
      <c r="AR50" s="108"/>
      <c r="AS50" s="108"/>
      <c r="AT50" s="108"/>
    </row>
    <row r="51" spans="10:46" x14ac:dyDescent="0.3">
      <c r="AJ51" s="108"/>
      <c r="AK51" s="108"/>
      <c r="AL51" s="108"/>
      <c r="AM51" s="108"/>
      <c r="AN51" s="108"/>
      <c r="AO51" s="108"/>
      <c r="AP51" s="108"/>
      <c r="AQ51" s="108"/>
      <c r="AR51" s="108"/>
      <c r="AS51" s="108"/>
      <c r="AT51" s="108"/>
    </row>
    <row r="52" spans="10:46" x14ac:dyDescent="0.3">
      <c r="W52" s="108"/>
      <c r="X52" s="108"/>
      <c r="Y52" s="108"/>
      <c r="Z52" s="108"/>
      <c r="AA52" s="108"/>
      <c r="AB52" s="108"/>
      <c r="AC52" s="108"/>
      <c r="AD52" s="108"/>
      <c r="AE52" s="108"/>
      <c r="AF52" s="108"/>
      <c r="AJ52" s="108"/>
      <c r="AK52" s="108"/>
      <c r="AL52" s="108"/>
      <c r="AM52" s="108"/>
      <c r="AN52" s="108"/>
      <c r="AO52" s="108"/>
      <c r="AP52" s="108"/>
      <c r="AQ52" s="108"/>
      <c r="AR52" s="108"/>
      <c r="AS52" s="108"/>
      <c r="AT52" s="108"/>
    </row>
    <row r="53" spans="10:46" x14ac:dyDescent="0.3">
      <c r="W53" s="108"/>
      <c r="X53" s="108"/>
      <c r="Y53" s="108"/>
      <c r="Z53" s="108"/>
      <c r="AA53" s="108"/>
      <c r="AB53" s="108"/>
      <c r="AC53" s="108"/>
      <c r="AD53" s="108"/>
      <c r="AE53" s="108"/>
      <c r="AF53" s="108"/>
      <c r="AJ53" s="108"/>
      <c r="AK53" s="108"/>
      <c r="AL53" s="108"/>
      <c r="AM53" s="108"/>
      <c r="AN53" s="108"/>
      <c r="AO53" s="108"/>
      <c r="AP53" s="108"/>
      <c r="AQ53" s="108"/>
      <c r="AR53" s="108"/>
      <c r="AS53" s="108"/>
      <c r="AT53" s="108"/>
    </row>
    <row r="54" spans="10:46" x14ac:dyDescent="0.3"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</row>
    <row r="55" spans="10:46" x14ac:dyDescent="0.3">
      <c r="W55" s="108"/>
      <c r="X55" s="108"/>
      <c r="Y55" s="108"/>
      <c r="Z55" s="108"/>
      <c r="AA55" s="108"/>
      <c r="AB55" s="108"/>
      <c r="AC55" s="108"/>
      <c r="AD55" s="108"/>
      <c r="AE55" s="108"/>
      <c r="AF55" s="108"/>
    </row>
    <row r="56" spans="10:46" x14ac:dyDescent="0.3">
      <c r="T56" s="62"/>
      <c r="U56" s="62"/>
      <c r="V56" s="62"/>
      <c r="W56" s="108"/>
      <c r="X56" s="108"/>
      <c r="Y56" s="108"/>
      <c r="Z56" s="108"/>
      <c r="AA56" s="108"/>
      <c r="AB56" s="108"/>
      <c r="AC56" s="108"/>
      <c r="AD56" s="108"/>
      <c r="AE56" s="108"/>
      <c r="AF56" s="108"/>
    </row>
    <row r="57" spans="10:46" x14ac:dyDescent="0.3">
      <c r="K57" s="178" t="s">
        <v>183</v>
      </c>
      <c r="L57" s="178"/>
      <c r="M57" s="151"/>
      <c r="N57" s="178" t="s">
        <v>13</v>
      </c>
      <c r="O57" s="178"/>
      <c r="P57" s="178"/>
      <c r="Q57" s="178"/>
      <c r="R57" s="151"/>
      <c r="S57" s="151"/>
      <c r="T57" s="62"/>
      <c r="U57" s="150"/>
      <c r="V57" s="62"/>
      <c r="W57" s="108"/>
      <c r="X57" s="108"/>
      <c r="Y57" s="108"/>
      <c r="Z57" s="108"/>
      <c r="AA57" s="108"/>
      <c r="AB57" s="108"/>
      <c r="AC57" s="108"/>
      <c r="AD57" s="108"/>
      <c r="AE57" s="108"/>
      <c r="AF57" s="108"/>
    </row>
    <row r="58" spans="10:46" x14ac:dyDescent="0.3">
      <c r="K58" s="177"/>
      <c r="L58" s="177"/>
      <c r="M58" s="152"/>
      <c r="N58" s="177"/>
      <c r="O58" s="177"/>
      <c r="P58" s="177"/>
      <c r="Q58" s="177"/>
      <c r="R58" s="177" t="s">
        <v>152</v>
      </c>
      <c r="S58" s="177"/>
      <c r="T58" s="150"/>
      <c r="U58" s="150"/>
      <c r="V58" s="62"/>
      <c r="W58" s="108"/>
      <c r="X58" s="108"/>
      <c r="Y58" s="108"/>
      <c r="Z58" s="108"/>
      <c r="AA58" s="108"/>
      <c r="AB58" s="108"/>
      <c r="AC58" s="108"/>
      <c r="AD58" s="108"/>
      <c r="AE58" s="108"/>
      <c r="AF58" s="108"/>
    </row>
    <row r="59" spans="10:46" x14ac:dyDescent="0.3">
      <c r="K59" s="59"/>
      <c r="L59" s="59"/>
      <c r="M59" s="139"/>
      <c r="N59" s="145" t="s">
        <v>31</v>
      </c>
      <c r="O59" s="145" t="s">
        <v>30</v>
      </c>
      <c r="P59" s="145" t="s">
        <v>29</v>
      </c>
      <c r="Q59" s="153" t="s">
        <v>79</v>
      </c>
      <c r="R59" s="108"/>
      <c r="S59" s="20"/>
      <c r="T59" s="108"/>
      <c r="U59" s="108"/>
      <c r="V59" s="62"/>
      <c r="W59" s="108"/>
      <c r="X59" s="108"/>
      <c r="Y59" s="108"/>
      <c r="Z59" s="108"/>
      <c r="AA59" s="108"/>
      <c r="AB59" s="108"/>
      <c r="AC59" s="108"/>
      <c r="AD59" s="108"/>
      <c r="AE59" s="108"/>
      <c r="AF59" s="108"/>
    </row>
    <row r="60" spans="10:46" x14ac:dyDescent="0.3">
      <c r="K60" s="63" t="s">
        <v>184</v>
      </c>
      <c r="L60" s="59"/>
      <c r="M60" s="108" t="s">
        <v>33</v>
      </c>
      <c r="N60" s="108">
        <v>4</v>
      </c>
      <c r="O60" s="108">
        <v>1</v>
      </c>
      <c r="P60" s="108">
        <v>26</v>
      </c>
      <c r="Q60" s="20">
        <v>31</v>
      </c>
      <c r="R60" s="108"/>
      <c r="S60" s="20"/>
      <c r="T60" s="108"/>
      <c r="U60" s="108"/>
      <c r="V60" s="62"/>
      <c r="W60" s="108"/>
      <c r="X60" s="108"/>
      <c r="Y60" s="108"/>
      <c r="Z60" s="108"/>
      <c r="AA60" s="108"/>
      <c r="AB60" s="108"/>
      <c r="AC60" s="108"/>
      <c r="AD60" s="108"/>
      <c r="AE60" s="108"/>
      <c r="AF60" s="108"/>
    </row>
    <row r="61" spans="10:46" x14ac:dyDescent="0.3">
      <c r="K61" s="108"/>
      <c r="L61" s="59"/>
      <c r="M61" s="108" t="s">
        <v>118</v>
      </c>
      <c r="N61" s="108">
        <v>2</v>
      </c>
      <c r="O61" s="108"/>
      <c r="P61" s="108">
        <v>6</v>
      </c>
      <c r="Q61" s="20">
        <v>8</v>
      </c>
      <c r="R61" s="108"/>
      <c r="S61" s="20"/>
      <c r="T61" s="108"/>
      <c r="U61" s="108"/>
      <c r="V61" s="62"/>
      <c r="W61" s="108"/>
      <c r="X61" s="108"/>
      <c r="Y61" s="108"/>
      <c r="Z61" s="108"/>
      <c r="AA61" s="108"/>
      <c r="AB61" s="108"/>
      <c r="AC61" s="108"/>
      <c r="AD61" s="108"/>
      <c r="AE61" s="108"/>
      <c r="AF61" s="108"/>
    </row>
    <row r="62" spans="10:46" x14ac:dyDescent="0.3">
      <c r="K62" s="108"/>
      <c r="L62" s="59"/>
      <c r="M62" s="108" t="s">
        <v>42</v>
      </c>
      <c r="N62" s="108">
        <v>7</v>
      </c>
      <c r="O62" s="108">
        <v>3</v>
      </c>
      <c r="P62" s="108">
        <v>15</v>
      </c>
      <c r="Q62" s="20">
        <v>25</v>
      </c>
      <c r="R62" s="176" t="s">
        <v>193</v>
      </c>
      <c r="S62" s="176"/>
      <c r="T62" s="175"/>
      <c r="U62" s="175"/>
      <c r="V62" s="62"/>
      <c r="W62" s="108"/>
      <c r="X62" s="108"/>
      <c r="Y62" s="108"/>
      <c r="Z62" s="108"/>
      <c r="AA62" s="108"/>
      <c r="AB62" s="108"/>
      <c r="AC62" s="108"/>
      <c r="AD62" s="108"/>
      <c r="AE62" s="108"/>
      <c r="AF62" s="108"/>
    </row>
    <row r="63" spans="10:46" x14ac:dyDescent="0.3">
      <c r="K63" s="140"/>
      <c r="L63" s="59"/>
      <c r="M63" s="108" t="s">
        <v>39</v>
      </c>
      <c r="N63" s="108">
        <v>4</v>
      </c>
      <c r="O63" s="108">
        <v>1</v>
      </c>
      <c r="P63" s="108">
        <v>12</v>
      </c>
      <c r="Q63" s="20">
        <v>17</v>
      </c>
      <c r="R63" s="176" t="s">
        <v>194</v>
      </c>
      <c r="S63" s="176"/>
      <c r="T63" s="176"/>
      <c r="U63" s="176"/>
      <c r="V63" s="62"/>
      <c r="W63" s="108"/>
      <c r="X63" s="108"/>
      <c r="Y63" s="108"/>
      <c r="Z63" s="108"/>
      <c r="AA63" s="108"/>
      <c r="AB63" s="108"/>
      <c r="AC63" s="108"/>
      <c r="AD63" s="108"/>
      <c r="AE63" s="108"/>
      <c r="AF63" s="108"/>
    </row>
    <row r="64" spans="10:46" x14ac:dyDescent="0.3">
      <c r="K64" s="141"/>
      <c r="L64" s="59"/>
      <c r="M64" s="108" t="s">
        <v>22</v>
      </c>
      <c r="N64" s="108">
        <v>4</v>
      </c>
      <c r="O64" s="108">
        <v>3</v>
      </c>
      <c r="P64" s="108">
        <v>16</v>
      </c>
      <c r="Q64" s="20">
        <v>23</v>
      </c>
      <c r="R64" s="108"/>
      <c r="S64" s="20"/>
      <c r="T64" s="108"/>
      <c r="U64" s="108"/>
      <c r="V64" s="62"/>
      <c r="W64" s="108"/>
      <c r="X64" s="108"/>
      <c r="Y64" s="108"/>
      <c r="Z64" s="108"/>
      <c r="AA64" s="108"/>
      <c r="AB64" s="108"/>
      <c r="AC64" s="108"/>
      <c r="AD64" s="108"/>
      <c r="AE64" s="108"/>
      <c r="AF64" s="108"/>
    </row>
    <row r="65" spans="11:22" x14ac:dyDescent="0.3">
      <c r="K65" s="141"/>
      <c r="L65" s="59"/>
      <c r="M65" s="108" t="s">
        <v>49</v>
      </c>
      <c r="N65" s="108">
        <v>0</v>
      </c>
      <c r="O65" s="108">
        <v>0</v>
      </c>
      <c r="P65" s="108">
        <v>3</v>
      </c>
      <c r="Q65" s="20">
        <v>3</v>
      </c>
      <c r="R65" s="108"/>
      <c r="S65" s="20"/>
      <c r="T65" s="108"/>
      <c r="U65" s="108"/>
      <c r="V65" s="62"/>
    </row>
    <row r="66" spans="11:22" x14ac:dyDescent="0.3">
      <c r="K66" s="142"/>
      <c r="L66" s="143"/>
      <c r="M66" s="144" t="s">
        <v>79</v>
      </c>
      <c r="N66" s="144">
        <v>21</v>
      </c>
      <c r="O66" s="144">
        <v>8</v>
      </c>
      <c r="P66" s="144">
        <v>78</v>
      </c>
      <c r="Q66" s="144">
        <v>107</v>
      </c>
      <c r="R66" s="144"/>
      <c r="S66" s="144"/>
      <c r="T66" s="108"/>
      <c r="U66" s="108"/>
      <c r="V66" s="62"/>
    </row>
    <row r="67" spans="11:22" x14ac:dyDescent="0.3">
      <c r="K67" s="141"/>
      <c r="L67" s="140"/>
      <c r="M67" s="20"/>
      <c r="N67" s="132" t="s">
        <v>195</v>
      </c>
      <c r="O67" s="20"/>
      <c r="P67" s="20"/>
      <c r="Q67" s="20"/>
      <c r="R67" s="20"/>
      <c r="S67" s="20"/>
      <c r="T67" s="108"/>
      <c r="U67" s="108"/>
      <c r="V67" s="62"/>
    </row>
    <row r="68" spans="11:22" x14ac:dyDescent="0.3">
      <c r="N68" s="145" t="s">
        <v>31</v>
      </c>
      <c r="O68" s="145" t="s">
        <v>30</v>
      </c>
      <c r="P68" s="145" t="s">
        <v>29</v>
      </c>
      <c r="Q68" s="153" t="s">
        <v>79</v>
      </c>
      <c r="T68" s="62"/>
      <c r="U68" s="62"/>
      <c r="V68" s="62"/>
    </row>
    <row r="69" spans="11:22" x14ac:dyDescent="0.3">
      <c r="M69" s="108" t="s">
        <v>33</v>
      </c>
      <c r="N69" s="108"/>
      <c r="O69" s="108"/>
      <c r="P69" s="108">
        <v>31</v>
      </c>
      <c r="Q69" s="20">
        <v>31</v>
      </c>
      <c r="T69" s="62"/>
      <c r="U69" s="62"/>
      <c r="V69" s="62"/>
    </row>
    <row r="70" spans="11:22" x14ac:dyDescent="0.3">
      <c r="M70" s="108" t="s">
        <v>118</v>
      </c>
      <c r="N70" s="108"/>
      <c r="O70" s="108"/>
      <c r="P70" s="108">
        <v>8</v>
      </c>
      <c r="Q70" s="20">
        <v>8</v>
      </c>
      <c r="T70" s="62"/>
      <c r="U70" s="62"/>
      <c r="V70" s="62"/>
    </row>
    <row r="71" spans="11:22" x14ac:dyDescent="0.3">
      <c r="M71" s="108" t="s">
        <v>42</v>
      </c>
      <c r="N71" s="108">
        <v>2</v>
      </c>
      <c r="O71" s="108"/>
      <c r="P71" s="108">
        <v>23</v>
      </c>
      <c r="Q71" s="20">
        <v>25</v>
      </c>
      <c r="R71" t="s">
        <v>196</v>
      </c>
    </row>
    <row r="72" spans="11:22" x14ac:dyDescent="0.3">
      <c r="M72" s="108" t="s">
        <v>39</v>
      </c>
      <c r="N72" s="108">
        <v>0</v>
      </c>
      <c r="O72" s="108"/>
      <c r="P72" s="108">
        <v>17</v>
      </c>
      <c r="Q72" s="20">
        <v>17</v>
      </c>
    </row>
    <row r="73" spans="11:22" x14ac:dyDescent="0.3">
      <c r="M73" s="108" t="s">
        <v>22</v>
      </c>
      <c r="N73" s="108">
        <v>4</v>
      </c>
      <c r="O73" s="108"/>
      <c r="P73" s="108">
        <v>19</v>
      </c>
      <c r="Q73" s="20">
        <v>23</v>
      </c>
    </row>
    <row r="74" spans="11:22" x14ac:dyDescent="0.3">
      <c r="M74" s="108" t="s">
        <v>49</v>
      </c>
      <c r="N74" s="108"/>
      <c r="O74" s="108"/>
      <c r="P74" s="108">
        <v>3</v>
      </c>
      <c r="Q74" s="20">
        <v>3</v>
      </c>
    </row>
    <row r="75" spans="11:22" x14ac:dyDescent="0.3">
      <c r="K75" s="142"/>
      <c r="L75" s="143"/>
      <c r="M75" s="144" t="s">
        <v>79</v>
      </c>
      <c r="N75" s="144">
        <v>6</v>
      </c>
      <c r="O75" s="144">
        <v>0</v>
      </c>
      <c r="P75" s="144">
        <v>101</v>
      </c>
      <c r="Q75" s="144">
        <v>107</v>
      </c>
      <c r="R75" s="144"/>
      <c r="S75" s="144"/>
    </row>
  </sheetData>
  <mergeCells count="33">
    <mergeCell ref="J24:K25"/>
    <mergeCell ref="S29:T29"/>
    <mergeCell ref="S46:T46"/>
    <mergeCell ref="L14:S14"/>
    <mergeCell ref="M15:S15"/>
    <mergeCell ref="M24:P25"/>
    <mergeCell ref="S24:T25"/>
    <mergeCell ref="M34:P34"/>
    <mergeCell ref="S37:T37"/>
    <mergeCell ref="S30:T30"/>
    <mergeCell ref="S38:T38"/>
    <mergeCell ref="S45:T45"/>
    <mergeCell ref="AS24:AT25"/>
    <mergeCell ref="AS29:AT29"/>
    <mergeCell ref="AS30:AT30"/>
    <mergeCell ref="K57:L58"/>
    <mergeCell ref="N57:Q58"/>
    <mergeCell ref="AF37:AG37"/>
    <mergeCell ref="AF38:AG38"/>
    <mergeCell ref="AF45:AG45"/>
    <mergeCell ref="AF46:AG46"/>
    <mergeCell ref="AJ24:AK25"/>
    <mergeCell ref="AM24:AP25"/>
    <mergeCell ref="W24:X25"/>
    <mergeCell ref="Z24:AC25"/>
    <mergeCell ref="AF24:AG25"/>
    <mergeCell ref="AF29:AG29"/>
    <mergeCell ref="AF30:AG30"/>
    <mergeCell ref="T62:U62"/>
    <mergeCell ref="T63:U63"/>
    <mergeCell ref="R58:S58"/>
    <mergeCell ref="R62:S62"/>
    <mergeCell ref="R63:S6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11"/>
  <sheetViews>
    <sheetView workbookViewId="0">
      <selection activeCell="E8" sqref="E8"/>
    </sheetView>
  </sheetViews>
  <sheetFormatPr defaultRowHeight="14.4" x14ac:dyDescent="0.3"/>
  <cols>
    <col min="3" max="3" width="20.6640625" customWidth="1"/>
  </cols>
  <sheetData>
    <row r="3" spans="3:12" x14ac:dyDescent="0.3">
      <c r="C3" t="s">
        <v>167</v>
      </c>
    </row>
    <row r="4" spans="3:12" x14ac:dyDescent="0.3">
      <c r="C4" s="1"/>
      <c r="D4" s="105" t="s">
        <v>51</v>
      </c>
      <c r="E4" s="105" t="s">
        <v>34</v>
      </c>
      <c r="F4" s="105" t="s">
        <v>130</v>
      </c>
      <c r="G4" s="105" t="s">
        <v>123</v>
      </c>
      <c r="H4" s="105" t="s">
        <v>131</v>
      </c>
      <c r="I4" s="105" t="s">
        <v>132</v>
      </c>
      <c r="J4" s="105" t="s">
        <v>133</v>
      </c>
      <c r="K4" s="105" t="s">
        <v>134</v>
      </c>
      <c r="L4" s="103" t="s">
        <v>79</v>
      </c>
    </row>
    <row r="5" spans="3:12" x14ac:dyDescent="0.3">
      <c r="C5" s="1" t="s">
        <v>33</v>
      </c>
      <c r="D5" s="1">
        <v>4</v>
      </c>
      <c r="E5" s="1">
        <v>19</v>
      </c>
      <c r="F5" s="1">
        <v>2</v>
      </c>
      <c r="G5" s="1">
        <v>0</v>
      </c>
      <c r="H5" s="1">
        <v>0</v>
      </c>
      <c r="I5" s="1">
        <v>0</v>
      </c>
      <c r="J5" s="1">
        <v>2</v>
      </c>
      <c r="K5" s="1">
        <v>0</v>
      </c>
      <c r="L5" s="86">
        <f t="shared" ref="L5:L10" si="0">SUM(D5:K5)</f>
        <v>27</v>
      </c>
    </row>
    <row r="6" spans="3:12" x14ac:dyDescent="0.3">
      <c r="C6" s="1" t="s">
        <v>22</v>
      </c>
      <c r="D6" s="1">
        <v>6</v>
      </c>
      <c r="E6" s="1">
        <v>15</v>
      </c>
      <c r="F6" s="1">
        <v>6</v>
      </c>
      <c r="G6" s="1">
        <v>1</v>
      </c>
      <c r="H6" s="1">
        <v>2</v>
      </c>
      <c r="I6" s="1">
        <v>0</v>
      </c>
      <c r="J6" s="1">
        <v>4</v>
      </c>
      <c r="K6" s="1">
        <v>1</v>
      </c>
      <c r="L6" s="86">
        <f t="shared" si="0"/>
        <v>35</v>
      </c>
    </row>
    <row r="7" spans="3:12" x14ac:dyDescent="0.3">
      <c r="C7" s="1" t="s">
        <v>42</v>
      </c>
      <c r="D7" s="1">
        <v>0</v>
      </c>
      <c r="E7" s="1">
        <v>16</v>
      </c>
      <c r="F7" s="1">
        <v>0</v>
      </c>
      <c r="G7" s="1">
        <v>1</v>
      </c>
      <c r="H7" s="1">
        <v>0</v>
      </c>
      <c r="I7" s="1">
        <v>0</v>
      </c>
      <c r="J7" s="1">
        <v>5</v>
      </c>
      <c r="K7" s="1">
        <v>0</v>
      </c>
      <c r="L7" s="86">
        <f t="shared" si="0"/>
        <v>22</v>
      </c>
    </row>
    <row r="8" spans="3:12" x14ac:dyDescent="0.3">
      <c r="C8" s="1" t="s">
        <v>71</v>
      </c>
      <c r="D8" s="1">
        <v>0</v>
      </c>
      <c r="E8" s="1">
        <v>4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86">
        <f t="shared" si="0"/>
        <v>4</v>
      </c>
    </row>
    <row r="9" spans="3:12" x14ac:dyDescent="0.3">
      <c r="C9" s="1" t="s">
        <v>72</v>
      </c>
      <c r="D9" s="1">
        <v>1</v>
      </c>
      <c r="E9" s="1">
        <v>1</v>
      </c>
      <c r="F9" s="1">
        <v>0</v>
      </c>
      <c r="G9" s="1">
        <v>1</v>
      </c>
      <c r="H9" s="1">
        <v>0</v>
      </c>
      <c r="I9" s="1">
        <v>0</v>
      </c>
      <c r="J9" s="1">
        <v>1</v>
      </c>
      <c r="K9" s="1">
        <v>1</v>
      </c>
      <c r="L9" s="86">
        <f t="shared" si="0"/>
        <v>5</v>
      </c>
    </row>
    <row r="10" spans="3:12" x14ac:dyDescent="0.3">
      <c r="C10" s="1" t="s">
        <v>49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86">
        <f t="shared" si="0"/>
        <v>1</v>
      </c>
    </row>
    <row r="11" spans="3:12" x14ac:dyDescent="0.3">
      <c r="C11" s="7" t="s">
        <v>79</v>
      </c>
      <c r="D11" s="7">
        <f t="shared" ref="D11:K11" si="1">SUM(D5:D10)</f>
        <v>11</v>
      </c>
      <c r="E11" s="7">
        <f t="shared" si="1"/>
        <v>56</v>
      </c>
      <c r="F11" s="7">
        <f t="shared" si="1"/>
        <v>8</v>
      </c>
      <c r="G11" s="7">
        <f t="shared" si="1"/>
        <v>3</v>
      </c>
      <c r="H11" s="7">
        <f t="shared" si="1"/>
        <v>2</v>
      </c>
      <c r="I11" s="7">
        <f t="shared" si="1"/>
        <v>0</v>
      </c>
      <c r="J11" s="7">
        <f t="shared" si="1"/>
        <v>12</v>
      </c>
      <c r="K11" s="7">
        <f t="shared" si="1"/>
        <v>2</v>
      </c>
      <c r="L11" s="110">
        <f>SUM(D5:K10)</f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K47"/>
  <sheetViews>
    <sheetView topLeftCell="B21" workbookViewId="0">
      <selection activeCell="E60" sqref="E60"/>
    </sheetView>
  </sheetViews>
  <sheetFormatPr defaultRowHeight="14.4" x14ac:dyDescent="0.3"/>
  <cols>
    <col min="5" max="5" width="59.21875" bestFit="1" customWidth="1"/>
    <col min="7" max="7" width="14.6640625" bestFit="1" customWidth="1"/>
    <col min="8" max="9" width="12" bestFit="1" customWidth="1"/>
    <col min="10" max="10" width="21.5546875" bestFit="1" customWidth="1"/>
  </cols>
  <sheetData>
    <row r="4" spans="5:11" x14ac:dyDescent="0.3">
      <c r="E4" t="s">
        <v>37</v>
      </c>
    </row>
    <row r="5" spans="5:11" x14ac:dyDescent="0.3">
      <c r="E5" s="1"/>
      <c r="F5" s="1" t="s">
        <v>35</v>
      </c>
      <c r="G5" s="1" t="s">
        <v>27</v>
      </c>
      <c r="H5" s="1" t="s">
        <v>26</v>
      </c>
      <c r="I5" s="1" t="s">
        <v>25</v>
      </c>
      <c r="J5" s="1" t="s">
        <v>28</v>
      </c>
      <c r="K5" s="1" t="s">
        <v>79</v>
      </c>
    </row>
    <row r="6" spans="5:11" x14ac:dyDescent="0.3">
      <c r="E6" s="1" t="s">
        <v>5</v>
      </c>
      <c r="F6" s="1">
        <v>21</v>
      </c>
      <c r="G6" s="1">
        <v>7</v>
      </c>
      <c r="H6" s="1">
        <v>3</v>
      </c>
      <c r="I6" s="1">
        <v>2</v>
      </c>
      <c r="J6" s="1">
        <v>2</v>
      </c>
      <c r="K6" s="1">
        <v>35</v>
      </c>
    </row>
    <row r="7" spans="5:11" x14ac:dyDescent="0.3">
      <c r="E7" s="1" t="s">
        <v>6</v>
      </c>
      <c r="F7" s="1">
        <v>27</v>
      </c>
      <c r="G7" s="1">
        <v>3</v>
      </c>
      <c r="H7" s="1">
        <v>1</v>
      </c>
      <c r="I7" s="1">
        <v>2</v>
      </c>
      <c r="J7" s="1">
        <v>2</v>
      </c>
      <c r="K7" s="1">
        <v>35</v>
      </c>
    </row>
    <row r="8" spans="5:11" x14ac:dyDescent="0.3">
      <c r="E8" s="1" t="s">
        <v>7</v>
      </c>
      <c r="F8" s="1">
        <v>35</v>
      </c>
      <c r="G8" s="1">
        <v>0</v>
      </c>
      <c r="H8" s="1">
        <v>0</v>
      </c>
      <c r="I8" s="1">
        <v>0</v>
      </c>
      <c r="J8" s="1">
        <v>0</v>
      </c>
      <c r="K8" s="1">
        <v>35</v>
      </c>
    </row>
    <row r="9" spans="5:11" x14ac:dyDescent="0.3">
      <c r="E9" s="1" t="s">
        <v>8</v>
      </c>
      <c r="F9" s="1">
        <v>35</v>
      </c>
      <c r="G9" s="1">
        <v>0</v>
      </c>
      <c r="H9" s="1">
        <v>0</v>
      </c>
      <c r="I9" s="1">
        <v>0</v>
      </c>
      <c r="J9" s="1">
        <v>0</v>
      </c>
      <c r="K9" s="1">
        <v>35</v>
      </c>
    </row>
    <row r="10" spans="5:11" x14ac:dyDescent="0.3">
      <c r="E10" s="1" t="s">
        <v>9</v>
      </c>
      <c r="F10" s="1">
        <v>29</v>
      </c>
      <c r="G10" s="1">
        <v>6</v>
      </c>
      <c r="H10" s="1">
        <v>0</v>
      </c>
      <c r="I10" s="1">
        <v>0</v>
      </c>
      <c r="J10" s="1">
        <v>0</v>
      </c>
      <c r="K10" s="1">
        <v>35</v>
      </c>
    </row>
    <row r="11" spans="5:11" x14ac:dyDescent="0.3">
      <c r="E11" s="1" t="s">
        <v>10</v>
      </c>
      <c r="F11" s="1">
        <v>29</v>
      </c>
      <c r="G11" s="1">
        <v>4</v>
      </c>
      <c r="H11" s="1">
        <v>1</v>
      </c>
      <c r="I11" s="1">
        <v>0</v>
      </c>
      <c r="J11" s="1">
        <v>1</v>
      </c>
      <c r="K11" s="1">
        <v>35</v>
      </c>
    </row>
    <row r="12" spans="5:11" x14ac:dyDescent="0.3">
      <c r="E12" s="1" t="s">
        <v>11</v>
      </c>
      <c r="F12" s="1">
        <v>34</v>
      </c>
      <c r="G12" s="1">
        <v>1</v>
      </c>
      <c r="H12" s="1">
        <v>0</v>
      </c>
      <c r="I12" s="1">
        <v>0</v>
      </c>
      <c r="J12" s="1">
        <v>0</v>
      </c>
      <c r="K12" s="1">
        <v>35</v>
      </c>
    </row>
    <row r="15" spans="5:11" x14ac:dyDescent="0.3">
      <c r="E15" t="s">
        <v>21</v>
      </c>
    </row>
    <row r="16" spans="5:11" x14ac:dyDescent="0.3">
      <c r="E16" s="170"/>
      <c r="F16" s="171" t="s">
        <v>35</v>
      </c>
      <c r="G16" s="171" t="s">
        <v>27</v>
      </c>
      <c r="H16" s="171" t="s">
        <v>26</v>
      </c>
      <c r="I16" s="171" t="s">
        <v>25</v>
      </c>
      <c r="J16" s="171" t="s">
        <v>28</v>
      </c>
      <c r="K16" s="171" t="s">
        <v>79</v>
      </c>
    </row>
    <row r="17" spans="5:11" x14ac:dyDescent="0.3">
      <c r="E17" s="172" t="s">
        <v>5</v>
      </c>
      <c r="F17" s="173">
        <v>41</v>
      </c>
      <c r="G17" s="173">
        <v>17</v>
      </c>
      <c r="H17" s="173">
        <v>10</v>
      </c>
      <c r="I17" s="173">
        <v>3</v>
      </c>
      <c r="J17" s="173">
        <v>1</v>
      </c>
      <c r="K17" s="174">
        <v>72</v>
      </c>
    </row>
    <row r="18" spans="5:11" x14ac:dyDescent="0.3">
      <c r="E18" s="172" t="s">
        <v>6</v>
      </c>
      <c r="F18" s="173">
        <v>60</v>
      </c>
      <c r="G18" s="173">
        <v>7</v>
      </c>
      <c r="H18" s="173">
        <v>2</v>
      </c>
      <c r="I18" s="173">
        <v>1</v>
      </c>
      <c r="J18" s="173">
        <v>2</v>
      </c>
      <c r="K18" s="174">
        <v>72</v>
      </c>
    </row>
    <row r="19" spans="5:11" x14ac:dyDescent="0.3">
      <c r="E19" s="172" t="s">
        <v>7</v>
      </c>
      <c r="F19" s="173">
        <v>67</v>
      </c>
      <c r="G19" s="173">
        <v>3</v>
      </c>
      <c r="H19" s="173">
        <v>1</v>
      </c>
      <c r="I19" s="173">
        <v>0</v>
      </c>
      <c r="J19" s="173">
        <v>0</v>
      </c>
      <c r="K19" s="174">
        <v>71</v>
      </c>
    </row>
    <row r="20" spans="5:11" x14ac:dyDescent="0.3">
      <c r="E20" s="172" t="s">
        <v>8</v>
      </c>
      <c r="F20" s="173">
        <v>67</v>
      </c>
      <c r="G20" s="173">
        <v>3</v>
      </c>
      <c r="H20" s="173">
        <v>0</v>
      </c>
      <c r="I20" s="173">
        <v>0</v>
      </c>
      <c r="J20" s="173">
        <v>0</v>
      </c>
      <c r="K20" s="174">
        <v>70</v>
      </c>
    </row>
    <row r="21" spans="5:11" x14ac:dyDescent="0.3">
      <c r="E21" s="172" t="s">
        <v>9</v>
      </c>
      <c r="F21" s="173">
        <v>66</v>
      </c>
      <c r="G21" s="173">
        <v>1</v>
      </c>
      <c r="H21" s="173">
        <v>1</v>
      </c>
      <c r="I21" s="173">
        <v>0</v>
      </c>
      <c r="J21" s="173">
        <v>2</v>
      </c>
      <c r="K21" s="174">
        <v>70</v>
      </c>
    </row>
    <row r="22" spans="5:11" x14ac:dyDescent="0.3">
      <c r="E22" s="172" t="s">
        <v>10</v>
      </c>
      <c r="F22" s="173">
        <v>60</v>
      </c>
      <c r="G22" s="173">
        <v>7</v>
      </c>
      <c r="H22" s="173">
        <v>1</v>
      </c>
      <c r="I22" s="173">
        <v>0</v>
      </c>
      <c r="J22" s="173">
        <v>1</v>
      </c>
      <c r="K22" s="174">
        <v>69</v>
      </c>
    </row>
    <row r="23" spans="5:11" x14ac:dyDescent="0.3">
      <c r="E23" s="172" t="s">
        <v>11</v>
      </c>
      <c r="F23" s="173">
        <v>69</v>
      </c>
      <c r="G23" s="173">
        <v>2</v>
      </c>
      <c r="H23" s="173">
        <v>0</v>
      </c>
      <c r="I23" s="173">
        <v>0</v>
      </c>
      <c r="J23" s="173">
        <v>0</v>
      </c>
      <c r="K23" s="174">
        <v>71</v>
      </c>
    </row>
    <row r="29" spans="5:11" x14ac:dyDescent="0.3">
      <c r="E29" t="s">
        <v>37</v>
      </c>
    </row>
    <row r="30" spans="5:11" x14ac:dyDescent="0.3">
      <c r="E30" s="1"/>
      <c r="F30" s="1" t="s">
        <v>29</v>
      </c>
      <c r="G30" s="1" t="s">
        <v>30</v>
      </c>
      <c r="H30" s="1" t="s">
        <v>31</v>
      </c>
      <c r="I30" s="1" t="s">
        <v>88</v>
      </c>
    </row>
    <row r="31" spans="5:11" x14ac:dyDescent="0.3">
      <c r="E31" s="1" t="s">
        <v>12</v>
      </c>
      <c r="F31" s="1">
        <v>31</v>
      </c>
      <c r="G31" s="1">
        <v>1</v>
      </c>
      <c r="H31" s="1">
        <v>2</v>
      </c>
      <c r="I31" s="1">
        <v>34</v>
      </c>
    </row>
    <row r="32" spans="5:11" x14ac:dyDescent="0.3">
      <c r="E32" s="1" t="s">
        <v>13</v>
      </c>
      <c r="F32" s="1">
        <v>30</v>
      </c>
      <c r="G32" s="1">
        <v>1</v>
      </c>
      <c r="H32" s="1">
        <v>3</v>
      </c>
      <c r="I32" s="1">
        <v>34</v>
      </c>
    </row>
    <row r="33" spans="5:9" x14ac:dyDescent="0.3">
      <c r="E33" s="1" t="s">
        <v>15</v>
      </c>
      <c r="F33" s="1">
        <v>33</v>
      </c>
      <c r="G33" s="1">
        <v>0</v>
      </c>
      <c r="H33" s="1">
        <v>1</v>
      </c>
      <c r="I33" s="1">
        <v>34</v>
      </c>
    </row>
    <row r="34" spans="5:9" x14ac:dyDescent="0.3">
      <c r="E34" s="1" t="s">
        <v>16</v>
      </c>
      <c r="F34" s="1">
        <v>31</v>
      </c>
      <c r="G34" s="1">
        <v>0</v>
      </c>
      <c r="H34" s="1">
        <v>1</v>
      </c>
      <c r="I34" s="1">
        <v>32</v>
      </c>
    </row>
    <row r="35" spans="5:9" x14ac:dyDescent="0.3">
      <c r="E35" s="1" t="s">
        <v>17</v>
      </c>
      <c r="F35" s="1">
        <v>31</v>
      </c>
      <c r="G35" s="1">
        <v>0</v>
      </c>
      <c r="H35" s="1">
        <v>2</v>
      </c>
      <c r="I35" s="1">
        <v>33</v>
      </c>
    </row>
    <row r="36" spans="5:9" x14ac:dyDescent="0.3">
      <c r="E36" s="1" t="s">
        <v>18</v>
      </c>
      <c r="F36" s="1">
        <v>26</v>
      </c>
      <c r="G36" s="1">
        <v>3</v>
      </c>
      <c r="H36" s="1">
        <v>4</v>
      </c>
      <c r="I36" s="1">
        <v>33</v>
      </c>
    </row>
    <row r="40" spans="5:9" x14ac:dyDescent="0.3">
      <c r="E40" t="s">
        <v>21</v>
      </c>
    </row>
    <row r="41" spans="5:9" x14ac:dyDescent="0.3">
      <c r="E41" s="1"/>
      <c r="F41" s="1" t="s">
        <v>29</v>
      </c>
      <c r="G41" s="1" t="s">
        <v>30</v>
      </c>
      <c r="H41" s="1" t="s">
        <v>31</v>
      </c>
      <c r="I41" s="1" t="s">
        <v>88</v>
      </c>
    </row>
    <row r="42" spans="5:9" x14ac:dyDescent="0.3">
      <c r="E42" s="1" t="s">
        <v>12</v>
      </c>
      <c r="F42" s="1">
        <v>62</v>
      </c>
      <c r="G42" s="1">
        <v>1</v>
      </c>
      <c r="H42" s="1">
        <v>9</v>
      </c>
      <c r="I42" s="1">
        <v>72</v>
      </c>
    </row>
    <row r="43" spans="5:9" x14ac:dyDescent="0.3">
      <c r="E43" s="1" t="s">
        <v>13</v>
      </c>
      <c r="F43" s="1">
        <v>47</v>
      </c>
      <c r="G43" s="1">
        <v>7</v>
      </c>
      <c r="H43" s="1">
        <v>18</v>
      </c>
      <c r="I43" s="1">
        <v>72</v>
      </c>
    </row>
    <row r="44" spans="5:9" x14ac:dyDescent="0.3">
      <c r="E44" s="1" t="s">
        <v>15</v>
      </c>
      <c r="F44" s="1">
        <v>67</v>
      </c>
      <c r="G44" s="1">
        <v>0</v>
      </c>
      <c r="H44" s="1">
        <v>5</v>
      </c>
      <c r="I44" s="1">
        <v>72</v>
      </c>
    </row>
    <row r="45" spans="5:9" x14ac:dyDescent="0.3">
      <c r="E45" s="1" t="s">
        <v>16</v>
      </c>
      <c r="F45" s="1">
        <v>56</v>
      </c>
      <c r="G45" s="1">
        <v>5</v>
      </c>
      <c r="H45" s="1">
        <v>6</v>
      </c>
      <c r="I45" s="1">
        <v>67</v>
      </c>
    </row>
    <row r="46" spans="5:9" x14ac:dyDescent="0.3">
      <c r="E46" s="1" t="s">
        <v>17</v>
      </c>
      <c r="F46" s="1">
        <v>51</v>
      </c>
      <c r="G46" s="1">
        <v>10</v>
      </c>
      <c r="H46" s="1">
        <v>9</v>
      </c>
      <c r="I46" s="1">
        <v>70</v>
      </c>
    </row>
    <row r="47" spans="5:9" x14ac:dyDescent="0.3">
      <c r="E47" s="1" t="s">
        <v>18</v>
      </c>
      <c r="F47" s="1">
        <v>55</v>
      </c>
      <c r="G47" s="1">
        <v>6</v>
      </c>
      <c r="H47" s="1">
        <v>9</v>
      </c>
      <c r="I47" s="1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V94"/>
  <sheetViews>
    <sheetView showGridLines="0" topLeftCell="I94" workbookViewId="0">
      <selection activeCell="S89" sqref="S89"/>
    </sheetView>
  </sheetViews>
  <sheetFormatPr defaultRowHeight="14.4" x14ac:dyDescent="0.3"/>
  <cols>
    <col min="3" max="3" width="30.88671875" customWidth="1"/>
    <col min="10" max="10" width="11.33203125" bestFit="1" customWidth="1"/>
    <col min="13" max="13" width="17" customWidth="1"/>
    <col min="14" max="14" width="10.44140625" customWidth="1"/>
    <col min="15" max="15" width="9.44140625" customWidth="1"/>
    <col min="16" max="16" width="10.5546875" customWidth="1"/>
    <col min="17" max="17" width="9.88671875" customWidth="1"/>
    <col min="18" max="18" width="15.33203125" customWidth="1"/>
    <col min="19" max="19" width="11.5546875" customWidth="1"/>
    <col min="20" max="20" width="19.33203125" customWidth="1"/>
    <col min="21" max="21" width="15.88671875" customWidth="1"/>
  </cols>
  <sheetData>
    <row r="3" spans="3:19" x14ac:dyDescent="0.3">
      <c r="C3" s="161" t="s">
        <v>12</v>
      </c>
      <c r="D3" s="162" t="s">
        <v>31</v>
      </c>
      <c r="E3" s="162" t="s">
        <v>30</v>
      </c>
      <c r="F3" s="162" t="s">
        <v>29</v>
      </c>
      <c r="G3" s="162" t="s">
        <v>79</v>
      </c>
      <c r="J3" s="159" t="s">
        <v>96</v>
      </c>
      <c r="K3" s="160" t="s">
        <v>79</v>
      </c>
      <c r="M3" s="161" t="s">
        <v>12</v>
      </c>
      <c r="N3" s="162" t="s">
        <v>28</v>
      </c>
      <c r="O3" s="162" t="s">
        <v>26</v>
      </c>
      <c r="P3" s="162" t="s">
        <v>35</v>
      </c>
      <c r="Q3" s="162" t="s">
        <v>27</v>
      </c>
      <c r="R3" s="162" t="s">
        <v>25</v>
      </c>
      <c r="S3" s="160" t="s">
        <v>79</v>
      </c>
    </row>
    <row r="4" spans="3:19" x14ac:dyDescent="0.3">
      <c r="C4" s="163" t="s">
        <v>20</v>
      </c>
      <c r="D4" s="164">
        <v>6</v>
      </c>
      <c r="E4" s="164">
        <v>1</v>
      </c>
      <c r="F4" s="164">
        <v>25</v>
      </c>
      <c r="G4" s="1">
        <f>SUM(D4:F4)</f>
        <v>32</v>
      </c>
      <c r="J4" s="1" t="s">
        <v>20</v>
      </c>
      <c r="K4" s="1">
        <v>32</v>
      </c>
      <c r="M4" s="163" t="s">
        <v>20</v>
      </c>
      <c r="N4" s="158">
        <v>1</v>
      </c>
      <c r="O4" s="158">
        <v>5</v>
      </c>
      <c r="P4" s="158">
        <v>16</v>
      </c>
      <c r="Q4" s="158">
        <v>8</v>
      </c>
      <c r="R4" s="158">
        <v>2</v>
      </c>
      <c r="S4" s="64">
        <f>SUM(N4:R4)</f>
        <v>32</v>
      </c>
    </row>
    <row r="5" spans="3:19" x14ac:dyDescent="0.3">
      <c r="C5" s="163" t="s">
        <v>32</v>
      </c>
      <c r="D5" s="164">
        <v>5</v>
      </c>
      <c r="E5" s="164">
        <v>1</v>
      </c>
      <c r="F5" s="164">
        <v>50</v>
      </c>
      <c r="G5" s="1">
        <f t="shared" ref="G5:G8" si="0">SUM(D5:F5)</f>
        <v>56</v>
      </c>
      <c r="J5" s="1" t="s">
        <v>32</v>
      </c>
      <c r="K5" s="1">
        <v>56</v>
      </c>
      <c r="M5" s="163" t="s">
        <v>32</v>
      </c>
      <c r="N5" s="158">
        <v>1</v>
      </c>
      <c r="O5" s="158">
        <v>7</v>
      </c>
      <c r="P5" s="158">
        <v>36</v>
      </c>
      <c r="Q5" s="158">
        <v>11</v>
      </c>
      <c r="R5" s="158">
        <v>1</v>
      </c>
      <c r="S5" s="64">
        <f t="shared" ref="S5:S8" si="1">SUM(N5:R5)</f>
        <v>56</v>
      </c>
    </row>
    <row r="6" spans="3:19" x14ac:dyDescent="0.3">
      <c r="C6" s="163" t="s">
        <v>40</v>
      </c>
      <c r="D6" s="1">
        <v>0</v>
      </c>
      <c r="E6" s="1">
        <v>0</v>
      </c>
      <c r="F6" s="164">
        <v>14</v>
      </c>
      <c r="G6" s="1">
        <f t="shared" si="0"/>
        <v>14</v>
      </c>
      <c r="J6" s="1" t="s">
        <v>40</v>
      </c>
      <c r="K6" s="1">
        <v>14</v>
      </c>
      <c r="M6" s="163" t="s">
        <v>40</v>
      </c>
      <c r="N6" s="158">
        <v>1</v>
      </c>
      <c r="O6" s="158">
        <v>1</v>
      </c>
      <c r="P6" s="158">
        <v>8</v>
      </c>
      <c r="Q6" s="158">
        <v>2</v>
      </c>
      <c r="R6" s="158">
        <v>2</v>
      </c>
      <c r="S6" s="64">
        <f t="shared" si="1"/>
        <v>14</v>
      </c>
    </row>
    <row r="7" spans="3:19" x14ac:dyDescent="0.3">
      <c r="C7" s="163" t="s">
        <v>44</v>
      </c>
      <c r="D7" s="1">
        <v>0</v>
      </c>
      <c r="E7" s="1">
        <v>0</v>
      </c>
      <c r="F7" s="164">
        <v>4</v>
      </c>
      <c r="G7" s="1">
        <f t="shared" si="0"/>
        <v>4</v>
      </c>
      <c r="J7" s="1" t="s">
        <v>44</v>
      </c>
      <c r="K7" s="1">
        <v>4</v>
      </c>
      <c r="M7" s="163" t="s">
        <v>44</v>
      </c>
      <c r="N7" s="1">
        <v>0</v>
      </c>
      <c r="O7" s="1">
        <v>0</v>
      </c>
      <c r="P7" s="1">
        <v>2</v>
      </c>
      <c r="Q7" s="1">
        <v>2</v>
      </c>
      <c r="R7" s="1">
        <v>0</v>
      </c>
      <c r="S7" s="64">
        <f t="shared" si="1"/>
        <v>4</v>
      </c>
    </row>
    <row r="8" spans="3:19" x14ac:dyDescent="0.3">
      <c r="C8" s="163" t="s">
        <v>75</v>
      </c>
      <c r="D8" s="1">
        <v>0</v>
      </c>
      <c r="E8" s="1">
        <v>0</v>
      </c>
      <c r="F8" s="164">
        <v>1</v>
      </c>
      <c r="G8" s="1">
        <f t="shared" si="0"/>
        <v>1</v>
      </c>
      <c r="J8" s="1" t="s">
        <v>75</v>
      </c>
      <c r="K8" s="1">
        <v>1</v>
      </c>
      <c r="M8" s="163" t="s">
        <v>75</v>
      </c>
      <c r="N8" s="1">
        <v>0</v>
      </c>
      <c r="O8" s="1">
        <v>0</v>
      </c>
      <c r="P8" s="1">
        <v>0</v>
      </c>
      <c r="Q8" s="1">
        <v>1</v>
      </c>
      <c r="R8" s="1">
        <v>0</v>
      </c>
      <c r="S8" s="64">
        <f t="shared" si="1"/>
        <v>1</v>
      </c>
    </row>
    <row r="9" spans="3:19" x14ac:dyDescent="0.3">
      <c r="C9" s="165" t="s">
        <v>79</v>
      </c>
      <c r="D9" s="1"/>
      <c r="E9" s="1"/>
      <c r="F9" s="1"/>
      <c r="G9" s="1"/>
      <c r="M9" s="159" t="s">
        <v>79</v>
      </c>
      <c r="N9" s="64">
        <f>SUM(N4:N8)</f>
        <v>3</v>
      </c>
      <c r="O9" s="64">
        <f t="shared" ref="O9:R9" si="2">SUM(O4:O8)</f>
        <v>13</v>
      </c>
      <c r="P9" s="64">
        <f t="shared" si="2"/>
        <v>62</v>
      </c>
      <c r="Q9" s="64">
        <f t="shared" si="2"/>
        <v>24</v>
      </c>
      <c r="R9" s="64">
        <f t="shared" si="2"/>
        <v>5</v>
      </c>
      <c r="S9" s="64">
        <f>SUM(S4:S8)</f>
        <v>107</v>
      </c>
    </row>
    <row r="13" spans="3:19" x14ac:dyDescent="0.3">
      <c r="M13" s="157" t="s">
        <v>6</v>
      </c>
      <c r="N13" s="162" t="s">
        <v>28</v>
      </c>
      <c r="O13" s="162" t="s">
        <v>26</v>
      </c>
      <c r="P13" s="162" t="s">
        <v>35</v>
      </c>
      <c r="Q13" s="162" t="s">
        <v>27</v>
      </c>
      <c r="R13" s="162" t="s">
        <v>25</v>
      </c>
      <c r="S13" s="160" t="s">
        <v>79</v>
      </c>
    </row>
    <row r="14" spans="3:19" x14ac:dyDescent="0.3">
      <c r="C14" s="157" t="s">
        <v>13</v>
      </c>
      <c r="D14" s="162" t="s">
        <v>31</v>
      </c>
      <c r="E14" s="162" t="s">
        <v>30</v>
      </c>
      <c r="F14" s="162" t="s">
        <v>29</v>
      </c>
      <c r="G14" s="162" t="s">
        <v>79</v>
      </c>
      <c r="M14" s="163" t="s">
        <v>20</v>
      </c>
      <c r="N14" s="158">
        <v>1</v>
      </c>
      <c r="O14" s="158">
        <v>1</v>
      </c>
      <c r="P14" s="158">
        <v>26</v>
      </c>
      <c r="Q14" s="158">
        <v>2</v>
      </c>
      <c r="R14" s="158">
        <v>2</v>
      </c>
      <c r="S14" s="64">
        <f>SUM(N14:R14)</f>
        <v>32</v>
      </c>
    </row>
    <row r="15" spans="3:19" x14ac:dyDescent="0.3">
      <c r="C15" s="163" t="s">
        <v>20</v>
      </c>
      <c r="D15" s="164">
        <v>7</v>
      </c>
      <c r="E15" s="164">
        <v>4</v>
      </c>
      <c r="F15" s="164">
        <v>21</v>
      </c>
      <c r="G15" s="1">
        <f>SUM(D15:F15)</f>
        <v>32</v>
      </c>
      <c r="M15" s="163" t="s">
        <v>32</v>
      </c>
      <c r="N15" s="158">
        <v>2</v>
      </c>
      <c r="O15" s="158">
        <v>0</v>
      </c>
      <c r="P15" s="158">
        <v>47</v>
      </c>
      <c r="Q15" s="168">
        <v>6</v>
      </c>
      <c r="R15" s="168">
        <v>1</v>
      </c>
      <c r="S15" s="64">
        <f t="shared" ref="S15:S18" si="3">SUM(N15:R15)</f>
        <v>56</v>
      </c>
    </row>
    <row r="16" spans="3:19" x14ac:dyDescent="0.3">
      <c r="C16" s="163" t="s">
        <v>32</v>
      </c>
      <c r="D16" s="158">
        <v>9</v>
      </c>
      <c r="E16" s="158">
        <v>3</v>
      </c>
      <c r="F16" s="158">
        <v>44</v>
      </c>
      <c r="G16" s="1">
        <f t="shared" ref="G16:G19" si="4">SUM(D16:F16)</f>
        <v>56</v>
      </c>
      <c r="M16" s="163" t="s">
        <v>40</v>
      </c>
      <c r="N16" s="158">
        <v>1</v>
      </c>
      <c r="O16" s="158">
        <v>2</v>
      </c>
      <c r="P16" s="158">
        <v>11</v>
      </c>
      <c r="Q16" s="168">
        <v>0</v>
      </c>
      <c r="R16" s="168">
        <v>0</v>
      </c>
      <c r="S16" s="64">
        <f t="shared" si="3"/>
        <v>14</v>
      </c>
    </row>
    <row r="17" spans="3:19" x14ac:dyDescent="0.3">
      <c r="C17" s="163" t="s">
        <v>40</v>
      </c>
      <c r="D17" s="1">
        <v>4</v>
      </c>
      <c r="E17" s="1">
        <v>0</v>
      </c>
      <c r="F17" s="164">
        <v>10</v>
      </c>
      <c r="G17" s="1">
        <f t="shared" si="4"/>
        <v>14</v>
      </c>
      <c r="M17" s="163" t="s">
        <v>44</v>
      </c>
      <c r="N17" s="1">
        <v>0</v>
      </c>
      <c r="O17" s="1">
        <v>0</v>
      </c>
      <c r="P17" s="1">
        <v>2</v>
      </c>
      <c r="Q17" s="1">
        <v>2</v>
      </c>
      <c r="R17" s="1">
        <v>0</v>
      </c>
      <c r="S17" s="64">
        <f t="shared" si="3"/>
        <v>4</v>
      </c>
    </row>
    <row r="18" spans="3:19" x14ac:dyDescent="0.3">
      <c r="C18" s="163" t="s">
        <v>44</v>
      </c>
      <c r="D18" s="158">
        <v>1</v>
      </c>
      <c r="E18" s="158">
        <v>1</v>
      </c>
      <c r="F18" s="158">
        <v>2</v>
      </c>
      <c r="G18" s="1">
        <f t="shared" si="4"/>
        <v>4</v>
      </c>
      <c r="M18" s="163" t="s">
        <v>75</v>
      </c>
      <c r="N18" s="1">
        <v>0</v>
      </c>
      <c r="O18" s="1">
        <v>0</v>
      </c>
      <c r="P18" s="1"/>
      <c r="Q18" s="1">
        <v>0</v>
      </c>
      <c r="R18" s="1">
        <v>1</v>
      </c>
      <c r="S18" s="64">
        <f t="shared" si="3"/>
        <v>1</v>
      </c>
    </row>
    <row r="19" spans="3:19" x14ac:dyDescent="0.3">
      <c r="C19" s="163" t="s">
        <v>75</v>
      </c>
      <c r="D19" s="1">
        <v>0</v>
      </c>
      <c r="E19" s="1">
        <v>0</v>
      </c>
      <c r="F19" s="164">
        <v>1</v>
      </c>
      <c r="G19" s="1">
        <f t="shared" si="4"/>
        <v>1</v>
      </c>
      <c r="M19" s="159" t="s">
        <v>79</v>
      </c>
      <c r="N19" s="64">
        <f>SUM(N14:N18)</f>
        <v>4</v>
      </c>
      <c r="O19" s="64">
        <f t="shared" ref="O19" si="5">SUM(O14:O18)</f>
        <v>3</v>
      </c>
      <c r="P19" s="64">
        <f t="shared" ref="P19" si="6">SUM(P14:P18)</f>
        <v>86</v>
      </c>
      <c r="Q19" s="64">
        <f t="shared" ref="Q19" si="7">SUM(Q14:Q18)</f>
        <v>10</v>
      </c>
      <c r="R19" s="64">
        <f t="shared" ref="R19" si="8">SUM(R14:R18)</f>
        <v>4</v>
      </c>
      <c r="S19" s="64">
        <f>SUM(S14:S18)</f>
        <v>107</v>
      </c>
    </row>
    <row r="20" spans="3:19" x14ac:dyDescent="0.3">
      <c r="C20" s="165" t="s">
        <v>79</v>
      </c>
      <c r="D20" s="1"/>
      <c r="E20" s="1"/>
      <c r="F20" s="1"/>
      <c r="G20" s="1"/>
    </row>
    <row r="22" spans="3:19" x14ac:dyDescent="0.3">
      <c r="M22" s="157" t="s">
        <v>7</v>
      </c>
      <c r="N22" s="156"/>
      <c r="O22" s="156"/>
      <c r="P22" s="156"/>
    </row>
    <row r="23" spans="3:19" x14ac:dyDescent="0.3">
      <c r="C23" s="167" t="s">
        <v>197</v>
      </c>
      <c r="M23" s="157"/>
      <c r="N23" s="162" t="s">
        <v>28</v>
      </c>
      <c r="O23" s="162" t="s">
        <v>26</v>
      </c>
      <c r="P23" s="162" t="s">
        <v>35</v>
      </c>
      <c r="Q23" s="162" t="s">
        <v>27</v>
      </c>
      <c r="R23" s="162" t="s">
        <v>25</v>
      </c>
      <c r="S23" s="160" t="s">
        <v>79</v>
      </c>
    </row>
    <row r="24" spans="3:19" x14ac:dyDescent="0.3">
      <c r="C24" s="124"/>
      <c r="D24" s="124" t="s">
        <v>36</v>
      </c>
      <c r="E24" s="124" t="s">
        <v>45</v>
      </c>
      <c r="F24" s="124" t="s">
        <v>43</v>
      </c>
      <c r="G24" s="124" t="s">
        <v>41</v>
      </c>
      <c r="H24" s="124" t="s">
        <v>162</v>
      </c>
      <c r="I24" s="124" t="s">
        <v>79</v>
      </c>
      <c r="M24" s="163" t="s">
        <v>20</v>
      </c>
      <c r="N24" s="158">
        <v>0</v>
      </c>
      <c r="O24" s="158">
        <v>1</v>
      </c>
      <c r="P24" s="158">
        <v>30</v>
      </c>
      <c r="Q24" s="158">
        <v>1</v>
      </c>
      <c r="R24" s="168">
        <v>0</v>
      </c>
      <c r="S24" s="64">
        <f>SUM(N24:R24)</f>
        <v>32</v>
      </c>
    </row>
    <row r="25" spans="3:19" x14ac:dyDescent="0.3">
      <c r="C25" s="163" t="s">
        <v>20</v>
      </c>
      <c r="D25" s="166">
        <v>8</v>
      </c>
      <c r="E25" s="166">
        <v>6</v>
      </c>
      <c r="F25" s="166">
        <v>10</v>
      </c>
      <c r="G25" s="166">
        <v>4</v>
      </c>
      <c r="H25" s="166">
        <v>1</v>
      </c>
      <c r="I25" s="166">
        <f>SUM(D25:H25)</f>
        <v>29</v>
      </c>
      <c r="M25" s="163" t="s">
        <v>32</v>
      </c>
      <c r="N25" s="158">
        <v>0</v>
      </c>
      <c r="O25" s="158">
        <v>0</v>
      </c>
      <c r="P25" s="158">
        <v>54</v>
      </c>
      <c r="Q25" s="168">
        <v>1</v>
      </c>
      <c r="R25" s="168">
        <v>0</v>
      </c>
      <c r="S25" s="64">
        <f t="shared" ref="S25:S28" si="9">SUM(N25:R25)</f>
        <v>55</v>
      </c>
    </row>
    <row r="26" spans="3:19" x14ac:dyDescent="0.3">
      <c r="C26" s="163" t="s">
        <v>32</v>
      </c>
      <c r="D26" s="166">
        <v>23</v>
      </c>
      <c r="E26" s="166">
        <v>14</v>
      </c>
      <c r="F26" s="166">
        <v>24</v>
      </c>
      <c r="G26" s="166">
        <v>10</v>
      </c>
      <c r="H26" s="166">
        <v>4</v>
      </c>
      <c r="I26" s="166">
        <f t="shared" ref="I26:I30" si="10">SUM(D26:H26)</f>
        <v>75</v>
      </c>
      <c r="M26" s="163" t="s">
        <v>40</v>
      </c>
      <c r="N26" s="158">
        <v>0</v>
      </c>
      <c r="O26" s="158">
        <v>0</v>
      </c>
      <c r="P26" s="158">
        <v>14</v>
      </c>
      <c r="Q26" s="168">
        <v>0</v>
      </c>
      <c r="R26" s="168">
        <v>0</v>
      </c>
      <c r="S26" s="64">
        <f t="shared" si="9"/>
        <v>14</v>
      </c>
    </row>
    <row r="27" spans="3:19" x14ac:dyDescent="0.3">
      <c r="C27" s="163" t="s">
        <v>40</v>
      </c>
      <c r="D27" s="166">
        <v>7</v>
      </c>
      <c r="E27" s="166">
        <v>3</v>
      </c>
      <c r="F27" s="166">
        <v>0</v>
      </c>
      <c r="G27" s="166">
        <v>1</v>
      </c>
      <c r="H27" s="166">
        <v>2</v>
      </c>
      <c r="I27" s="166">
        <f t="shared" si="10"/>
        <v>13</v>
      </c>
      <c r="M27" s="163" t="s">
        <v>44</v>
      </c>
      <c r="N27" s="1">
        <v>0</v>
      </c>
      <c r="O27" s="1">
        <v>0</v>
      </c>
      <c r="P27" s="1">
        <v>3</v>
      </c>
      <c r="Q27" s="1">
        <v>1</v>
      </c>
      <c r="R27" s="1">
        <v>0</v>
      </c>
      <c r="S27" s="64">
        <f t="shared" si="9"/>
        <v>4</v>
      </c>
    </row>
    <row r="28" spans="3:19" x14ac:dyDescent="0.3">
      <c r="C28" s="163" t="s">
        <v>44</v>
      </c>
      <c r="D28" s="166">
        <v>0</v>
      </c>
      <c r="E28" s="166">
        <v>1</v>
      </c>
      <c r="F28" s="166">
        <v>3</v>
      </c>
      <c r="G28" s="166">
        <v>0</v>
      </c>
      <c r="H28" s="166">
        <v>0</v>
      </c>
      <c r="I28" s="166">
        <f t="shared" si="10"/>
        <v>4</v>
      </c>
      <c r="M28" s="163" t="s">
        <v>75</v>
      </c>
      <c r="N28" s="1">
        <v>0</v>
      </c>
      <c r="O28" s="1">
        <v>0</v>
      </c>
      <c r="P28" s="1">
        <v>1</v>
      </c>
      <c r="Q28" s="1">
        <v>0</v>
      </c>
      <c r="R28" s="1">
        <v>0</v>
      </c>
      <c r="S28" s="64">
        <f t="shared" si="9"/>
        <v>1</v>
      </c>
    </row>
    <row r="29" spans="3:19" x14ac:dyDescent="0.3">
      <c r="C29" s="163" t="s">
        <v>75</v>
      </c>
      <c r="D29" s="166">
        <v>0</v>
      </c>
      <c r="E29" s="166">
        <v>0</v>
      </c>
      <c r="F29" s="166">
        <v>1</v>
      </c>
      <c r="G29" s="166">
        <v>0</v>
      </c>
      <c r="H29" s="166">
        <v>0</v>
      </c>
      <c r="I29" s="166">
        <f t="shared" si="10"/>
        <v>1</v>
      </c>
      <c r="J29" s="62"/>
      <c r="M29" s="159" t="s">
        <v>79</v>
      </c>
      <c r="N29" s="64">
        <f>SUM(N24:N28)</f>
        <v>0</v>
      </c>
      <c r="O29" s="64">
        <f t="shared" ref="O29" si="11">SUM(O24:O28)</f>
        <v>1</v>
      </c>
      <c r="P29" s="64">
        <f t="shared" ref="P29" si="12">SUM(P24:P28)</f>
        <v>102</v>
      </c>
      <c r="Q29" s="64">
        <f t="shared" ref="Q29" si="13">SUM(Q24:Q28)</f>
        <v>3</v>
      </c>
      <c r="R29" s="64">
        <f t="shared" ref="R29" si="14">SUM(R24:R28)</f>
        <v>0</v>
      </c>
      <c r="S29" s="64">
        <f>SUM(S24:S28)</f>
        <v>106</v>
      </c>
    </row>
    <row r="30" spans="3:19" x14ac:dyDescent="0.3">
      <c r="C30" s="165" t="s">
        <v>79</v>
      </c>
      <c r="D30" s="166">
        <f>SUM(D25:D29)</f>
        <v>38</v>
      </c>
      <c r="E30" s="166">
        <f t="shared" ref="E30:H30" si="15">SUM(E25:E29)</f>
        <v>24</v>
      </c>
      <c r="F30" s="166">
        <f t="shared" si="15"/>
        <v>38</v>
      </c>
      <c r="G30" s="166">
        <f t="shared" si="15"/>
        <v>15</v>
      </c>
      <c r="H30" s="166">
        <f t="shared" si="15"/>
        <v>7</v>
      </c>
      <c r="I30" s="169">
        <f t="shared" si="10"/>
        <v>122</v>
      </c>
      <c r="J30" s="62"/>
    </row>
    <row r="31" spans="3:19" x14ac:dyDescent="0.3">
      <c r="C31" s="62"/>
      <c r="D31" s="62"/>
      <c r="E31" s="62"/>
      <c r="F31" s="62"/>
      <c r="G31" s="62"/>
      <c r="H31" s="62"/>
      <c r="I31" s="62"/>
      <c r="J31" s="62"/>
    </row>
    <row r="32" spans="3:19" x14ac:dyDescent="0.3">
      <c r="C32" s="62"/>
      <c r="D32" s="62"/>
      <c r="E32" s="62"/>
      <c r="F32" s="62"/>
      <c r="G32" s="62"/>
      <c r="H32" s="62"/>
      <c r="I32" s="62"/>
      <c r="J32" s="62"/>
      <c r="M32" s="157" t="s">
        <v>8</v>
      </c>
      <c r="N32" s="156"/>
      <c r="O32" s="156"/>
    </row>
    <row r="33" spans="3:19" x14ac:dyDescent="0.3">
      <c r="C33" s="157" t="s">
        <v>15</v>
      </c>
      <c r="M33" s="157"/>
      <c r="N33" s="162" t="s">
        <v>28</v>
      </c>
      <c r="O33" s="162" t="s">
        <v>26</v>
      </c>
      <c r="P33" s="162" t="s">
        <v>35</v>
      </c>
      <c r="Q33" s="162" t="s">
        <v>27</v>
      </c>
      <c r="R33" s="162" t="s">
        <v>25</v>
      </c>
      <c r="S33" s="160" t="s">
        <v>79</v>
      </c>
    </row>
    <row r="34" spans="3:19" x14ac:dyDescent="0.3">
      <c r="C34" s="157"/>
      <c r="D34" s="162" t="s">
        <v>31</v>
      </c>
      <c r="E34" s="162" t="s">
        <v>30</v>
      </c>
      <c r="F34" s="162" t="s">
        <v>29</v>
      </c>
      <c r="G34" s="162" t="s">
        <v>79</v>
      </c>
      <c r="M34" s="163" t="s">
        <v>20</v>
      </c>
      <c r="N34" s="158"/>
      <c r="O34" s="158"/>
      <c r="P34" s="158">
        <v>30</v>
      </c>
      <c r="Q34" s="158">
        <v>2</v>
      </c>
      <c r="R34" s="168"/>
      <c r="S34" s="64">
        <f>SUM(N34:R34)</f>
        <v>32</v>
      </c>
    </row>
    <row r="35" spans="3:19" x14ac:dyDescent="0.3">
      <c r="C35" s="163" t="s">
        <v>20</v>
      </c>
      <c r="D35" s="164">
        <v>4</v>
      </c>
      <c r="E35" s="164">
        <v>0</v>
      </c>
      <c r="F35" s="164">
        <v>28</v>
      </c>
      <c r="G35" s="1">
        <f>SUM(D35:F35)</f>
        <v>32</v>
      </c>
      <c r="M35" s="163" t="s">
        <v>32</v>
      </c>
      <c r="N35" s="158"/>
      <c r="O35" s="158"/>
      <c r="P35" s="158">
        <v>53</v>
      </c>
      <c r="Q35" s="168">
        <v>1</v>
      </c>
      <c r="R35" s="168"/>
      <c r="S35" s="64">
        <f t="shared" ref="S35:S38" si="16">SUM(N35:R35)</f>
        <v>54</v>
      </c>
    </row>
    <row r="36" spans="3:19" x14ac:dyDescent="0.3">
      <c r="C36" s="163" t="s">
        <v>32</v>
      </c>
      <c r="D36" s="158">
        <v>2</v>
      </c>
      <c r="E36" s="158">
        <v>0</v>
      </c>
      <c r="F36" s="158">
        <v>54</v>
      </c>
      <c r="G36" s="1">
        <f t="shared" ref="G36:G39" si="17">SUM(D36:F36)</f>
        <v>56</v>
      </c>
      <c r="M36" s="163" t="s">
        <v>40</v>
      </c>
      <c r="N36" s="158"/>
      <c r="O36" s="158"/>
      <c r="P36" s="158">
        <v>14</v>
      </c>
      <c r="Q36" s="168"/>
      <c r="R36" s="168"/>
      <c r="S36" s="64">
        <f t="shared" si="16"/>
        <v>14</v>
      </c>
    </row>
    <row r="37" spans="3:19" x14ac:dyDescent="0.3">
      <c r="C37" s="163" t="s">
        <v>40</v>
      </c>
      <c r="D37" s="1">
        <v>0</v>
      </c>
      <c r="E37" s="1">
        <v>0</v>
      </c>
      <c r="F37" s="164">
        <v>14</v>
      </c>
      <c r="G37" s="1">
        <f t="shared" si="17"/>
        <v>14</v>
      </c>
      <c r="M37" s="163" t="s">
        <v>44</v>
      </c>
      <c r="N37" s="1"/>
      <c r="O37" s="1"/>
      <c r="P37" s="1">
        <v>4</v>
      </c>
      <c r="Q37" s="1"/>
      <c r="R37" s="1"/>
      <c r="S37" s="64">
        <f t="shared" si="16"/>
        <v>4</v>
      </c>
    </row>
    <row r="38" spans="3:19" x14ac:dyDescent="0.3">
      <c r="C38" s="163" t="s">
        <v>44</v>
      </c>
      <c r="D38" s="168">
        <v>0</v>
      </c>
      <c r="E38" s="168">
        <v>0</v>
      </c>
      <c r="F38" s="168">
        <v>4</v>
      </c>
      <c r="G38" s="1">
        <f t="shared" si="17"/>
        <v>4</v>
      </c>
      <c r="M38" s="163" t="s">
        <v>75</v>
      </c>
      <c r="N38" s="1"/>
      <c r="O38" s="1"/>
      <c r="P38" s="1">
        <v>1</v>
      </c>
      <c r="Q38" s="1"/>
      <c r="R38" s="1"/>
      <c r="S38" s="64">
        <f t="shared" si="16"/>
        <v>1</v>
      </c>
    </row>
    <row r="39" spans="3:19" x14ac:dyDescent="0.3">
      <c r="C39" s="163" t="s">
        <v>75</v>
      </c>
      <c r="D39" s="1">
        <v>0</v>
      </c>
      <c r="E39" s="1">
        <v>0</v>
      </c>
      <c r="F39" s="164">
        <v>0</v>
      </c>
      <c r="G39" s="1">
        <f t="shared" si="17"/>
        <v>0</v>
      </c>
      <c r="M39" s="159" t="s">
        <v>79</v>
      </c>
      <c r="N39" s="64">
        <f>SUM(N34:N38)</f>
        <v>0</v>
      </c>
      <c r="O39" s="64">
        <f t="shared" ref="O39" si="18">SUM(O34:O38)</f>
        <v>0</v>
      </c>
      <c r="P39" s="64">
        <f t="shared" ref="P39" si="19">SUM(P34:P38)</f>
        <v>102</v>
      </c>
      <c r="Q39" s="64">
        <f t="shared" ref="Q39" si="20">SUM(Q34:Q38)</f>
        <v>3</v>
      </c>
      <c r="R39" s="64">
        <f t="shared" ref="R39" si="21">SUM(R34:R38)</f>
        <v>0</v>
      </c>
      <c r="S39" s="64">
        <f>SUM(S34:S38)</f>
        <v>105</v>
      </c>
    </row>
    <row r="40" spans="3:19" x14ac:dyDescent="0.3">
      <c r="C40" s="159" t="s">
        <v>79</v>
      </c>
      <c r="D40" s="64">
        <f>SUM(D35:D39)</f>
        <v>6</v>
      </c>
      <c r="E40" s="64">
        <f t="shared" ref="E40:F40" si="22">SUM(E35:E39)</f>
        <v>0</v>
      </c>
      <c r="F40" s="64">
        <f t="shared" si="22"/>
        <v>100</v>
      </c>
      <c r="G40" s="160">
        <f>SUM(G35:G39)</f>
        <v>106</v>
      </c>
    </row>
    <row r="42" spans="3:19" x14ac:dyDescent="0.3">
      <c r="M42" t="s">
        <v>156</v>
      </c>
    </row>
    <row r="43" spans="3:19" x14ac:dyDescent="0.3">
      <c r="C43" s="157" t="s">
        <v>16</v>
      </c>
      <c r="M43" s="1" t="s">
        <v>111</v>
      </c>
      <c r="N43" s="1" t="s">
        <v>28</v>
      </c>
      <c r="O43" s="1" t="s">
        <v>26</v>
      </c>
      <c r="P43" s="1" t="s">
        <v>35</v>
      </c>
      <c r="Q43" s="1" t="s">
        <v>27</v>
      </c>
      <c r="R43" s="1" t="s">
        <v>25</v>
      </c>
      <c r="S43" s="1" t="s">
        <v>112</v>
      </c>
    </row>
    <row r="44" spans="3:19" x14ac:dyDescent="0.3">
      <c r="C44" s="157"/>
      <c r="D44" s="162" t="s">
        <v>31</v>
      </c>
      <c r="E44" s="162" t="s">
        <v>30</v>
      </c>
      <c r="F44" s="162" t="s">
        <v>29</v>
      </c>
      <c r="G44" s="162" t="s">
        <v>79</v>
      </c>
      <c r="M44" s="1" t="s">
        <v>20</v>
      </c>
      <c r="N44" s="1">
        <v>2</v>
      </c>
      <c r="O44" s="1"/>
      <c r="P44" s="1">
        <v>28</v>
      </c>
      <c r="Q44" s="1">
        <v>2</v>
      </c>
      <c r="R44" s="1"/>
      <c r="S44" s="1">
        <v>32</v>
      </c>
    </row>
    <row r="45" spans="3:19" x14ac:dyDescent="0.3">
      <c r="C45" s="163" t="s">
        <v>20</v>
      </c>
      <c r="D45" s="158">
        <v>4</v>
      </c>
      <c r="E45" s="158">
        <v>1</v>
      </c>
      <c r="F45" s="158">
        <v>27</v>
      </c>
      <c r="G45" s="1">
        <f>SUM(D45:F45)</f>
        <v>32</v>
      </c>
      <c r="M45" s="1" t="s">
        <v>32</v>
      </c>
      <c r="N45" s="1"/>
      <c r="O45" s="1">
        <v>1</v>
      </c>
      <c r="P45" s="1">
        <v>50</v>
      </c>
      <c r="Q45" s="1">
        <v>3</v>
      </c>
      <c r="R45" s="1"/>
      <c r="S45" s="1">
        <v>54</v>
      </c>
    </row>
    <row r="46" spans="3:19" x14ac:dyDescent="0.3">
      <c r="C46" s="163" t="s">
        <v>32</v>
      </c>
      <c r="D46" s="158">
        <v>2</v>
      </c>
      <c r="E46" s="158">
        <v>2</v>
      </c>
      <c r="F46" s="158">
        <v>47</v>
      </c>
      <c r="G46" s="1">
        <f t="shared" ref="G46:G49" si="23">SUM(D46:F46)</f>
        <v>51</v>
      </c>
      <c r="M46" s="1" t="s">
        <v>40</v>
      </c>
      <c r="N46" s="1"/>
      <c r="O46" s="1"/>
      <c r="P46" s="1">
        <v>12</v>
      </c>
      <c r="Q46" s="1">
        <v>2</v>
      </c>
      <c r="R46" s="1"/>
      <c r="S46" s="1">
        <v>14</v>
      </c>
    </row>
    <row r="47" spans="3:19" x14ac:dyDescent="0.3">
      <c r="C47" s="163" t="s">
        <v>40</v>
      </c>
      <c r="D47" s="158">
        <v>2</v>
      </c>
      <c r="E47" s="158">
        <v>1</v>
      </c>
      <c r="F47" s="158">
        <v>9</v>
      </c>
      <c r="G47" s="1">
        <f t="shared" si="23"/>
        <v>12</v>
      </c>
      <c r="M47" s="1" t="s">
        <v>44</v>
      </c>
      <c r="N47" s="1"/>
      <c r="O47" s="1"/>
      <c r="P47" s="1">
        <v>4</v>
      </c>
      <c r="Q47" s="1"/>
      <c r="R47" s="1"/>
      <c r="S47" s="1">
        <v>4</v>
      </c>
    </row>
    <row r="48" spans="3:19" x14ac:dyDescent="0.3">
      <c r="C48" s="163" t="s">
        <v>44</v>
      </c>
      <c r="D48" s="168">
        <v>0</v>
      </c>
      <c r="E48" s="168">
        <v>1</v>
      </c>
      <c r="F48" s="168">
        <v>3</v>
      </c>
      <c r="G48" s="1">
        <f t="shared" si="23"/>
        <v>4</v>
      </c>
      <c r="M48" s="1" t="s">
        <v>75</v>
      </c>
      <c r="N48" s="1"/>
      <c r="O48" s="1"/>
      <c r="P48" s="1">
        <v>1</v>
      </c>
      <c r="Q48" s="1"/>
      <c r="R48" s="1"/>
      <c r="S48" s="1">
        <v>1</v>
      </c>
    </row>
    <row r="49" spans="3:19" x14ac:dyDescent="0.3">
      <c r="C49" s="163" t="s">
        <v>75</v>
      </c>
      <c r="D49" s="1">
        <v>0</v>
      </c>
      <c r="E49" s="1">
        <v>0</v>
      </c>
      <c r="F49" s="164">
        <v>1</v>
      </c>
      <c r="G49" s="1">
        <f t="shared" si="23"/>
        <v>1</v>
      </c>
      <c r="M49" s="1" t="s">
        <v>112</v>
      </c>
      <c r="N49" s="1">
        <v>2</v>
      </c>
      <c r="O49" s="1">
        <v>1</v>
      </c>
      <c r="P49" s="1">
        <v>95</v>
      </c>
      <c r="Q49" s="1">
        <v>7</v>
      </c>
      <c r="R49" s="1">
        <v>0</v>
      </c>
      <c r="S49" s="1">
        <v>105</v>
      </c>
    </row>
    <row r="50" spans="3:19" x14ac:dyDescent="0.3">
      <c r="C50" s="165" t="s">
        <v>79</v>
      </c>
      <c r="D50" s="1">
        <f>SUM(D45:D49)</f>
        <v>8</v>
      </c>
      <c r="E50" s="1">
        <f t="shared" ref="E50:F50" si="24">SUM(E45:E49)</f>
        <v>5</v>
      </c>
      <c r="F50" s="1">
        <f t="shared" si="24"/>
        <v>87</v>
      </c>
      <c r="G50" s="9">
        <f>SUM(G45:G49)</f>
        <v>100</v>
      </c>
    </row>
    <row r="52" spans="3:19" x14ac:dyDescent="0.3">
      <c r="M52" t="s">
        <v>157</v>
      </c>
    </row>
    <row r="53" spans="3:19" x14ac:dyDescent="0.3">
      <c r="C53" s="157" t="s">
        <v>17</v>
      </c>
      <c r="M53" s="1" t="s">
        <v>111</v>
      </c>
      <c r="N53" s="1" t="s">
        <v>28</v>
      </c>
      <c r="O53" s="1" t="s">
        <v>26</v>
      </c>
      <c r="P53" s="1" t="s">
        <v>35</v>
      </c>
      <c r="Q53" s="1" t="s">
        <v>27</v>
      </c>
      <c r="R53" s="1" t="s">
        <v>25</v>
      </c>
      <c r="S53" s="1" t="s">
        <v>112</v>
      </c>
    </row>
    <row r="54" spans="3:19" x14ac:dyDescent="0.3">
      <c r="C54" s="157"/>
      <c r="D54" s="162" t="s">
        <v>31</v>
      </c>
      <c r="E54" s="162" t="s">
        <v>30</v>
      </c>
      <c r="F54" s="162" t="s">
        <v>29</v>
      </c>
      <c r="G54" s="162" t="s">
        <v>79</v>
      </c>
      <c r="M54" s="1" t="s">
        <v>20</v>
      </c>
      <c r="N54" s="1">
        <v>2</v>
      </c>
      <c r="O54" s="1"/>
      <c r="P54" s="1">
        <v>26</v>
      </c>
      <c r="Q54" s="1">
        <v>4</v>
      </c>
      <c r="R54" s="1"/>
      <c r="S54" s="1">
        <v>32</v>
      </c>
    </row>
    <row r="55" spans="3:19" x14ac:dyDescent="0.3">
      <c r="C55" s="163" t="s">
        <v>20</v>
      </c>
      <c r="D55" s="158">
        <v>6</v>
      </c>
      <c r="E55" s="158">
        <v>4</v>
      </c>
      <c r="F55" s="158">
        <v>22</v>
      </c>
      <c r="G55" s="1">
        <f>SUM(D55:F55)</f>
        <v>32</v>
      </c>
      <c r="M55" s="1" t="s">
        <v>32</v>
      </c>
      <c r="N55" s="1"/>
      <c r="O55" s="1">
        <v>2</v>
      </c>
      <c r="P55" s="1">
        <v>48</v>
      </c>
      <c r="Q55" s="1">
        <v>4</v>
      </c>
      <c r="R55" s="1"/>
      <c r="S55" s="1">
        <v>54</v>
      </c>
    </row>
    <row r="56" spans="3:19" x14ac:dyDescent="0.3">
      <c r="C56" s="163" t="s">
        <v>32</v>
      </c>
      <c r="D56" s="158">
        <v>4</v>
      </c>
      <c r="E56" s="158">
        <v>4</v>
      </c>
      <c r="F56" s="158">
        <v>45</v>
      </c>
      <c r="G56" s="1">
        <f t="shared" ref="G56:G59" si="25">SUM(D56:F56)</f>
        <v>53</v>
      </c>
      <c r="M56" s="1" t="s">
        <v>40</v>
      </c>
      <c r="N56" s="1"/>
      <c r="O56" s="1"/>
      <c r="P56" s="1">
        <v>11</v>
      </c>
      <c r="Q56" s="1">
        <v>2</v>
      </c>
      <c r="R56" s="1"/>
      <c r="S56" s="1">
        <v>13</v>
      </c>
    </row>
    <row r="57" spans="3:19" x14ac:dyDescent="0.3">
      <c r="C57" s="163" t="s">
        <v>40</v>
      </c>
      <c r="D57" s="158">
        <v>2</v>
      </c>
      <c r="E57" s="158">
        <v>1</v>
      </c>
      <c r="F57" s="158">
        <v>11</v>
      </c>
      <c r="G57" s="1">
        <f t="shared" si="25"/>
        <v>14</v>
      </c>
      <c r="M57" s="1" t="s">
        <v>44</v>
      </c>
      <c r="N57" s="1"/>
      <c r="O57" s="1"/>
      <c r="P57" s="1">
        <v>3</v>
      </c>
      <c r="Q57" s="1">
        <v>1</v>
      </c>
      <c r="R57" s="1"/>
      <c r="S57" s="1">
        <v>4</v>
      </c>
    </row>
    <row r="58" spans="3:19" x14ac:dyDescent="0.3">
      <c r="C58" s="163" t="s">
        <v>44</v>
      </c>
      <c r="D58" s="168">
        <v>0</v>
      </c>
      <c r="E58" s="168">
        <v>1</v>
      </c>
      <c r="F58" s="168">
        <v>3</v>
      </c>
      <c r="G58" s="1">
        <f t="shared" si="25"/>
        <v>4</v>
      </c>
      <c r="M58" s="1" t="s">
        <v>75</v>
      </c>
      <c r="N58" s="1"/>
      <c r="O58" s="1"/>
      <c r="P58" s="1">
        <v>1</v>
      </c>
      <c r="Q58" s="1"/>
      <c r="R58" s="1"/>
      <c r="S58" s="1">
        <v>1</v>
      </c>
    </row>
    <row r="59" spans="3:19" x14ac:dyDescent="0.3">
      <c r="C59" s="163" t="s">
        <v>75</v>
      </c>
      <c r="D59" s="1">
        <v>0</v>
      </c>
      <c r="E59" s="1">
        <v>0</v>
      </c>
      <c r="F59" s="164">
        <v>1</v>
      </c>
      <c r="G59" s="1">
        <f t="shared" si="25"/>
        <v>1</v>
      </c>
      <c r="M59" s="1" t="s">
        <v>112</v>
      </c>
      <c r="N59" s="1">
        <v>2</v>
      </c>
      <c r="O59" s="1">
        <v>2</v>
      </c>
      <c r="P59" s="1">
        <v>89</v>
      </c>
      <c r="Q59" s="1">
        <v>11</v>
      </c>
      <c r="R59" s="1">
        <v>0</v>
      </c>
      <c r="S59" s="1">
        <v>104</v>
      </c>
    </row>
    <row r="60" spans="3:19" x14ac:dyDescent="0.3">
      <c r="C60" s="165" t="s">
        <v>79</v>
      </c>
      <c r="D60" s="1">
        <f>SUM(D55:D59)</f>
        <v>12</v>
      </c>
      <c r="E60" s="1">
        <f t="shared" ref="E60" si="26">SUM(E55:E59)</f>
        <v>10</v>
      </c>
      <c r="F60" s="1">
        <f t="shared" ref="F60" si="27">SUM(F55:F59)</f>
        <v>82</v>
      </c>
      <c r="G60" s="9">
        <f>SUM(G55:G59)</f>
        <v>104</v>
      </c>
    </row>
    <row r="61" spans="3:19" x14ac:dyDescent="0.3">
      <c r="M61" t="s">
        <v>11</v>
      </c>
    </row>
    <row r="62" spans="3:19" x14ac:dyDescent="0.3">
      <c r="M62" s="1"/>
      <c r="N62" s="1" t="s">
        <v>28</v>
      </c>
      <c r="O62" s="1" t="s">
        <v>26</v>
      </c>
      <c r="P62" s="1" t="s">
        <v>35</v>
      </c>
      <c r="Q62" s="1" t="s">
        <v>27</v>
      </c>
      <c r="R62" s="1" t="s">
        <v>25</v>
      </c>
      <c r="S62" s="1" t="s">
        <v>112</v>
      </c>
    </row>
    <row r="63" spans="3:19" x14ac:dyDescent="0.3">
      <c r="C63" s="157" t="s">
        <v>18</v>
      </c>
      <c r="M63" s="1" t="s">
        <v>20</v>
      </c>
      <c r="N63" s="1"/>
      <c r="O63" s="1"/>
      <c r="P63" s="1">
        <v>30</v>
      </c>
      <c r="Q63" s="1">
        <v>2</v>
      </c>
      <c r="R63" s="1"/>
      <c r="S63" s="1">
        <f>SUM(N63:R63)</f>
        <v>32</v>
      </c>
    </row>
    <row r="64" spans="3:19" x14ac:dyDescent="0.3">
      <c r="C64" s="157"/>
      <c r="D64" s="162" t="s">
        <v>31</v>
      </c>
      <c r="E64" s="162" t="s">
        <v>30</v>
      </c>
      <c r="F64" s="162" t="s">
        <v>29</v>
      </c>
      <c r="G64" s="162" t="s">
        <v>79</v>
      </c>
      <c r="M64" s="1" t="s">
        <v>32</v>
      </c>
      <c r="N64" s="1"/>
      <c r="O64" s="1"/>
      <c r="P64" s="1">
        <v>54</v>
      </c>
      <c r="Q64" s="1">
        <v>1</v>
      </c>
      <c r="R64" s="1"/>
      <c r="S64" s="1">
        <f t="shared" ref="S64:S67" si="28">SUM(N64:R64)</f>
        <v>55</v>
      </c>
    </row>
    <row r="65" spans="3:22" x14ac:dyDescent="0.3">
      <c r="C65" s="163" t="s">
        <v>20</v>
      </c>
      <c r="D65" s="158">
        <v>5</v>
      </c>
      <c r="E65" s="158">
        <v>5</v>
      </c>
      <c r="F65" s="158">
        <v>22</v>
      </c>
      <c r="G65" s="1">
        <f>SUM(D65:F65)</f>
        <v>32</v>
      </c>
      <c r="M65" s="1" t="s">
        <v>40</v>
      </c>
      <c r="N65" s="1"/>
      <c r="O65" s="1"/>
      <c r="P65" s="1">
        <v>14</v>
      </c>
      <c r="Q65" s="1"/>
      <c r="R65" s="1"/>
      <c r="S65" s="1">
        <f t="shared" si="28"/>
        <v>14</v>
      </c>
    </row>
    <row r="66" spans="3:22" x14ac:dyDescent="0.3">
      <c r="C66" s="163" t="s">
        <v>32</v>
      </c>
      <c r="D66" s="158">
        <v>7</v>
      </c>
      <c r="E66" s="158">
        <v>2</v>
      </c>
      <c r="F66" s="158">
        <v>44</v>
      </c>
      <c r="G66" s="1">
        <f t="shared" ref="G66:G69" si="29">SUM(D66:F66)</f>
        <v>53</v>
      </c>
      <c r="M66" s="1" t="s">
        <v>44</v>
      </c>
      <c r="N66" s="1"/>
      <c r="O66" s="1"/>
      <c r="P66" s="1">
        <v>4</v>
      </c>
      <c r="Q66" s="1"/>
      <c r="R66" s="1"/>
      <c r="S66" s="1">
        <f t="shared" si="28"/>
        <v>4</v>
      </c>
    </row>
    <row r="67" spans="3:22" x14ac:dyDescent="0.3">
      <c r="C67" s="163" t="s">
        <v>40</v>
      </c>
      <c r="D67" s="158">
        <v>1</v>
      </c>
      <c r="E67" s="158">
        <v>1</v>
      </c>
      <c r="F67" s="158">
        <v>12</v>
      </c>
      <c r="G67" s="1">
        <f t="shared" si="29"/>
        <v>14</v>
      </c>
      <c r="M67" s="1" t="s">
        <v>75</v>
      </c>
      <c r="N67" s="1"/>
      <c r="O67" s="1"/>
      <c r="P67" s="1">
        <v>1</v>
      </c>
      <c r="Q67" s="1"/>
      <c r="R67" s="1"/>
      <c r="S67" s="1">
        <f t="shared" si="28"/>
        <v>1</v>
      </c>
    </row>
    <row r="68" spans="3:22" x14ac:dyDescent="0.3">
      <c r="C68" s="163" t="s">
        <v>44</v>
      </c>
      <c r="D68" s="168">
        <v>0</v>
      </c>
      <c r="E68" s="168">
        <v>1</v>
      </c>
      <c r="F68" s="168">
        <v>3</v>
      </c>
      <c r="G68" s="1">
        <f t="shared" si="29"/>
        <v>4</v>
      </c>
      <c r="M68" s="1" t="s">
        <v>112</v>
      </c>
      <c r="N68" s="1">
        <f>SUM(N63:N67)</f>
        <v>0</v>
      </c>
      <c r="O68" s="1">
        <f t="shared" ref="O68:R68" si="30">SUM(O63:O67)</f>
        <v>0</v>
      </c>
      <c r="P68" s="1">
        <f t="shared" si="30"/>
        <v>103</v>
      </c>
      <c r="Q68" s="1">
        <f t="shared" si="30"/>
        <v>3</v>
      </c>
      <c r="R68" s="1">
        <f t="shared" si="30"/>
        <v>0</v>
      </c>
      <c r="S68" s="1">
        <f>SUM(S63:S67)</f>
        <v>106</v>
      </c>
    </row>
    <row r="69" spans="3:22" x14ac:dyDescent="0.3">
      <c r="C69" s="163" t="s">
        <v>75</v>
      </c>
      <c r="D69" s="1">
        <v>0</v>
      </c>
      <c r="E69" s="1">
        <v>0</v>
      </c>
      <c r="F69" s="164">
        <v>1</v>
      </c>
      <c r="G69" s="1">
        <f t="shared" si="29"/>
        <v>1</v>
      </c>
    </row>
    <row r="70" spans="3:22" x14ac:dyDescent="0.3">
      <c r="C70" s="165" t="s">
        <v>79</v>
      </c>
      <c r="D70" s="1">
        <f>SUM(D65:D69)</f>
        <v>13</v>
      </c>
      <c r="E70" s="1">
        <f t="shared" ref="E70:F70" si="31">SUM(E65:E69)</f>
        <v>9</v>
      </c>
      <c r="F70" s="1">
        <f t="shared" si="31"/>
        <v>82</v>
      </c>
      <c r="G70" s="9">
        <f>SUM(G65:G69)</f>
        <v>104</v>
      </c>
    </row>
    <row r="73" spans="3:22" x14ac:dyDescent="0.3">
      <c r="M73" t="s">
        <v>199</v>
      </c>
    </row>
    <row r="74" spans="3:22" x14ac:dyDescent="0.3">
      <c r="M74" s="9"/>
      <c r="N74" s="9" t="s">
        <v>51</v>
      </c>
      <c r="O74" s="9" t="s">
        <v>34</v>
      </c>
      <c r="P74" s="9" t="s">
        <v>130</v>
      </c>
      <c r="Q74" s="9" t="s">
        <v>123</v>
      </c>
      <c r="R74" s="9" t="s">
        <v>131</v>
      </c>
      <c r="S74" s="9" t="s">
        <v>132</v>
      </c>
      <c r="T74" s="9" t="s">
        <v>133</v>
      </c>
      <c r="U74" s="9" t="s">
        <v>134</v>
      </c>
      <c r="V74" s="9" t="s">
        <v>79</v>
      </c>
    </row>
    <row r="75" spans="3:22" x14ac:dyDescent="0.3">
      <c r="M75" s="1" t="s">
        <v>20</v>
      </c>
      <c r="N75" s="1">
        <v>5</v>
      </c>
      <c r="O75" s="1">
        <v>18</v>
      </c>
      <c r="P75" s="1">
        <v>5</v>
      </c>
      <c r="Q75" s="1">
        <v>1</v>
      </c>
      <c r="R75" s="1">
        <v>1</v>
      </c>
      <c r="S75" s="1"/>
      <c r="T75" s="1">
        <v>4</v>
      </c>
      <c r="U75" s="1">
        <v>1</v>
      </c>
      <c r="V75" s="9">
        <f>SUM(N75:U75)</f>
        <v>35</v>
      </c>
    </row>
    <row r="76" spans="3:22" x14ac:dyDescent="0.3">
      <c r="M76" s="1" t="s">
        <v>32</v>
      </c>
      <c r="N76" s="1">
        <v>5</v>
      </c>
      <c r="O76" s="1">
        <v>29</v>
      </c>
      <c r="P76" s="1">
        <v>3</v>
      </c>
      <c r="Q76" s="1">
        <v>2</v>
      </c>
      <c r="R76" s="1">
        <v>0</v>
      </c>
      <c r="S76" s="1">
        <v>0</v>
      </c>
      <c r="T76" s="1">
        <v>4</v>
      </c>
      <c r="U76" s="1">
        <v>1</v>
      </c>
      <c r="V76" s="9">
        <f t="shared" ref="V76:V79" si="32">SUM(N76:U76)</f>
        <v>44</v>
      </c>
    </row>
    <row r="77" spans="3:22" x14ac:dyDescent="0.3">
      <c r="M77" s="1" t="s">
        <v>40</v>
      </c>
      <c r="N77" s="1">
        <v>2</v>
      </c>
      <c r="O77" s="1">
        <v>6</v>
      </c>
      <c r="P77" s="1">
        <v>0</v>
      </c>
      <c r="Q77" s="1">
        <v>1</v>
      </c>
      <c r="R77" s="1">
        <v>0</v>
      </c>
      <c r="S77" s="1">
        <v>0</v>
      </c>
      <c r="T77" s="1">
        <v>1</v>
      </c>
      <c r="U77" s="1">
        <v>0</v>
      </c>
      <c r="V77" s="9">
        <f t="shared" si="32"/>
        <v>10</v>
      </c>
    </row>
    <row r="78" spans="3:22" x14ac:dyDescent="0.3">
      <c r="M78" s="1" t="s">
        <v>44</v>
      </c>
      <c r="N78" s="1">
        <v>0</v>
      </c>
      <c r="O78" s="1">
        <v>2</v>
      </c>
      <c r="P78" s="1">
        <v>0</v>
      </c>
      <c r="Q78" s="1">
        <v>0</v>
      </c>
      <c r="R78" s="1">
        <v>0</v>
      </c>
      <c r="S78" s="1">
        <v>0</v>
      </c>
      <c r="T78" s="1">
        <v>2</v>
      </c>
      <c r="U78" s="1">
        <v>0</v>
      </c>
      <c r="V78" s="9">
        <f t="shared" si="32"/>
        <v>4</v>
      </c>
    </row>
    <row r="79" spans="3:22" x14ac:dyDescent="0.3">
      <c r="M79" s="1" t="s">
        <v>75</v>
      </c>
      <c r="N79" s="1">
        <v>0</v>
      </c>
      <c r="O79" s="1">
        <v>1</v>
      </c>
      <c r="P79" s="1">
        <v>0</v>
      </c>
      <c r="Q79" s="1">
        <v>0</v>
      </c>
      <c r="R79" s="1">
        <v>0</v>
      </c>
      <c r="S79" s="1"/>
      <c r="T79" s="1">
        <v>1</v>
      </c>
      <c r="U79" s="1">
        <v>0</v>
      </c>
      <c r="V79" s="9">
        <f t="shared" si="32"/>
        <v>2</v>
      </c>
    </row>
    <row r="80" spans="3:22" x14ac:dyDescent="0.3">
      <c r="M80" s="9" t="s">
        <v>112</v>
      </c>
      <c r="N80" s="9">
        <f>SUM(N75:N79)</f>
        <v>12</v>
      </c>
      <c r="O80" s="9">
        <f t="shared" ref="O80:U80" si="33">SUM(O75:O79)</f>
        <v>56</v>
      </c>
      <c r="P80" s="9">
        <f t="shared" si="33"/>
        <v>8</v>
      </c>
      <c r="Q80" s="9">
        <f t="shared" si="33"/>
        <v>4</v>
      </c>
      <c r="R80" s="9">
        <f t="shared" si="33"/>
        <v>1</v>
      </c>
      <c r="S80" s="9">
        <f t="shared" si="33"/>
        <v>0</v>
      </c>
      <c r="T80" s="9">
        <f t="shared" si="33"/>
        <v>12</v>
      </c>
      <c r="U80" s="9">
        <f t="shared" si="33"/>
        <v>2</v>
      </c>
      <c r="V80" s="9">
        <f>SUM(V75:V79)</f>
        <v>95</v>
      </c>
    </row>
    <row r="83" spans="13:22" x14ac:dyDescent="0.3">
      <c r="M83" t="s">
        <v>199</v>
      </c>
    </row>
    <row r="84" spans="13:22" x14ac:dyDescent="0.3">
      <c r="M84" s="1"/>
      <c r="N84" s="1" t="s">
        <v>51</v>
      </c>
      <c r="O84" s="1" t="s">
        <v>34</v>
      </c>
      <c r="P84" s="1" t="s">
        <v>130</v>
      </c>
      <c r="Q84" s="1" t="s">
        <v>123</v>
      </c>
      <c r="R84" s="1" t="s">
        <v>131</v>
      </c>
      <c r="S84" s="1" t="s">
        <v>132</v>
      </c>
      <c r="T84" s="1" t="s">
        <v>133</v>
      </c>
      <c r="U84" s="1" t="s">
        <v>134</v>
      </c>
      <c r="V84" s="9" t="s">
        <v>79</v>
      </c>
    </row>
    <row r="85" spans="13:22" x14ac:dyDescent="0.3">
      <c r="M85" s="1" t="s">
        <v>20</v>
      </c>
      <c r="N85" s="22">
        <f>N75/$V$75</f>
        <v>0.14285714285714285</v>
      </c>
      <c r="O85" s="22">
        <f t="shared" ref="O85:U85" si="34">O75/$V$75</f>
        <v>0.51428571428571423</v>
      </c>
      <c r="P85" s="22">
        <f t="shared" si="34"/>
        <v>0.14285714285714285</v>
      </c>
      <c r="Q85" s="22">
        <f t="shared" si="34"/>
        <v>2.8571428571428571E-2</v>
      </c>
      <c r="R85" s="22">
        <f t="shared" si="34"/>
        <v>2.8571428571428571E-2</v>
      </c>
      <c r="S85" s="22">
        <f t="shared" si="34"/>
        <v>0</v>
      </c>
      <c r="T85" s="22">
        <f t="shared" si="34"/>
        <v>0.11428571428571428</v>
      </c>
      <c r="U85" s="22">
        <f t="shared" si="34"/>
        <v>2.8571428571428571E-2</v>
      </c>
      <c r="V85" s="183">
        <f>SUM(N85:U85)</f>
        <v>0.99999999999999989</v>
      </c>
    </row>
    <row r="86" spans="13:22" x14ac:dyDescent="0.3">
      <c r="M86" s="1" t="s">
        <v>32</v>
      </c>
      <c r="N86" s="22">
        <f>N76/$V$76</f>
        <v>0.11363636363636363</v>
      </c>
      <c r="O86" s="22">
        <f t="shared" ref="O86:U86" si="35">O76/$V$76</f>
        <v>0.65909090909090906</v>
      </c>
      <c r="P86" s="22">
        <f t="shared" si="35"/>
        <v>6.8181818181818177E-2</v>
      </c>
      <c r="Q86" s="22">
        <f t="shared" si="35"/>
        <v>4.5454545454545456E-2</v>
      </c>
      <c r="R86" s="22">
        <f t="shared" si="35"/>
        <v>0</v>
      </c>
      <c r="S86" s="22">
        <f t="shared" si="35"/>
        <v>0</v>
      </c>
      <c r="T86" s="22">
        <f t="shared" si="35"/>
        <v>9.0909090909090912E-2</v>
      </c>
      <c r="U86" s="22">
        <f t="shared" si="35"/>
        <v>2.2727272727272728E-2</v>
      </c>
      <c r="V86" s="183">
        <f t="shared" ref="V86:V89" si="36">SUM(N86:U86)</f>
        <v>0.99999999999999989</v>
      </c>
    </row>
    <row r="87" spans="13:22" x14ac:dyDescent="0.3">
      <c r="M87" s="1" t="s">
        <v>40</v>
      </c>
      <c r="N87" s="22">
        <f>N77/$V$77</f>
        <v>0.2</v>
      </c>
      <c r="O87" s="22">
        <f t="shared" ref="O87:U87" si="37">O77/$V$77</f>
        <v>0.6</v>
      </c>
      <c r="P87" s="22">
        <f t="shared" si="37"/>
        <v>0</v>
      </c>
      <c r="Q87" s="22">
        <f t="shared" si="37"/>
        <v>0.1</v>
      </c>
      <c r="R87" s="22">
        <f t="shared" si="37"/>
        <v>0</v>
      </c>
      <c r="S87" s="22">
        <f t="shared" si="37"/>
        <v>0</v>
      </c>
      <c r="T87" s="22">
        <f t="shared" si="37"/>
        <v>0.1</v>
      </c>
      <c r="U87" s="22">
        <f t="shared" si="37"/>
        <v>0</v>
      </c>
      <c r="V87" s="183">
        <f t="shared" si="36"/>
        <v>1</v>
      </c>
    </row>
    <row r="88" spans="13:22" x14ac:dyDescent="0.3">
      <c r="M88" s="1" t="s">
        <v>44</v>
      </c>
      <c r="N88" s="22">
        <f>N78/$V$78</f>
        <v>0</v>
      </c>
      <c r="O88" s="22">
        <f t="shared" ref="O88:U88" si="38">O78/$V$78</f>
        <v>0.5</v>
      </c>
      <c r="P88" s="22">
        <f t="shared" si="38"/>
        <v>0</v>
      </c>
      <c r="Q88" s="22">
        <f t="shared" si="38"/>
        <v>0</v>
      </c>
      <c r="R88" s="22">
        <f t="shared" si="38"/>
        <v>0</v>
      </c>
      <c r="S88" s="22">
        <f t="shared" si="38"/>
        <v>0</v>
      </c>
      <c r="T88" s="22">
        <f t="shared" si="38"/>
        <v>0.5</v>
      </c>
      <c r="U88" s="22">
        <f t="shared" si="38"/>
        <v>0</v>
      </c>
      <c r="V88" s="183">
        <f t="shared" si="36"/>
        <v>1</v>
      </c>
    </row>
    <row r="89" spans="13:22" x14ac:dyDescent="0.3">
      <c r="M89" s="1" t="s">
        <v>75</v>
      </c>
      <c r="N89" s="22">
        <f>N79/$V$79</f>
        <v>0</v>
      </c>
      <c r="O89" s="22">
        <f t="shared" ref="O89:U89" si="39">O79/$V$79</f>
        <v>0.5</v>
      </c>
      <c r="P89" s="22">
        <f t="shared" si="39"/>
        <v>0</v>
      </c>
      <c r="Q89" s="22">
        <f t="shared" si="39"/>
        <v>0</v>
      </c>
      <c r="R89" s="22">
        <f t="shared" si="39"/>
        <v>0</v>
      </c>
      <c r="S89" s="22">
        <f t="shared" si="39"/>
        <v>0</v>
      </c>
      <c r="T89" s="22">
        <f t="shared" si="39"/>
        <v>0.5</v>
      </c>
      <c r="U89" s="22">
        <f t="shared" si="39"/>
        <v>0</v>
      </c>
      <c r="V89" s="183">
        <f t="shared" si="36"/>
        <v>1</v>
      </c>
    </row>
    <row r="90" spans="13:22" x14ac:dyDescent="0.3">
      <c r="M90" s="9" t="s">
        <v>112</v>
      </c>
      <c r="N90" s="184">
        <f>N80/$V$80</f>
        <v>0.12631578947368421</v>
      </c>
      <c r="O90" s="184">
        <f t="shared" ref="O90:U90" si="40">O80/$V$80</f>
        <v>0.58947368421052626</v>
      </c>
      <c r="P90" s="184">
        <f t="shared" si="40"/>
        <v>8.4210526315789472E-2</v>
      </c>
      <c r="Q90" s="184">
        <f t="shared" si="40"/>
        <v>4.2105263157894736E-2</v>
      </c>
      <c r="R90" s="184">
        <f t="shared" si="40"/>
        <v>1.0526315789473684E-2</v>
      </c>
      <c r="S90" s="184">
        <f t="shared" si="40"/>
        <v>0</v>
      </c>
      <c r="T90" s="184">
        <f t="shared" si="40"/>
        <v>0.12631578947368421</v>
      </c>
      <c r="U90" s="184">
        <f t="shared" si="40"/>
        <v>2.1052631578947368E-2</v>
      </c>
      <c r="V90" s="9"/>
    </row>
    <row r="93" spans="13:22" ht="28.8" x14ac:dyDescent="0.3">
      <c r="M93" s="9" t="s">
        <v>201</v>
      </c>
      <c r="N93" s="9" t="s">
        <v>51</v>
      </c>
      <c r="O93" s="9" t="s">
        <v>34</v>
      </c>
      <c r="P93" s="9" t="s">
        <v>130</v>
      </c>
      <c r="Q93" s="9" t="s">
        <v>123</v>
      </c>
      <c r="R93" s="9" t="s">
        <v>131</v>
      </c>
      <c r="S93" s="9" t="s">
        <v>132</v>
      </c>
      <c r="T93" s="185" t="s">
        <v>133</v>
      </c>
      <c r="U93" s="9" t="s">
        <v>134</v>
      </c>
    </row>
    <row r="94" spans="13:22" x14ac:dyDescent="0.3">
      <c r="M94" s="22" t="s">
        <v>200</v>
      </c>
      <c r="N94" s="58">
        <v>0.12631578947368421</v>
      </c>
      <c r="O94" s="58">
        <v>0.58947368421052626</v>
      </c>
      <c r="P94" s="58">
        <v>8.4210526315789472E-2</v>
      </c>
      <c r="Q94" s="58">
        <v>4.2105263157894736E-2</v>
      </c>
      <c r="R94" s="58">
        <v>1.0526315789473684E-2</v>
      </c>
      <c r="S94" s="58">
        <v>0</v>
      </c>
      <c r="T94" s="58">
        <v>0.12631578947368421</v>
      </c>
      <c r="U94" s="58">
        <v>2.1052631578947368E-2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7"/>
  <sheetViews>
    <sheetView workbookViewId="0">
      <selection activeCell="D15" sqref="D15"/>
    </sheetView>
  </sheetViews>
  <sheetFormatPr defaultRowHeight="14.4" x14ac:dyDescent="0.3"/>
  <cols>
    <col min="1" max="1" width="26.6640625" customWidth="1"/>
    <col min="2" max="2" width="15.5546875" bestFit="1" customWidth="1"/>
    <col min="3" max="3" width="18.44140625" bestFit="1" customWidth="1"/>
    <col min="4" max="4" width="52.88671875" bestFit="1" customWidth="1"/>
    <col min="5" max="5" width="37.5546875" bestFit="1" customWidth="1"/>
    <col min="6" max="6" width="72.88671875" bestFit="1" customWidth="1"/>
    <col min="7" max="7" width="111.109375" bestFit="1" customWidth="1"/>
    <col min="8" max="8" width="20.5546875" bestFit="1" customWidth="1"/>
    <col min="9" max="9" width="14.77734375" bestFit="1" customWidth="1"/>
    <col min="10" max="10" width="10.21875" bestFit="1" customWidth="1"/>
    <col min="11" max="11" width="73.6640625" bestFit="1" customWidth="1"/>
    <col min="12" max="12" width="9.21875" bestFit="1" customWidth="1"/>
    <col min="13" max="13" width="115.21875" bestFit="1" customWidth="1"/>
    <col min="14" max="14" width="255.77734375" bestFit="1" customWidth="1"/>
    <col min="15" max="15" width="188.77734375" bestFit="1" customWidth="1"/>
    <col min="16" max="16" width="77.77734375" bestFit="1" customWidth="1"/>
    <col min="17" max="17" width="18.44140625" bestFit="1" customWidth="1"/>
    <col min="18" max="18" width="28.5546875" bestFit="1" customWidth="1"/>
    <col min="19" max="19" width="7" customWidth="1"/>
    <col min="20" max="20" width="10.77734375" bestFit="1" customWidth="1"/>
  </cols>
  <sheetData>
    <row r="3" spans="1:20" x14ac:dyDescent="0.3">
      <c r="A3" s="154" t="s">
        <v>203</v>
      </c>
      <c r="B3" s="154" t="s">
        <v>198</v>
      </c>
    </row>
    <row r="4" spans="1:20" x14ac:dyDescent="0.3">
      <c r="A4" s="154" t="s">
        <v>111</v>
      </c>
      <c r="B4" t="s">
        <v>34</v>
      </c>
      <c r="C4" t="s">
        <v>47</v>
      </c>
      <c r="D4" t="s">
        <v>24</v>
      </c>
      <c r="E4" t="s">
        <v>62</v>
      </c>
      <c r="F4" t="s">
        <v>73</v>
      </c>
      <c r="G4" t="s">
        <v>64</v>
      </c>
      <c r="H4" t="s">
        <v>69</v>
      </c>
      <c r="I4" t="s">
        <v>46</v>
      </c>
      <c r="J4" t="s">
        <v>59</v>
      </c>
      <c r="K4" t="s">
        <v>66</v>
      </c>
      <c r="L4" t="s">
        <v>51</v>
      </c>
      <c r="M4" t="s">
        <v>70</v>
      </c>
      <c r="N4" t="s">
        <v>67</v>
      </c>
      <c r="O4" t="s">
        <v>76</v>
      </c>
      <c r="P4" t="s">
        <v>74</v>
      </c>
      <c r="Q4" t="s">
        <v>54</v>
      </c>
      <c r="R4" t="s">
        <v>56</v>
      </c>
      <c r="S4" t="s">
        <v>202</v>
      </c>
      <c r="T4" t="s">
        <v>112</v>
      </c>
    </row>
    <row r="5" spans="1:20" x14ac:dyDescent="0.3">
      <c r="A5" s="155" t="s">
        <v>21</v>
      </c>
      <c r="B5" s="158">
        <v>19</v>
      </c>
      <c r="C5" s="158">
        <v>1</v>
      </c>
      <c r="D5" s="158">
        <v>1</v>
      </c>
      <c r="E5" s="158">
        <v>13</v>
      </c>
      <c r="F5" s="158"/>
      <c r="G5" s="158">
        <v>4</v>
      </c>
      <c r="H5" s="158">
        <v>3</v>
      </c>
      <c r="I5" s="158">
        <v>1</v>
      </c>
      <c r="J5" s="158"/>
      <c r="K5" s="158">
        <v>3</v>
      </c>
      <c r="L5" s="158"/>
      <c r="M5" s="158">
        <v>1</v>
      </c>
      <c r="N5" s="158"/>
      <c r="O5" s="158"/>
      <c r="P5" s="158"/>
      <c r="Q5" s="158"/>
      <c r="R5" s="158"/>
      <c r="S5" s="158"/>
      <c r="T5" s="158">
        <v>46</v>
      </c>
    </row>
    <row r="6" spans="1:20" x14ac:dyDescent="0.3">
      <c r="A6" s="155" t="s">
        <v>37</v>
      </c>
      <c r="B6" s="158">
        <v>6</v>
      </c>
      <c r="C6" s="158">
        <v>1</v>
      </c>
      <c r="D6" s="158"/>
      <c r="E6" s="158">
        <v>4</v>
      </c>
      <c r="F6" s="158">
        <v>1</v>
      </c>
      <c r="G6" s="158">
        <v>1</v>
      </c>
      <c r="H6" s="158"/>
      <c r="I6" s="158"/>
      <c r="J6" s="158">
        <v>2</v>
      </c>
      <c r="K6" s="158"/>
      <c r="L6" s="158">
        <v>1</v>
      </c>
      <c r="M6" s="158"/>
      <c r="N6" s="158">
        <v>1</v>
      </c>
      <c r="O6" s="158">
        <v>1</v>
      </c>
      <c r="P6" s="158">
        <v>1</v>
      </c>
      <c r="Q6" s="158">
        <v>2</v>
      </c>
      <c r="R6" s="158">
        <v>2</v>
      </c>
      <c r="S6" s="158"/>
      <c r="T6" s="158">
        <v>23</v>
      </c>
    </row>
    <row r="7" spans="1:20" x14ac:dyDescent="0.3">
      <c r="A7" s="155" t="s">
        <v>112</v>
      </c>
      <c r="B7" s="158">
        <v>25</v>
      </c>
      <c r="C7" s="158">
        <v>2</v>
      </c>
      <c r="D7" s="158">
        <v>1</v>
      </c>
      <c r="E7" s="158">
        <v>17</v>
      </c>
      <c r="F7" s="158">
        <v>1</v>
      </c>
      <c r="G7" s="158">
        <v>5</v>
      </c>
      <c r="H7" s="158">
        <v>3</v>
      </c>
      <c r="I7" s="158">
        <v>1</v>
      </c>
      <c r="J7" s="158">
        <v>2</v>
      </c>
      <c r="K7" s="158">
        <v>3</v>
      </c>
      <c r="L7" s="158">
        <v>1</v>
      </c>
      <c r="M7" s="158">
        <v>1</v>
      </c>
      <c r="N7" s="158">
        <v>1</v>
      </c>
      <c r="O7" s="158">
        <v>1</v>
      </c>
      <c r="P7" s="158">
        <v>1</v>
      </c>
      <c r="Q7" s="158">
        <v>2</v>
      </c>
      <c r="R7" s="158">
        <v>2</v>
      </c>
      <c r="S7" s="158"/>
      <c r="T7" s="158">
        <v>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7"/>
  <sheetViews>
    <sheetView tabSelected="1" zoomScale="70" zoomScaleNormal="70" workbookViewId="0">
      <selection activeCell="D21" sqref="D21"/>
    </sheetView>
  </sheetViews>
  <sheetFormatPr defaultRowHeight="14.4" x14ac:dyDescent="0.3"/>
  <cols>
    <col min="1" max="1" width="10.77734375" bestFit="1" customWidth="1"/>
    <col min="2" max="2" width="11.33203125" bestFit="1" customWidth="1"/>
    <col min="3" max="3" width="10" customWidth="1"/>
    <col min="4" max="4" width="43" bestFit="1" customWidth="1"/>
    <col min="5" max="5" width="9.33203125" customWidth="1"/>
    <col min="6" max="6" width="255.77734375" bestFit="1" customWidth="1"/>
    <col min="7" max="7" width="15.5546875" customWidth="1"/>
    <col min="8" max="8" width="20.77734375" customWidth="1"/>
    <col min="9" max="9" width="22.33203125" customWidth="1"/>
    <col min="10" max="10" width="25.21875" customWidth="1"/>
    <col min="11" max="11" width="51.21875" customWidth="1"/>
    <col min="12" max="12" width="39.21875" customWidth="1"/>
    <col min="13" max="13" width="31.5546875" customWidth="1"/>
    <col min="14" max="14" width="22.88671875" customWidth="1"/>
    <col min="15" max="15" width="43.77734375" customWidth="1"/>
    <col min="16" max="16" width="24.77734375" customWidth="1"/>
    <col min="17" max="17" width="39" customWidth="1"/>
    <col min="18" max="18" width="44.77734375" customWidth="1"/>
    <col min="19" max="19" width="53" customWidth="1"/>
    <col min="20" max="20" width="36.33203125" customWidth="1"/>
  </cols>
  <sheetData>
    <row r="1" spans="1:20" x14ac:dyDescent="0.3">
      <c r="A1" t="s">
        <v>19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3">
      <c r="A2">
        <v>1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26</v>
      </c>
      <c r="J2" t="s">
        <v>27</v>
      </c>
      <c r="K2" t="s">
        <v>28</v>
      </c>
      <c r="L2" t="s">
        <v>28</v>
      </c>
      <c r="M2" t="s">
        <v>27</v>
      </c>
      <c r="N2" t="s">
        <v>29</v>
      </c>
      <c r="O2" t="s">
        <v>30</v>
      </c>
      <c r="Q2" t="s">
        <v>31</v>
      </c>
      <c r="R2" t="s">
        <v>29</v>
      </c>
      <c r="S2" t="s">
        <v>30</v>
      </c>
      <c r="T2" t="s">
        <v>30</v>
      </c>
    </row>
    <row r="3" spans="1:20" x14ac:dyDescent="0.3">
      <c r="A3">
        <v>2</v>
      </c>
      <c r="B3" t="s">
        <v>32</v>
      </c>
      <c r="C3" t="s">
        <v>21</v>
      </c>
      <c r="D3" t="s">
        <v>33</v>
      </c>
      <c r="E3" t="s">
        <v>23</v>
      </c>
      <c r="F3" t="s">
        <v>34</v>
      </c>
      <c r="G3" t="s">
        <v>27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29</v>
      </c>
      <c r="O3" t="s">
        <v>29</v>
      </c>
      <c r="P3" t="s">
        <v>36</v>
      </c>
      <c r="Q3" t="s">
        <v>29</v>
      </c>
      <c r="R3" t="s">
        <v>29</v>
      </c>
      <c r="S3" t="s">
        <v>29</v>
      </c>
      <c r="T3" t="s">
        <v>29</v>
      </c>
    </row>
    <row r="4" spans="1:20" x14ac:dyDescent="0.3">
      <c r="A4">
        <v>3</v>
      </c>
      <c r="B4" t="s">
        <v>32</v>
      </c>
      <c r="C4" t="s">
        <v>37</v>
      </c>
      <c r="D4" t="s">
        <v>33</v>
      </c>
      <c r="E4" t="s">
        <v>38</v>
      </c>
      <c r="G4" t="s">
        <v>35</v>
      </c>
      <c r="H4" t="s">
        <v>35</v>
      </c>
      <c r="I4" t="s">
        <v>35</v>
      </c>
      <c r="J4" t="s">
        <v>35</v>
      </c>
      <c r="K4" t="s">
        <v>35</v>
      </c>
      <c r="L4" t="s">
        <v>35</v>
      </c>
      <c r="M4" t="s">
        <v>35</v>
      </c>
      <c r="N4" t="s">
        <v>29</v>
      </c>
      <c r="O4" t="s">
        <v>29</v>
      </c>
      <c r="P4" t="s">
        <v>36</v>
      </c>
      <c r="Q4" t="s">
        <v>29</v>
      </c>
      <c r="R4" t="s">
        <v>29</v>
      </c>
      <c r="S4" t="s">
        <v>29</v>
      </c>
      <c r="T4" t="s">
        <v>29</v>
      </c>
    </row>
    <row r="5" spans="1:20" x14ac:dyDescent="0.3">
      <c r="A5">
        <v>4</v>
      </c>
      <c r="B5" t="s">
        <v>20</v>
      </c>
      <c r="C5" t="s">
        <v>37</v>
      </c>
      <c r="D5" t="s">
        <v>39</v>
      </c>
      <c r="E5" t="s">
        <v>38</v>
      </c>
      <c r="G5" t="s">
        <v>35</v>
      </c>
      <c r="H5" t="s">
        <v>35</v>
      </c>
      <c r="I5" t="s">
        <v>35</v>
      </c>
      <c r="J5" t="s">
        <v>35</v>
      </c>
      <c r="K5" t="s">
        <v>35</v>
      </c>
      <c r="L5" t="s">
        <v>35</v>
      </c>
      <c r="M5" t="s">
        <v>35</v>
      </c>
      <c r="N5" t="s">
        <v>29</v>
      </c>
      <c r="O5" t="s">
        <v>29</v>
      </c>
      <c r="P5" t="s">
        <v>36</v>
      </c>
      <c r="Q5" t="s">
        <v>29</v>
      </c>
      <c r="R5" t="s">
        <v>29</v>
      </c>
      <c r="S5" t="s">
        <v>29</v>
      </c>
      <c r="T5" t="s">
        <v>29</v>
      </c>
    </row>
    <row r="6" spans="1:20" x14ac:dyDescent="0.3">
      <c r="A6">
        <v>5</v>
      </c>
      <c r="B6" t="s">
        <v>40</v>
      </c>
      <c r="C6" t="s">
        <v>21</v>
      </c>
      <c r="D6" t="s">
        <v>39</v>
      </c>
      <c r="E6" t="s">
        <v>38</v>
      </c>
      <c r="G6" t="s">
        <v>35</v>
      </c>
      <c r="H6" t="s">
        <v>35</v>
      </c>
      <c r="I6" t="s">
        <v>35</v>
      </c>
      <c r="J6" t="s">
        <v>35</v>
      </c>
      <c r="K6" t="s">
        <v>35</v>
      </c>
      <c r="L6" t="s">
        <v>35</v>
      </c>
      <c r="M6" t="s">
        <v>35</v>
      </c>
      <c r="N6" t="s">
        <v>29</v>
      </c>
      <c r="O6" t="s">
        <v>29</v>
      </c>
      <c r="P6" t="s">
        <v>36</v>
      </c>
      <c r="Q6" t="s">
        <v>29</v>
      </c>
      <c r="R6" t="s">
        <v>29</v>
      </c>
      <c r="S6" t="s">
        <v>31</v>
      </c>
      <c r="T6" t="s">
        <v>31</v>
      </c>
    </row>
    <row r="7" spans="1:20" x14ac:dyDescent="0.3">
      <c r="A7">
        <v>6</v>
      </c>
      <c r="B7" t="s">
        <v>20</v>
      </c>
      <c r="C7" t="s">
        <v>21</v>
      </c>
      <c r="D7" t="s">
        <v>33</v>
      </c>
      <c r="E7" t="s">
        <v>38</v>
      </c>
      <c r="G7" t="s">
        <v>35</v>
      </c>
      <c r="H7" t="s">
        <v>35</v>
      </c>
      <c r="I7" t="s">
        <v>35</v>
      </c>
      <c r="J7" t="s">
        <v>35</v>
      </c>
      <c r="K7" t="s">
        <v>35</v>
      </c>
      <c r="L7" t="s">
        <v>35</v>
      </c>
      <c r="M7" t="s">
        <v>35</v>
      </c>
      <c r="N7" t="s">
        <v>29</v>
      </c>
      <c r="O7" t="s">
        <v>29</v>
      </c>
      <c r="P7" t="s">
        <v>41</v>
      </c>
      <c r="Q7" t="s">
        <v>29</v>
      </c>
      <c r="R7" t="s">
        <v>29</v>
      </c>
      <c r="S7" t="s">
        <v>29</v>
      </c>
      <c r="T7" t="s">
        <v>29</v>
      </c>
    </row>
    <row r="8" spans="1:20" x14ac:dyDescent="0.3">
      <c r="A8">
        <v>7</v>
      </c>
      <c r="B8" t="s">
        <v>20</v>
      </c>
      <c r="C8" t="s">
        <v>21</v>
      </c>
      <c r="D8" t="s">
        <v>39</v>
      </c>
      <c r="E8" t="s">
        <v>23</v>
      </c>
      <c r="G8" t="s">
        <v>35</v>
      </c>
      <c r="H8" t="s">
        <v>35</v>
      </c>
      <c r="I8" t="s">
        <v>35</v>
      </c>
      <c r="J8" t="s">
        <v>35</v>
      </c>
      <c r="K8" t="s">
        <v>35</v>
      </c>
      <c r="L8" t="s">
        <v>35</v>
      </c>
      <c r="M8" t="s">
        <v>35</v>
      </c>
      <c r="N8" t="s">
        <v>31</v>
      </c>
      <c r="O8" t="s">
        <v>31</v>
      </c>
      <c r="Q8" t="s">
        <v>29</v>
      </c>
      <c r="R8" t="s">
        <v>29</v>
      </c>
      <c r="S8" t="s">
        <v>29</v>
      </c>
      <c r="T8" t="s">
        <v>29</v>
      </c>
    </row>
    <row r="9" spans="1:20" x14ac:dyDescent="0.3">
      <c r="A9">
        <v>8</v>
      </c>
      <c r="B9" t="s">
        <v>32</v>
      </c>
      <c r="C9" t="s">
        <v>21</v>
      </c>
      <c r="D9" t="s">
        <v>33</v>
      </c>
      <c r="E9" t="s">
        <v>38</v>
      </c>
      <c r="F9" t="s">
        <v>34</v>
      </c>
      <c r="G9" t="s">
        <v>35</v>
      </c>
      <c r="H9" t="s">
        <v>35</v>
      </c>
      <c r="I9" t="s">
        <v>35</v>
      </c>
      <c r="J9" t="s">
        <v>35</v>
      </c>
      <c r="K9" t="s">
        <v>35</v>
      </c>
      <c r="L9" t="s">
        <v>35</v>
      </c>
      <c r="M9" t="s">
        <v>35</v>
      </c>
      <c r="N9" t="s">
        <v>29</v>
      </c>
      <c r="O9" t="s">
        <v>29</v>
      </c>
      <c r="P9" t="s">
        <v>36</v>
      </c>
      <c r="Q9" t="s">
        <v>29</v>
      </c>
      <c r="R9" t="s">
        <v>29</v>
      </c>
      <c r="S9" t="s">
        <v>29</v>
      </c>
      <c r="T9" t="s">
        <v>29</v>
      </c>
    </row>
    <row r="10" spans="1:20" x14ac:dyDescent="0.3">
      <c r="A10">
        <v>9</v>
      </c>
      <c r="B10" t="s">
        <v>20</v>
      </c>
      <c r="C10" t="s">
        <v>21</v>
      </c>
      <c r="D10" t="s">
        <v>42</v>
      </c>
      <c r="E10" t="s">
        <v>38</v>
      </c>
      <c r="F10" t="s">
        <v>34</v>
      </c>
      <c r="G10" t="s">
        <v>26</v>
      </c>
      <c r="H10" t="s">
        <v>35</v>
      </c>
      <c r="I10" t="s">
        <v>35</v>
      </c>
      <c r="J10" t="s">
        <v>35</v>
      </c>
      <c r="K10" t="s">
        <v>35</v>
      </c>
      <c r="L10" t="s">
        <v>35</v>
      </c>
      <c r="M10" t="s">
        <v>35</v>
      </c>
      <c r="N10" t="s">
        <v>29</v>
      </c>
      <c r="O10" t="s">
        <v>29</v>
      </c>
      <c r="P10" t="s">
        <v>43</v>
      </c>
      <c r="Q10" t="s">
        <v>29</v>
      </c>
      <c r="R10" t="s">
        <v>29</v>
      </c>
      <c r="S10" t="s">
        <v>29</v>
      </c>
      <c r="T10" t="s">
        <v>29</v>
      </c>
    </row>
    <row r="11" spans="1:20" x14ac:dyDescent="0.3">
      <c r="A11">
        <v>10</v>
      </c>
      <c r="B11" t="s">
        <v>20</v>
      </c>
      <c r="C11" t="s">
        <v>21</v>
      </c>
      <c r="D11" t="s">
        <v>33</v>
      </c>
      <c r="E11" t="s">
        <v>38</v>
      </c>
      <c r="F11" t="s">
        <v>34</v>
      </c>
      <c r="G11" t="s">
        <v>26</v>
      </c>
      <c r="H11" t="s">
        <v>35</v>
      </c>
      <c r="I11" t="s">
        <v>35</v>
      </c>
      <c r="J11" t="s">
        <v>35</v>
      </c>
      <c r="K11" t="s">
        <v>35</v>
      </c>
      <c r="L11" t="s">
        <v>35</v>
      </c>
      <c r="M11" t="s">
        <v>35</v>
      </c>
      <c r="N11" t="s">
        <v>29</v>
      </c>
      <c r="O11" t="s">
        <v>29</v>
      </c>
      <c r="P11" t="s">
        <v>43</v>
      </c>
      <c r="Q11" t="s">
        <v>29</v>
      </c>
      <c r="R11" t="s">
        <v>29</v>
      </c>
      <c r="S11" t="s">
        <v>31</v>
      </c>
      <c r="T11" t="s">
        <v>29</v>
      </c>
    </row>
    <row r="12" spans="1:20" x14ac:dyDescent="0.3">
      <c r="A12">
        <v>11</v>
      </c>
      <c r="B12" t="s">
        <v>32</v>
      </c>
      <c r="C12" t="s">
        <v>21</v>
      </c>
      <c r="D12" t="s">
        <v>42</v>
      </c>
      <c r="E12" t="s">
        <v>23</v>
      </c>
      <c r="F12" t="s">
        <v>34</v>
      </c>
      <c r="G12" t="s">
        <v>27</v>
      </c>
      <c r="H12" t="s">
        <v>35</v>
      </c>
      <c r="I12" t="s">
        <v>35</v>
      </c>
      <c r="J12" t="s">
        <v>35</v>
      </c>
      <c r="K12" t="s">
        <v>35</v>
      </c>
      <c r="L12" t="s">
        <v>35</v>
      </c>
      <c r="M12" t="s">
        <v>35</v>
      </c>
      <c r="N12" t="s">
        <v>29</v>
      </c>
      <c r="O12" t="s">
        <v>29</v>
      </c>
      <c r="P12" t="s">
        <v>41</v>
      </c>
      <c r="Q12" t="s">
        <v>29</v>
      </c>
      <c r="R12" t="s">
        <v>29</v>
      </c>
      <c r="S12" t="s">
        <v>29</v>
      </c>
      <c r="T12" t="s">
        <v>29</v>
      </c>
    </row>
    <row r="13" spans="1:20" x14ac:dyDescent="0.3">
      <c r="A13">
        <v>12</v>
      </c>
      <c r="B13" t="s">
        <v>32</v>
      </c>
      <c r="C13" t="s">
        <v>21</v>
      </c>
      <c r="D13" t="s">
        <v>42</v>
      </c>
      <c r="E13" t="s">
        <v>38</v>
      </c>
      <c r="G13" t="s">
        <v>35</v>
      </c>
      <c r="H13" t="s">
        <v>35</v>
      </c>
      <c r="I13" t="s">
        <v>35</v>
      </c>
      <c r="J13" t="s">
        <v>35</v>
      </c>
      <c r="K13" t="s">
        <v>35</v>
      </c>
      <c r="L13" t="s">
        <v>35</v>
      </c>
      <c r="M13" t="s">
        <v>35</v>
      </c>
      <c r="N13" t="s">
        <v>29</v>
      </c>
      <c r="O13" t="s">
        <v>29</v>
      </c>
      <c r="P13" t="s">
        <v>41</v>
      </c>
      <c r="Q13" t="s">
        <v>29</v>
      </c>
      <c r="R13" t="s">
        <v>29</v>
      </c>
      <c r="S13" t="s">
        <v>29</v>
      </c>
      <c r="T13" t="s">
        <v>29</v>
      </c>
    </row>
    <row r="14" spans="1:20" x14ac:dyDescent="0.3">
      <c r="A14">
        <v>13</v>
      </c>
      <c r="B14" t="s">
        <v>32</v>
      </c>
      <c r="C14" t="s">
        <v>21</v>
      </c>
      <c r="D14" t="s">
        <v>33</v>
      </c>
      <c r="E14" t="s">
        <v>38</v>
      </c>
      <c r="G14" t="s">
        <v>35</v>
      </c>
      <c r="H14" t="s">
        <v>35</v>
      </c>
      <c r="I14" t="s">
        <v>35</v>
      </c>
      <c r="J14" t="s">
        <v>35</v>
      </c>
      <c r="K14" t="s">
        <v>35</v>
      </c>
      <c r="L14" t="s">
        <v>35</v>
      </c>
      <c r="M14" t="s">
        <v>35</v>
      </c>
      <c r="N14" t="s">
        <v>29</v>
      </c>
      <c r="O14" t="s">
        <v>29</v>
      </c>
      <c r="P14" t="s">
        <v>41</v>
      </c>
      <c r="Q14" t="s">
        <v>29</v>
      </c>
      <c r="R14" t="s">
        <v>29</v>
      </c>
      <c r="S14" t="s">
        <v>29</v>
      </c>
      <c r="T14" t="s">
        <v>29</v>
      </c>
    </row>
    <row r="15" spans="1:20" x14ac:dyDescent="0.3">
      <c r="A15">
        <v>14</v>
      </c>
      <c r="B15" t="s">
        <v>32</v>
      </c>
      <c r="C15" t="s">
        <v>21</v>
      </c>
      <c r="D15" t="s">
        <v>42</v>
      </c>
      <c r="E15" t="s">
        <v>38</v>
      </c>
      <c r="F15" t="s">
        <v>34</v>
      </c>
      <c r="G15" t="s">
        <v>27</v>
      </c>
      <c r="H15" t="s">
        <v>27</v>
      </c>
      <c r="I15" t="s">
        <v>35</v>
      </c>
      <c r="J15" t="s">
        <v>35</v>
      </c>
      <c r="K15" t="s">
        <v>35</v>
      </c>
      <c r="L15" t="s">
        <v>35</v>
      </c>
      <c r="M15" t="s">
        <v>35</v>
      </c>
      <c r="N15" t="s">
        <v>29</v>
      </c>
      <c r="O15" t="s">
        <v>31</v>
      </c>
      <c r="Q15" t="s">
        <v>31</v>
      </c>
      <c r="R15" t="s">
        <v>29</v>
      </c>
      <c r="S15" t="s">
        <v>29</v>
      </c>
      <c r="T15" t="s">
        <v>31</v>
      </c>
    </row>
    <row r="16" spans="1:20" x14ac:dyDescent="0.3">
      <c r="A16">
        <v>15</v>
      </c>
      <c r="B16" t="s">
        <v>32</v>
      </c>
      <c r="C16" t="s">
        <v>21</v>
      </c>
      <c r="D16" t="s">
        <v>42</v>
      </c>
      <c r="E16" t="s">
        <v>38</v>
      </c>
      <c r="F16" t="s">
        <v>34</v>
      </c>
      <c r="G16" t="s">
        <v>26</v>
      </c>
      <c r="H16" t="s">
        <v>27</v>
      </c>
      <c r="I16" t="s">
        <v>27</v>
      </c>
      <c r="J16" t="s">
        <v>27</v>
      </c>
      <c r="K16" t="s">
        <v>26</v>
      </c>
      <c r="L16" t="s">
        <v>26</v>
      </c>
      <c r="M16" t="s">
        <v>35</v>
      </c>
      <c r="N16" t="s">
        <v>29</v>
      </c>
      <c r="O16" t="s">
        <v>30</v>
      </c>
      <c r="Q16" t="s">
        <v>31</v>
      </c>
      <c r="R16" t="s">
        <v>30</v>
      </c>
      <c r="S16" t="s">
        <v>30</v>
      </c>
      <c r="T16" t="s">
        <v>29</v>
      </c>
    </row>
    <row r="17" spans="1:20" x14ac:dyDescent="0.3">
      <c r="A17">
        <v>16</v>
      </c>
      <c r="B17" t="s">
        <v>44</v>
      </c>
      <c r="C17" t="s">
        <v>21</v>
      </c>
      <c r="D17" t="s">
        <v>42</v>
      </c>
      <c r="E17" t="s">
        <v>38</v>
      </c>
      <c r="F17" t="s">
        <v>34</v>
      </c>
      <c r="G17" t="s">
        <v>27</v>
      </c>
      <c r="H17" t="s">
        <v>27</v>
      </c>
      <c r="I17" t="s">
        <v>35</v>
      </c>
      <c r="J17" t="s">
        <v>35</v>
      </c>
      <c r="K17" t="s">
        <v>35</v>
      </c>
      <c r="L17" t="s">
        <v>27</v>
      </c>
      <c r="M17" t="s">
        <v>35</v>
      </c>
      <c r="N17" t="s">
        <v>29</v>
      </c>
      <c r="O17" t="s">
        <v>29</v>
      </c>
      <c r="P17" t="s">
        <v>45</v>
      </c>
      <c r="Q17" t="s">
        <v>29</v>
      </c>
      <c r="R17" t="s">
        <v>29</v>
      </c>
      <c r="S17" t="s">
        <v>29</v>
      </c>
      <c r="T17" t="s">
        <v>29</v>
      </c>
    </row>
    <row r="18" spans="1:20" x14ac:dyDescent="0.3">
      <c r="A18">
        <v>17</v>
      </c>
      <c r="B18" t="s">
        <v>44</v>
      </c>
      <c r="C18" t="s">
        <v>21</v>
      </c>
      <c r="D18" t="s">
        <v>42</v>
      </c>
      <c r="E18" t="s">
        <v>38</v>
      </c>
      <c r="F18" t="s">
        <v>34</v>
      </c>
      <c r="G18" t="s">
        <v>27</v>
      </c>
      <c r="H18" t="s">
        <v>27</v>
      </c>
      <c r="I18" t="s">
        <v>27</v>
      </c>
      <c r="J18" t="s">
        <v>35</v>
      </c>
      <c r="K18" t="s">
        <v>35</v>
      </c>
      <c r="L18" t="s">
        <v>35</v>
      </c>
      <c r="M18" t="s">
        <v>35</v>
      </c>
      <c r="N18" t="s">
        <v>29</v>
      </c>
      <c r="O18" t="s">
        <v>30</v>
      </c>
      <c r="P18" t="s">
        <v>43</v>
      </c>
      <c r="Q18" t="s">
        <v>29</v>
      </c>
      <c r="R18" t="s">
        <v>30</v>
      </c>
      <c r="S18" t="s">
        <v>30</v>
      </c>
      <c r="T18" t="s">
        <v>30</v>
      </c>
    </row>
    <row r="19" spans="1:20" x14ac:dyDescent="0.3">
      <c r="A19">
        <v>18</v>
      </c>
      <c r="B19" t="s">
        <v>32</v>
      </c>
      <c r="C19" t="s">
        <v>21</v>
      </c>
      <c r="D19" t="s">
        <v>39</v>
      </c>
      <c r="E19" t="s">
        <v>23</v>
      </c>
      <c r="F19" t="s">
        <v>46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M19" t="s">
        <v>35</v>
      </c>
      <c r="N19" t="s">
        <v>29</v>
      </c>
      <c r="O19" t="s">
        <v>30</v>
      </c>
      <c r="P19" t="s">
        <v>43</v>
      </c>
      <c r="Q19" t="s">
        <v>29</v>
      </c>
      <c r="R19" t="s">
        <v>30</v>
      </c>
      <c r="S19" t="s">
        <v>30</v>
      </c>
      <c r="T19" t="s">
        <v>30</v>
      </c>
    </row>
    <row r="20" spans="1:20" x14ac:dyDescent="0.3">
      <c r="A20">
        <v>19</v>
      </c>
      <c r="B20" t="s">
        <v>20</v>
      </c>
      <c r="C20" t="s">
        <v>21</v>
      </c>
      <c r="D20" t="s">
        <v>42</v>
      </c>
      <c r="E20" t="s">
        <v>23</v>
      </c>
      <c r="F20" t="s">
        <v>34</v>
      </c>
      <c r="G20" t="s">
        <v>27</v>
      </c>
      <c r="H20" t="s">
        <v>35</v>
      </c>
      <c r="I20" t="s">
        <v>35</v>
      </c>
      <c r="J20" t="s">
        <v>35</v>
      </c>
      <c r="K20" t="s">
        <v>35</v>
      </c>
      <c r="L20" t="s">
        <v>27</v>
      </c>
      <c r="M20" t="s">
        <v>35</v>
      </c>
      <c r="N20" t="s">
        <v>29</v>
      </c>
      <c r="O20" t="s">
        <v>31</v>
      </c>
      <c r="P20" t="s">
        <v>45</v>
      </c>
      <c r="Q20" t="s">
        <v>29</v>
      </c>
      <c r="R20" t="s">
        <v>31</v>
      </c>
      <c r="S20" t="s">
        <v>29</v>
      </c>
      <c r="T20" t="s">
        <v>29</v>
      </c>
    </row>
    <row r="21" spans="1:20" x14ac:dyDescent="0.3">
      <c r="A21">
        <v>20</v>
      </c>
      <c r="B21" t="s">
        <v>32</v>
      </c>
      <c r="C21" t="s">
        <v>37</v>
      </c>
      <c r="D21" t="s">
        <v>33</v>
      </c>
      <c r="E21" t="s">
        <v>23</v>
      </c>
      <c r="F21" t="s">
        <v>34</v>
      </c>
      <c r="G21" t="s">
        <v>26</v>
      </c>
      <c r="H21" t="s">
        <v>27</v>
      </c>
      <c r="I21" t="s">
        <v>35</v>
      </c>
      <c r="J21" t="s">
        <v>35</v>
      </c>
      <c r="K21" t="s">
        <v>35</v>
      </c>
      <c r="L21" t="s">
        <v>35</v>
      </c>
      <c r="M21" t="s">
        <v>35</v>
      </c>
      <c r="N21" t="s">
        <v>29</v>
      </c>
      <c r="O21" t="s">
        <v>31</v>
      </c>
      <c r="P21" t="s">
        <v>36</v>
      </c>
      <c r="Q21" t="s">
        <v>29</v>
      </c>
      <c r="R21" t="s">
        <v>29</v>
      </c>
      <c r="S21" t="s">
        <v>29</v>
      </c>
      <c r="T21" t="s">
        <v>29</v>
      </c>
    </row>
    <row r="22" spans="1:20" x14ac:dyDescent="0.3">
      <c r="A22">
        <v>21</v>
      </c>
      <c r="B22" t="s">
        <v>20</v>
      </c>
      <c r="C22" t="s">
        <v>21</v>
      </c>
      <c r="D22" t="s">
        <v>22</v>
      </c>
      <c r="E22" t="s">
        <v>38</v>
      </c>
      <c r="F22" t="s">
        <v>47</v>
      </c>
      <c r="G22" t="s">
        <v>28</v>
      </c>
      <c r="H22" t="s">
        <v>28</v>
      </c>
      <c r="I22" t="s">
        <v>27</v>
      </c>
      <c r="J22" t="s">
        <v>27</v>
      </c>
      <c r="K22" t="s">
        <v>28</v>
      </c>
      <c r="L22" t="s">
        <v>27</v>
      </c>
      <c r="M22" t="s">
        <v>27</v>
      </c>
      <c r="N22" t="s">
        <v>31</v>
      </c>
      <c r="O22" t="s">
        <v>30</v>
      </c>
      <c r="Q22" t="s">
        <v>29</v>
      </c>
      <c r="R22" t="s">
        <v>29</v>
      </c>
      <c r="S22" t="s">
        <v>31</v>
      </c>
      <c r="T22" t="s">
        <v>31</v>
      </c>
    </row>
    <row r="23" spans="1:20" x14ac:dyDescent="0.3">
      <c r="A23">
        <v>22</v>
      </c>
      <c r="B23" t="s">
        <v>32</v>
      </c>
      <c r="C23" t="s">
        <v>21</v>
      </c>
      <c r="D23" t="s">
        <v>48</v>
      </c>
      <c r="E23" t="s">
        <v>23</v>
      </c>
      <c r="F23" t="s">
        <v>34</v>
      </c>
      <c r="G23" t="s">
        <v>26</v>
      </c>
      <c r="H23" t="s">
        <v>35</v>
      </c>
      <c r="I23" t="s">
        <v>35</v>
      </c>
      <c r="J23" t="s">
        <v>35</v>
      </c>
      <c r="K23" t="s">
        <v>35</v>
      </c>
      <c r="L23" t="s">
        <v>35</v>
      </c>
      <c r="M23" t="s">
        <v>35</v>
      </c>
      <c r="N23" t="s">
        <v>29</v>
      </c>
      <c r="O23" t="s">
        <v>29</v>
      </c>
      <c r="P23" t="s">
        <v>36</v>
      </c>
      <c r="Q23" t="s">
        <v>29</v>
      </c>
      <c r="R23" t="s">
        <v>29</v>
      </c>
      <c r="S23" t="s">
        <v>29</v>
      </c>
      <c r="T23" t="s">
        <v>29</v>
      </c>
    </row>
    <row r="24" spans="1:20" x14ac:dyDescent="0.3">
      <c r="A24">
        <v>23</v>
      </c>
      <c r="B24" t="s">
        <v>32</v>
      </c>
      <c r="C24" t="s">
        <v>21</v>
      </c>
      <c r="D24" t="s">
        <v>48</v>
      </c>
      <c r="E24" t="s">
        <v>23</v>
      </c>
      <c r="F24" t="s">
        <v>34</v>
      </c>
      <c r="G24" t="s">
        <v>26</v>
      </c>
      <c r="H24" t="s">
        <v>27</v>
      </c>
      <c r="I24" t="s">
        <v>35</v>
      </c>
      <c r="J24" t="s">
        <v>35</v>
      </c>
      <c r="K24" t="s">
        <v>35</v>
      </c>
      <c r="L24" t="s">
        <v>35</v>
      </c>
      <c r="M24" t="s">
        <v>35</v>
      </c>
      <c r="N24" t="s">
        <v>29</v>
      </c>
      <c r="O24" t="s">
        <v>29</v>
      </c>
      <c r="P24" t="s">
        <v>45</v>
      </c>
      <c r="Q24" t="s">
        <v>29</v>
      </c>
      <c r="R24" t="s">
        <v>29</v>
      </c>
      <c r="S24" t="s">
        <v>29</v>
      </c>
      <c r="T24" t="s">
        <v>29</v>
      </c>
    </row>
    <row r="25" spans="1:20" x14ac:dyDescent="0.3">
      <c r="A25">
        <v>24</v>
      </c>
      <c r="B25" t="s">
        <v>32</v>
      </c>
      <c r="C25" t="s">
        <v>37</v>
      </c>
      <c r="D25" t="s">
        <v>33</v>
      </c>
      <c r="E25" t="s">
        <v>38</v>
      </c>
      <c r="G25" t="s">
        <v>35</v>
      </c>
      <c r="H25" t="s">
        <v>35</v>
      </c>
      <c r="I25" t="s">
        <v>35</v>
      </c>
      <c r="J25" t="s">
        <v>35</v>
      </c>
      <c r="K25" t="s">
        <v>35</v>
      </c>
      <c r="L25" t="s">
        <v>35</v>
      </c>
      <c r="M25" t="s">
        <v>35</v>
      </c>
      <c r="N25" t="s">
        <v>29</v>
      </c>
      <c r="O25" t="s">
        <v>29</v>
      </c>
      <c r="P25" t="s">
        <v>50</v>
      </c>
      <c r="Q25" t="s">
        <v>29</v>
      </c>
      <c r="R25" t="s">
        <v>29</v>
      </c>
      <c r="S25" t="s">
        <v>29</v>
      </c>
      <c r="T25" t="s">
        <v>29</v>
      </c>
    </row>
    <row r="26" spans="1:20" x14ac:dyDescent="0.3">
      <c r="A26">
        <v>25</v>
      </c>
      <c r="B26" t="s">
        <v>20</v>
      </c>
      <c r="C26" t="s">
        <v>21</v>
      </c>
      <c r="D26" t="s">
        <v>48</v>
      </c>
      <c r="E26" t="s">
        <v>23</v>
      </c>
      <c r="G26" t="s">
        <v>35</v>
      </c>
      <c r="H26" t="s">
        <v>35</v>
      </c>
      <c r="I26" t="s">
        <v>35</v>
      </c>
      <c r="J26" t="s">
        <v>35</v>
      </c>
      <c r="K26" t="s">
        <v>35</v>
      </c>
      <c r="L26" t="s">
        <v>35</v>
      </c>
      <c r="M26" t="s">
        <v>35</v>
      </c>
      <c r="N26" t="s">
        <v>31</v>
      </c>
      <c r="O26" t="s">
        <v>29</v>
      </c>
      <c r="P26" t="s">
        <v>36</v>
      </c>
      <c r="Q26" t="s">
        <v>29</v>
      </c>
      <c r="R26" t="s">
        <v>29</v>
      </c>
      <c r="S26" t="s">
        <v>30</v>
      </c>
      <c r="T26" t="s">
        <v>29</v>
      </c>
    </row>
    <row r="27" spans="1:20" x14ac:dyDescent="0.3">
      <c r="A27">
        <v>26</v>
      </c>
      <c r="B27" t="s">
        <v>20</v>
      </c>
      <c r="C27" t="s">
        <v>37</v>
      </c>
      <c r="D27" t="s">
        <v>49</v>
      </c>
      <c r="E27" t="s">
        <v>23</v>
      </c>
      <c r="F27" t="s">
        <v>34</v>
      </c>
      <c r="G27" t="s">
        <v>27</v>
      </c>
      <c r="H27" t="s">
        <v>35</v>
      </c>
      <c r="I27" t="s">
        <v>35</v>
      </c>
      <c r="J27" t="s">
        <v>35</v>
      </c>
      <c r="K27" t="s">
        <v>35</v>
      </c>
      <c r="L27" t="s">
        <v>35</v>
      </c>
      <c r="M27" t="s">
        <v>35</v>
      </c>
      <c r="N27" t="s">
        <v>31</v>
      </c>
      <c r="O27" t="s">
        <v>29</v>
      </c>
      <c r="P27" t="s">
        <v>43</v>
      </c>
      <c r="Q27" t="s">
        <v>29</v>
      </c>
      <c r="R27" t="s">
        <v>29</v>
      </c>
      <c r="S27" t="s">
        <v>29</v>
      </c>
      <c r="T27" t="s">
        <v>29</v>
      </c>
    </row>
    <row r="28" spans="1:20" x14ac:dyDescent="0.3">
      <c r="A28">
        <v>27</v>
      </c>
      <c r="B28" t="s">
        <v>32</v>
      </c>
      <c r="C28" t="s">
        <v>37</v>
      </c>
      <c r="D28" t="s">
        <v>39</v>
      </c>
      <c r="E28" t="s">
        <v>38</v>
      </c>
      <c r="F28" t="s">
        <v>51</v>
      </c>
      <c r="G28" t="s">
        <v>35</v>
      </c>
      <c r="H28" t="s">
        <v>35</v>
      </c>
      <c r="I28" t="s">
        <v>35</v>
      </c>
      <c r="J28" t="s">
        <v>35</v>
      </c>
      <c r="K28" t="s">
        <v>35</v>
      </c>
      <c r="L28" t="s">
        <v>35</v>
      </c>
      <c r="M28" t="s">
        <v>35</v>
      </c>
      <c r="N28" t="s">
        <v>30</v>
      </c>
      <c r="O28" t="s">
        <v>29</v>
      </c>
      <c r="P28" t="s">
        <v>36</v>
      </c>
      <c r="Q28" t="s">
        <v>29</v>
      </c>
      <c r="R28" t="s">
        <v>29</v>
      </c>
      <c r="S28" t="s">
        <v>29</v>
      </c>
      <c r="T28" t="s">
        <v>29</v>
      </c>
    </row>
    <row r="29" spans="1:20" x14ac:dyDescent="0.3">
      <c r="A29">
        <v>28</v>
      </c>
      <c r="B29" t="s">
        <v>20</v>
      </c>
      <c r="C29" t="s">
        <v>21</v>
      </c>
      <c r="D29" t="s">
        <v>48</v>
      </c>
      <c r="E29" t="s">
        <v>38</v>
      </c>
      <c r="F29" t="s">
        <v>34</v>
      </c>
      <c r="G29" t="s">
        <v>35</v>
      </c>
      <c r="H29" t="s">
        <v>35</v>
      </c>
      <c r="I29" t="s">
        <v>35</v>
      </c>
      <c r="J29" t="s">
        <v>35</v>
      </c>
      <c r="K29" t="s">
        <v>35</v>
      </c>
      <c r="L29" t="s">
        <v>35</v>
      </c>
      <c r="M29" t="s">
        <v>35</v>
      </c>
      <c r="N29" t="s">
        <v>29</v>
      </c>
      <c r="O29" t="s">
        <v>31</v>
      </c>
      <c r="Q29" t="s">
        <v>29</v>
      </c>
      <c r="R29" t="s">
        <v>29</v>
      </c>
      <c r="S29" t="s">
        <v>29</v>
      </c>
      <c r="T29" t="s">
        <v>31</v>
      </c>
    </row>
    <row r="30" spans="1:20" x14ac:dyDescent="0.3">
      <c r="A30">
        <v>29</v>
      </c>
      <c r="B30" t="s">
        <v>20</v>
      </c>
      <c r="C30" t="s">
        <v>21</v>
      </c>
      <c r="D30" t="s">
        <v>33</v>
      </c>
      <c r="E30" t="s">
        <v>38</v>
      </c>
      <c r="G30" t="s">
        <v>35</v>
      </c>
      <c r="H30" t="s">
        <v>35</v>
      </c>
      <c r="I30" t="s">
        <v>35</v>
      </c>
      <c r="J30" t="s">
        <v>35</v>
      </c>
      <c r="K30" t="s">
        <v>35</v>
      </c>
      <c r="L30" t="s">
        <v>35</v>
      </c>
      <c r="M30" t="s">
        <v>35</v>
      </c>
      <c r="N30" t="s">
        <v>29</v>
      </c>
      <c r="O30" t="s">
        <v>29</v>
      </c>
      <c r="P30" t="s">
        <v>52</v>
      </c>
      <c r="Q30" t="s">
        <v>29</v>
      </c>
      <c r="R30" t="s">
        <v>29</v>
      </c>
      <c r="S30" t="s">
        <v>29</v>
      </c>
      <c r="T30" t="s">
        <v>29</v>
      </c>
    </row>
    <row r="31" spans="1:20" x14ac:dyDescent="0.3">
      <c r="A31">
        <v>30</v>
      </c>
      <c r="B31" t="s">
        <v>20</v>
      </c>
      <c r="C31" t="s">
        <v>21</v>
      </c>
      <c r="D31" t="s">
        <v>33</v>
      </c>
      <c r="E31" t="s">
        <v>23</v>
      </c>
      <c r="F31" t="s">
        <v>34</v>
      </c>
      <c r="G31" t="s">
        <v>27</v>
      </c>
      <c r="H31" t="s">
        <v>35</v>
      </c>
      <c r="I31" t="s">
        <v>35</v>
      </c>
      <c r="J31" t="s">
        <v>35</v>
      </c>
      <c r="K31" t="s">
        <v>35</v>
      </c>
      <c r="L31" t="s">
        <v>35</v>
      </c>
      <c r="M31" t="s">
        <v>35</v>
      </c>
      <c r="N31" t="s">
        <v>29</v>
      </c>
      <c r="O31" t="s">
        <v>31</v>
      </c>
      <c r="P31" t="s">
        <v>43</v>
      </c>
      <c r="Q31" t="s">
        <v>29</v>
      </c>
      <c r="R31" t="s">
        <v>29</v>
      </c>
      <c r="S31" t="s">
        <v>29</v>
      </c>
      <c r="T31" t="s">
        <v>29</v>
      </c>
    </row>
    <row r="32" spans="1:20" x14ac:dyDescent="0.3">
      <c r="A32">
        <v>31</v>
      </c>
      <c r="B32" t="s">
        <v>20</v>
      </c>
      <c r="C32" t="s">
        <v>37</v>
      </c>
      <c r="D32" t="s">
        <v>48</v>
      </c>
      <c r="E32" t="s">
        <v>23</v>
      </c>
      <c r="G32" t="s">
        <v>35</v>
      </c>
      <c r="H32" t="s">
        <v>35</v>
      </c>
      <c r="I32" t="s">
        <v>35</v>
      </c>
      <c r="J32" t="s">
        <v>35</v>
      </c>
      <c r="K32" t="s">
        <v>35</v>
      </c>
      <c r="L32" t="s">
        <v>35</v>
      </c>
      <c r="M32" t="s">
        <v>35</v>
      </c>
      <c r="N32" t="s">
        <v>29</v>
      </c>
      <c r="O32" t="s">
        <v>29</v>
      </c>
      <c r="P32" t="s">
        <v>45</v>
      </c>
      <c r="Q32" t="s">
        <v>29</v>
      </c>
      <c r="R32" t="s">
        <v>29</v>
      </c>
      <c r="S32" t="s">
        <v>29</v>
      </c>
      <c r="T32" t="s">
        <v>29</v>
      </c>
    </row>
    <row r="33" spans="1:20" x14ac:dyDescent="0.3">
      <c r="A33">
        <v>32</v>
      </c>
      <c r="B33" t="s">
        <v>32</v>
      </c>
      <c r="C33" t="s">
        <v>37</v>
      </c>
      <c r="D33" t="s">
        <v>48</v>
      </c>
      <c r="E33" t="s">
        <v>23</v>
      </c>
      <c r="G33" t="s">
        <v>35</v>
      </c>
      <c r="H33" t="s">
        <v>35</v>
      </c>
      <c r="I33" t="s">
        <v>35</v>
      </c>
      <c r="J33" t="s">
        <v>35</v>
      </c>
      <c r="K33" t="s">
        <v>35</v>
      </c>
      <c r="L33" t="s">
        <v>35</v>
      </c>
      <c r="M33" t="s">
        <v>35</v>
      </c>
      <c r="N33" t="s">
        <v>29</v>
      </c>
      <c r="O33" t="s">
        <v>29</v>
      </c>
      <c r="P33" t="s">
        <v>45</v>
      </c>
      <c r="Q33" t="s">
        <v>29</v>
      </c>
      <c r="R33" t="s">
        <v>29</v>
      </c>
      <c r="S33" t="s">
        <v>29</v>
      </c>
      <c r="T33" t="s">
        <v>29</v>
      </c>
    </row>
    <row r="34" spans="1:20" x14ac:dyDescent="0.3">
      <c r="A34">
        <v>33</v>
      </c>
      <c r="B34" t="s">
        <v>32</v>
      </c>
      <c r="C34" t="s">
        <v>21</v>
      </c>
      <c r="D34" t="s">
        <v>33</v>
      </c>
      <c r="E34" t="s">
        <v>38</v>
      </c>
      <c r="F34" t="s">
        <v>34</v>
      </c>
      <c r="G34" t="s">
        <v>26</v>
      </c>
      <c r="H34" t="s">
        <v>35</v>
      </c>
      <c r="I34" t="s">
        <v>35</v>
      </c>
      <c r="J34" t="s">
        <v>35</v>
      </c>
      <c r="K34" t="s">
        <v>35</v>
      </c>
      <c r="L34" t="s">
        <v>35</v>
      </c>
      <c r="M34" t="s">
        <v>35</v>
      </c>
      <c r="N34" t="s">
        <v>29</v>
      </c>
      <c r="O34" t="s">
        <v>30</v>
      </c>
      <c r="Q34" t="s">
        <v>29</v>
      </c>
      <c r="R34" t="s">
        <v>29</v>
      </c>
      <c r="S34" t="s">
        <v>29</v>
      </c>
      <c r="T34" t="s">
        <v>29</v>
      </c>
    </row>
    <row r="35" spans="1:20" x14ac:dyDescent="0.3">
      <c r="A35">
        <v>34</v>
      </c>
      <c r="B35" t="s">
        <v>32</v>
      </c>
      <c r="C35" t="s">
        <v>21</v>
      </c>
      <c r="D35" t="s">
        <v>42</v>
      </c>
      <c r="E35" t="s">
        <v>23</v>
      </c>
      <c r="F35" t="s">
        <v>34</v>
      </c>
      <c r="G35" t="s">
        <v>35</v>
      </c>
      <c r="H35" t="s">
        <v>35</v>
      </c>
      <c r="I35" t="s">
        <v>35</v>
      </c>
      <c r="J35" t="s">
        <v>35</v>
      </c>
      <c r="K35" t="s">
        <v>35</v>
      </c>
      <c r="L35" t="s">
        <v>35</v>
      </c>
      <c r="M35" t="s">
        <v>35</v>
      </c>
      <c r="N35" t="s">
        <v>29</v>
      </c>
      <c r="O35" t="s">
        <v>29</v>
      </c>
      <c r="P35" t="s">
        <v>43</v>
      </c>
      <c r="Q35" t="s">
        <v>29</v>
      </c>
      <c r="R35" t="s">
        <v>29</v>
      </c>
      <c r="S35" t="s">
        <v>29</v>
      </c>
      <c r="T35" t="s">
        <v>29</v>
      </c>
    </row>
    <row r="36" spans="1:20" x14ac:dyDescent="0.3">
      <c r="A36">
        <v>35</v>
      </c>
      <c r="B36" t="s">
        <v>32</v>
      </c>
      <c r="C36" t="s">
        <v>37</v>
      </c>
      <c r="D36" t="s">
        <v>33</v>
      </c>
      <c r="E36" t="s">
        <v>23</v>
      </c>
      <c r="F36" t="s">
        <v>34</v>
      </c>
      <c r="G36" t="s">
        <v>27</v>
      </c>
      <c r="H36" t="s">
        <v>35</v>
      </c>
      <c r="I36" t="s">
        <v>35</v>
      </c>
      <c r="J36" t="s">
        <v>35</v>
      </c>
      <c r="K36" t="s">
        <v>35</v>
      </c>
      <c r="L36" t="s">
        <v>35</v>
      </c>
      <c r="M36" t="s">
        <v>35</v>
      </c>
      <c r="N36" t="s">
        <v>29</v>
      </c>
      <c r="O36" t="s">
        <v>29</v>
      </c>
      <c r="P36" t="s">
        <v>53</v>
      </c>
      <c r="Q36" t="s">
        <v>29</v>
      </c>
      <c r="R36" t="s">
        <v>29</v>
      </c>
      <c r="S36" t="s">
        <v>29</v>
      </c>
      <c r="T36" t="s">
        <v>29</v>
      </c>
    </row>
    <row r="37" spans="1:20" x14ac:dyDescent="0.3">
      <c r="A37">
        <v>36</v>
      </c>
      <c r="B37" t="s">
        <v>32</v>
      </c>
      <c r="C37" t="s">
        <v>21</v>
      </c>
      <c r="D37" t="s">
        <v>42</v>
      </c>
      <c r="E37" t="s">
        <v>38</v>
      </c>
      <c r="G37" t="s">
        <v>35</v>
      </c>
      <c r="H37" t="s">
        <v>35</v>
      </c>
      <c r="I37" t="s">
        <v>35</v>
      </c>
      <c r="J37" t="s">
        <v>35</v>
      </c>
      <c r="K37" t="s">
        <v>35</v>
      </c>
      <c r="L37" t="s">
        <v>35</v>
      </c>
      <c r="M37" t="s">
        <v>35</v>
      </c>
      <c r="N37" t="s">
        <v>29</v>
      </c>
      <c r="O37" t="s">
        <v>29</v>
      </c>
      <c r="P37" t="s">
        <v>43</v>
      </c>
      <c r="Q37" t="s">
        <v>29</v>
      </c>
      <c r="R37" t="s">
        <v>29</v>
      </c>
      <c r="S37" t="s">
        <v>29</v>
      </c>
      <c r="T37" t="s">
        <v>31</v>
      </c>
    </row>
    <row r="38" spans="1:20" x14ac:dyDescent="0.3">
      <c r="A38">
        <v>37</v>
      </c>
      <c r="B38" t="s">
        <v>32</v>
      </c>
      <c r="C38" t="s">
        <v>37</v>
      </c>
      <c r="D38" t="s">
        <v>33</v>
      </c>
      <c r="E38" t="s">
        <v>38</v>
      </c>
      <c r="F38" t="s">
        <v>54</v>
      </c>
      <c r="G38" t="s">
        <v>25</v>
      </c>
      <c r="H38" t="s">
        <v>25</v>
      </c>
      <c r="I38" t="s">
        <v>35</v>
      </c>
      <c r="J38" t="s">
        <v>35</v>
      </c>
      <c r="K38" t="s">
        <v>27</v>
      </c>
      <c r="L38" t="s">
        <v>27</v>
      </c>
      <c r="M38" t="s">
        <v>35</v>
      </c>
      <c r="N38" t="s">
        <v>29</v>
      </c>
      <c r="O38" t="s">
        <v>29</v>
      </c>
      <c r="P38" t="s">
        <v>36</v>
      </c>
      <c r="Q38" t="s">
        <v>29</v>
      </c>
      <c r="R38" t="s">
        <v>29</v>
      </c>
      <c r="S38" t="s">
        <v>29</v>
      </c>
      <c r="T38" t="s">
        <v>31</v>
      </c>
    </row>
    <row r="39" spans="1:20" x14ac:dyDescent="0.3">
      <c r="A39">
        <v>38</v>
      </c>
      <c r="B39" t="s">
        <v>20</v>
      </c>
      <c r="C39" t="s">
        <v>37</v>
      </c>
      <c r="D39" t="s">
        <v>33</v>
      </c>
      <c r="E39" t="s">
        <v>23</v>
      </c>
      <c r="G39" t="s">
        <v>35</v>
      </c>
      <c r="H39" t="s">
        <v>35</v>
      </c>
      <c r="I39" t="s">
        <v>35</v>
      </c>
      <c r="J39" t="s">
        <v>35</v>
      </c>
      <c r="K39" t="s">
        <v>35</v>
      </c>
      <c r="L39" t="s">
        <v>35</v>
      </c>
      <c r="M39" t="s">
        <v>35</v>
      </c>
      <c r="N39" t="s">
        <v>29</v>
      </c>
      <c r="O39" t="s">
        <v>29</v>
      </c>
      <c r="P39" t="s">
        <v>45</v>
      </c>
      <c r="Q39" t="s">
        <v>29</v>
      </c>
      <c r="R39" t="s">
        <v>29</v>
      </c>
      <c r="S39" t="s">
        <v>29</v>
      </c>
      <c r="T39" t="s">
        <v>30</v>
      </c>
    </row>
    <row r="40" spans="1:20" x14ac:dyDescent="0.3">
      <c r="A40">
        <v>39</v>
      </c>
      <c r="B40" t="s">
        <v>40</v>
      </c>
      <c r="C40" t="s">
        <v>37</v>
      </c>
      <c r="D40" t="s">
        <v>33</v>
      </c>
      <c r="E40" t="s">
        <v>38</v>
      </c>
      <c r="F40" t="s">
        <v>54</v>
      </c>
      <c r="G40" t="s">
        <v>28</v>
      </c>
      <c r="H40" t="s">
        <v>28</v>
      </c>
      <c r="I40" t="s">
        <v>35</v>
      </c>
      <c r="J40" t="s">
        <v>35</v>
      </c>
      <c r="K40" t="s">
        <v>35</v>
      </c>
      <c r="L40" t="s">
        <v>27</v>
      </c>
      <c r="M40" t="s">
        <v>35</v>
      </c>
      <c r="N40" t="s">
        <v>29</v>
      </c>
      <c r="O40" t="s">
        <v>29</v>
      </c>
      <c r="P40" t="s">
        <v>45</v>
      </c>
      <c r="Q40" t="s">
        <v>29</v>
      </c>
      <c r="R40" t="s">
        <v>29</v>
      </c>
      <c r="S40" t="s">
        <v>29</v>
      </c>
      <c r="T40" t="s">
        <v>29</v>
      </c>
    </row>
    <row r="41" spans="1:20" x14ac:dyDescent="0.3">
      <c r="A41">
        <v>40</v>
      </c>
      <c r="B41" t="s">
        <v>40</v>
      </c>
      <c r="C41" t="s">
        <v>21</v>
      </c>
      <c r="D41" t="s">
        <v>39</v>
      </c>
      <c r="E41" t="s">
        <v>38</v>
      </c>
      <c r="G41" t="s">
        <v>35</v>
      </c>
      <c r="H41" t="s">
        <v>35</v>
      </c>
      <c r="I41" t="s">
        <v>35</v>
      </c>
      <c r="J41" t="s">
        <v>35</v>
      </c>
      <c r="K41" t="s">
        <v>35</v>
      </c>
      <c r="L41" t="s">
        <v>35</v>
      </c>
      <c r="M41" t="s">
        <v>35</v>
      </c>
      <c r="N41" t="s">
        <v>29</v>
      </c>
      <c r="O41" t="s">
        <v>29</v>
      </c>
      <c r="P41" t="s">
        <v>36</v>
      </c>
      <c r="Q41" t="s">
        <v>29</v>
      </c>
      <c r="R41" t="s">
        <v>29</v>
      </c>
      <c r="S41" t="s">
        <v>29</v>
      </c>
      <c r="T41" t="s">
        <v>29</v>
      </c>
    </row>
    <row r="42" spans="1:20" x14ac:dyDescent="0.3">
      <c r="A42">
        <v>41</v>
      </c>
      <c r="B42" t="s">
        <v>32</v>
      </c>
      <c r="C42" t="s">
        <v>21</v>
      </c>
      <c r="D42" t="s">
        <v>49</v>
      </c>
      <c r="E42" t="s">
        <v>38</v>
      </c>
      <c r="G42" t="s">
        <v>35</v>
      </c>
      <c r="H42" t="s">
        <v>35</v>
      </c>
      <c r="I42" t="s">
        <v>35</v>
      </c>
      <c r="J42" t="s">
        <v>35</v>
      </c>
      <c r="K42" t="s">
        <v>35</v>
      </c>
      <c r="L42" t="s">
        <v>35</v>
      </c>
      <c r="M42" t="s">
        <v>35</v>
      </c>
      <c r="N42" t="s">
        <v>29</v>
      </c>
      <c r="O42" t="s">
        <v>29</v>
      </c>
      <c r="P42" t="s">
        <v>36</v>
      </c>
      <c r="Q42" t="s">
        <v>29</v>
      </c>
      <c r="R42" t="s">
        <v>29</v>
      </c>
      <c r="S42" t="s">
        <v>29</v>
      </c>
      <c r="T42" t="s">
        <v>29</v>
      </c>
    </row>
    <row r="43" spans="1:20" x14ac:dyDescent="0.3">
      <c r="A43">
        <v>42</v>
      </c>
      <c r="B43" t="s">
        <v>20</v>
      </c>
      <c r="C43" t="s">
        <v>21</v>
      </c>
      <c r="D43" t="s">
        <v>42</v>
      </c>
      <c r="E43" t="s">
        <v>23</v>
      </c>
      <c r="F43" t="s">
        <v>34</v>
      </c>
      <c r="G43" t="s">
        <v>26</v>
      </c>
      <c r="H43" t="s">
        <v>25</v>
      </c>
      <c r="I43" t="s">
        <v>35</v>
      </c>
      <c r="J43" t="s">
        <v>35</v>
      </c>
      <c r="K43" t="s">
        <v>35</v>
      </c>
      <c r="L43" t="s">
        <v>27</v>
      </c>
      <c r="M43" t="s">
        <v>35</v>
      </c>
      <c r="N43" t="s">
        <v>30</v>
      </c>
      <c r="O43" t="s">
        <v>30</v>
      </c>
      <c r="P43" t="s">
        <v>43</v>
      </c>
      <c r="Q43" t="s">
        <v>29</v>
      </c>
      <c r="R43" t="s">
        <v>29</v>
      </c>
      <c r="S43" t="s">
        <v>31</v>
      </c>
      <c r="T43" t="s">
        <v>29</v>
      </c>
    </row>
    <row r="44" spans="1:20" x14ac:dyDescent="0.3">
      <c r="A44">
        <v>43</v>
      </c>
      <c r="B44" t="s">
        <v>32</v>
      </c>
      <c r="C44" t="s">
        <v>21</v>
      </c>
      <c r="D44" t="s">
        <v>39</v>
      </c>
      <c r="E44" t="s">
        <v>38</v>
      </c>
      <c r="G44" t="s">
        <v>35</v>
      </c>
      <c r="H44" t="s">
        <v>35</v>
      </c>
      <c r="I44" t="s">
        <v>35</v>
      </c>
      <c r="J44" t="s">
        <v>35</v>
      </c>
      <c r="K44" t="s">
        <v>35</v>
      </c>
      <c r="L44" t="s">
        <v>35</v>
      </c>
      <c r="M44" t="s">
        <v>35</v>
      </c>
      <c r="N44" t="s">
        <v>29</v>
      </c>
      <c r="O44" t="s">
        <v>29</v>
      </c>
      <c r="P44" t="s">
        <v>43</v>
      </c>
      <c r="Q44" t="s">
        <v>29</v>
      </c>
      <c r="R44" t="s">
        <v>29</v>
      </c>
      <c r="S44" t="s">
        <v>29</v>
      </c>
      <c r="T44" t="s">
        <v>31</v>
      </c>
    </row>
    <row r="45" spans="1:20" x14ac:dyDescent="0.3">
      <c r="A45">
        <v>44</v>
      </c>
      <c r="B45" t="s">
        <v>32</v>
      </c>
      <c r="C45" t="s">
        <v>21</v>
      </c>
      <c r="D45" t="s">
        <v>33</v>
      </c>
      <c r="E45" t="s">
        <v>23</v>
      </c>
      <c r="G45" t="s">
        <v>35</v>
      </c>
      <c r="H45" t="s">
        <v>35</v>
      </c>
      <c r="I45" t="s">
        <v>35</v>
      </c>
      <c r="J45" t="s">
        <v>35</v>
      </c>
      <c r="K45" t="s">
        <v>35</v>
      </c>
      <c r="L45" t="s">
        <v>35</v>
      </c>
      <c r="M45" t="s">
        <v>35</v>
      </c>
      <c r="N45" t="s">
        <v>29</v>
      </c>
      <c r="O45" t="s">
        <v>29</v>
      </c>
      <c r="P45" t="s">
        <v>55</v>
      </c>
      <c r="Q45" t="s">
        <v>29</v>
      </c>
      <c r="R45" t="s">
        <v>29</v>
      </c>
      <c r="S45" t="s">
        <v>29</v>
      </c>
      <c r="T45" t="s">
        <v>29</v>
      </c>
    </row>
    <row r="46" spans="1:20" x14ac:dyDescent="0.3">
      <c r="A46">
        <v>45</v>
      </c>
      <c r="B46" t="s">
        <v>32</v>
      </c>
      <c r="C46" t="s">
        <v>37</v>
      </c>
      <c r="D46" t="s">
        <v>33</v>
      </c>
      <c r="E46" t="s">
        <v>23</v>
      </c>
      <c r="F46" t="s">
        <v>56</v>
      </c>
      <c r="G46" t="s">
        <v>35</v>
      </c>
      <c r="H46" t="s">
        <v>35</v>
      </c>
      <c r="I46" t="s">
        <v>35</v>
      </c>
      <c r="J46" t="s">
        <v>35</v>
      </c>
      <c r="K46" t="s">
        <v>35</v>
      </c>
      <c r="L46" t="s">
        <v>35</v>
      </c>
      <c r="M46" t="s">
        <v>35</v>
      </c>
      <c r="N46" t="s">
        <v>29</v>
      </c>
      <c r="O46" t="s">
        <v>31</v>
      </c>
      <c r="Q46" t="s">
        <v>29</v>
      </c>
      <c r="R46" t="s">
        <v>29</v>
      </c>
      <c r="S46" t="s">
        <v>29</v>
      </c>
      <c r="T46" t="s">
        <v>29</v>
      </c>
    </row>
    <row r="47" spans="1:20" x14ac:dyDescent="0.3">
      <c r="A47">
        <v>46</v>
      </c>
      <c r="B47" t="s">
        <v>20</v>
      </c>
      <c r="C47" t="s">
        <v>37</v>
      </c>
      <c r="D47" t="s">
        <v>33</v>
      </c>
      <c r="E47" t="s">
        <v>23</v>
      </c>
      <c r="F47" t="s">
        <v>34</v>
      </c>
      <c r="G47" t="s">
        <v>27</v>
      </c>
      <c r="H47" t="s">
        <v>35</v>
      </c>
      <c r="I47" t="s">
        <v>35</v>
      </c>
      <c r="J47" t="s">
        <v>35</v>
      </c>
      <c r="K47" t="s">
        <v>35</v>
      </c>
      <c r="L47" t="s">
        <v>35</v>
      </c>
      <c r="M47" t="s">
        <v>35</v>
      </c>
      <c r="N47" t="s">
        <v>29</v>
      </c>
      <c r="O47" t="s">
        <v>29</v>
      </c>
      <c r="P47" t="s">
        <v>57</v>
      </c>
      <c r="Q47" t="s">
        <v>29</v>
      </c>
      <c r="R47" t="s">
        <v>29</v>
      </c>
      <c r="S47" t="s">
        <v>29</v>
      </c>
      <c r="T47" t="s">
        <v>30</v>
      </c>
    </row>
    <row r="48" spans="1:20" x14ac:dyDescent="0.3">
      <c r="A48">
        <v>47</v>
      </c>
      <c r="B48" t="s">
        <v>20</v>
      </c>
      <c r="C48" t="s">
        <v>21</v>
      </c>
      <c r="D48" t="s">
        <v>33</v>
      </c>
      <c r="E48" t="s">
        <v>23</v>
      </c>
      <c r="F48" t="s">
        <v>34</v>
      </c>
      <c r="G48" t="s">
        <v>25</v>
      </c>
      <c r="H48" t="s">
        <v>35</v>
      </c>
      <c r="I48" t="s">
        <v>35</v>
      </c>
      <c r="J48" t="s">
        <v>35</v>
      </c>
      <c r="K48" t="s">
        <v>35</v>
      </c>
      <c r="L48" t="s">
        <v>35</v>
      </c>
      <c r="M48" t="s">
        <v>35</v>
      </c>
      <c r="N48" t="s">
        <v>29</v>
      </c>
      <c r="O48" t="s">
        <v>29</v>
      </c>
      <c r="P48" t="s">
        <v>43</v>
      </c>
      <c r="Q48" t="s">
        <v>29</v>
      </c>
      <c r="R48" t="s">
        <v>29</v>
      </c>
      <c r="S48" t="s">
        <v>31</v>
      </c>
      <c r="T48" t="s">
        <v>29</v>
      </c>
    </row>
    <row r="49" spans="1:20" x14ac:dyDescent="0.3">
      <c r="A49">
        <v>48</v>
      </c>
      <c r="B49" t="s">
        <v>40</v>
      </c>
      <c r="C49" t="s">
        <v>21</v>
      </c>
      <c r="D49" t="s">
        <v>42</v>
      </c>
      <c r="E49" t="s">
        <v>38</v>
      </c>
      <c r="G49" t="s">
        <v>35</v>
      </c>
      <c r="H49" t="s">
        <v>35</v>
      </c>
      <c r="I49" t="s">
        <v>35</v>
      </c>
      <c r="J49" t="s">
        <v>35</v>
      </c>
      <c r="K49" t="s">
        <v>35</v>
      </c>
      <c r="L49" t="s">
        <v>35</v>
      </c>
      <c r="M49" t="s">
        <v>35</v>
      </c>
      <c r="N49" t="s">
        <v>29</v>
      </c>
      <c r="O49" t="s">
        <v>31</v>
      </c>
      <c r="Q49" t="s">
        <v>29</v>
      </c>
      <c r="R49" t="s">
        <v>30</v>
      </c>
      <c r="S49" t="s">
        <v>30</v>
      </c>
      <c r="T49" t="s">
        <v>30</v>
      </c>
    </row>
    <row r="50" spans="1:20" x14ac:dyDescent="0.3">
      <c r="A50">
        <v>49</v>
      </c>
      <c r="B50" t="s">
        <v>32</v>
      </c>
      <c r="C50" t="s">
        <v>37</v>
      </c>
      <c r="D50" t="s">
        <v>33</v>
      </c>
      <c r="E50" t="s">
        <v>38</v>
      </c>
      <c r="F50" t="s">
        <v>56</v>
      </c>
      <c r="G50" t="s">
        <v>35</v>
      </c>
      <c r="H50" t="s">
        <v>35</v>
      </c>
      <c r="I50" t="s">
        <v>35</v>
      </c>
      <c r="J50" t="s">
        <v>35</v>
      </c>
      <c r="K50" t="s">
        <v>35</v>
      </c>
      <c r="L50" t="s">
        <v>35</v>
      </c>
      <c r="M50" t="s">
        <v>35</v>
      </c>
      <c r="N50" t="s">
        <v>29</v>
      </c>
      <c r="O50" t="s">
        <v>29</v>
      </c>
      <c r="P50" t="s">
        <v>58</v>
      </c>
      <c r="Q50" t="s">
        <v>29</v>
      </c>
      <c r="R50" t="s">
        <v>29</v>
      </c>
      <c r="S50" t="s">
        <v>29</v>
      </c>
      <c r="T50" t="s">
        <v>29</v>
      </c>
    </row>
    <row r="51" spans="1:20" x14ac:dyDescent="0.3">
      <c r="A51">
        <v>50</v>
      </c>
      <c r="B51" t="s">
        <v>20</v>
      </c>
      <c r="C51" t="s">
        <v>37</v>
      </c>
      <c r="D51" t="s">
        <v>39</v>
      </c>
      <c r="E51" t="s">
        <v>23</v>
      </c>
      <c r="F51" t="s">
        <v>34</v>
      </c>
      <c r="G51" t="s">
        <v>26</v>
      </c>
      <c r="H51" t="s">
        <v>25</v>
      </c>
      <c r="I51" t="s">
        <v>35</v>
      </c>
      <c r="J51" t="s">
        <v>35</v>
      </c>
      <c r="K51" t="s">
        <v>35</v>
      </c>
      <c r="L51" t="s">
        <v>35</v>
      </c>
      <c r="M51" t="s">
        <v>35</v>
      </c>
      <c r="N51" t="s">
        <v>29</v>
      </c>
      <c r="O51" t="s">
        <v>29</v>
      </c>
      <c r="P51" t="s">
        <v>36</v>
      </c>
      <c r="Q51" t="s">
        <v>29</v>
      </c>
      <c r="R51" t="s">
        <v>29</v>
      </c>
      <c r="S51" t="s">
        <v>29</v>
      </c>
      <c r="T51" t="s">
        <v>29</v>
      </c>
    </row>
    <row r="52" spans="1:20" x14ac:dyDescent="0.3">
      <c r="A52">
        <v>51</v>
      </c>
      <c r="B52" t="s">
        <v>20</v>
      </c>
      <c r="C52" t="s">
        <v>37</v>
      </c>
      <c r="D52" t="s">
        <v>33</v>
      </c>
      <c r="E52" t="s">
        <v>23</v>
      </c>
      <c r="F52" t="s">
        <v>59</v>
      </c>
      <c r="G52" t="s">
        <v>35</v>
      </c>
      <c r="H52" t="s">
        <v>35</v>
      </c>
      <c r="I52" t="s">
        <v>35</v>
      </c>
      <c r="J52" t="s">
        <v>35</v>
      </c>
      <c r="K52" t="s">
        <v>35</v>
      </c>
      <c r="L52" t="s">
        <v>35</v>
      </c>
      <c r="M52" t="s">
        <v>35</v>
      </c>
      <c r="N52" t="s">
        <v>29</v>
      </c>
      <c r="O52" t="s">
        <v>29</v>
      </c>
      <c r="P52" t="s">
        <v>36</v>
      </c>
      <c r="Q52" t="s">
        <v>29</v>
      </c>
      <c r="R52" t="s">
        <v>29</v>
      </c>
      <c r="S52" t="s">
        <v>29</v>
      </c>
      <c r="T52" t="s">
        <v>29</v>
      </c>
    </row>
    <row r="53" spans="1:20" x14ac:dyDescent="0.3">
      <c r="A53">
        <v>52</v>
      </c>
      <c r="B53" t="s">
        <v>32</v>
      </c>
      <c r="C53" t="s">
        <v>37</v>
      </c>
      <c r="D53" t="s">
        <v>39</v>
      </c>
      <c r="E53" t="s">
        <v>38</v>
      </c>
      <c r="F53" t="s">
        <v>59</v>
      </c>
      <c r="G53" t="s">
        <v>35</v>
      </c>
      <c r="H53" t="s">
        <v>35</v>
      </c>
      <c r="I53" t="s">
        <v>35</v>
      </c>
      <c r="J53" t="s">
        <v>35</v>
      </c>
      <c r="K53" t="s">
        <v>35</v>
      </c>
      <c r="L53" t="s">
        <v>35</v>
      </c>
      <c r="M53" t="s">
        <v>27</v>
      </c>
      <c r="N53" t="s">
        <v>31</v>
      </c>
      <c r="O53" t="s">
        <v>31</v>
      </c>
      <c r="P53" t="s">
        <v>41</v>
      </c>
      <c r="Q53" t="s">
        <v>29</v>
      </c>
      <c r="R53" t="s">
        <v>29</v>
      </c>
      <c r="S53" t="s">
        <v>31</v>
      </c>
      <c r="T53" t="s">
        <v>31</v>
      </c>
    </row>
    <row r="54" spans="1:20" x14ac:dyDescent="0.3">
      <c r="A54">
        <v>53</v>
      </c>
      <c r="B54" t="s">
        <v>40</v>
      </c>
      <c r="C54" t="s">
        <v>37</v>
      </c>
      <c r="D54" t="s">
        <v>33</v>
      </c>
      <c r="E54" t="s">
        <v>38</v>
      </c>
      <c r="F54" t="s">
        <v>34</v>
      </c>
      <c r="G54" t="s">
        <v>27</v>
      </c>
      <c r="H54" t="s">
        <v>35</v>
      </c>
      <c r="I54" t="s">
        <v>35</v>
      </c>
      <c r="J54" t="s">
        <v>35</v>
      </c>
      <c r="K54" t="s">
        <v>35</v>
      </c>
      <c r="L54" t="s">
        <v>35</v>
      </c>
      <c r="M54" t="s">
        <v>35</v>
      </c>
      <c r="N54" t="s">
        <v>29</v>
      </c>
      <c r="O54" t="s">
        <v>29</v>
      </c>
      <c r="P54" t="s">
        <v>60</v>
      </c>
      <c r="Q54" t="s">
        <v>29</v>
      </c>
      <c r="R54" t="s">
        <v>29</v>
      </c>
      <c r="S54" t="s">
        <v>29</v>
      </c>
      <c r="T54" t="s">
        <v>29</v>
      </c>
    </row>
    <row r="55" spans="1:20" x14ac:dyDescent="0.3">
      <c r="A55">
        <v>54</v>
      </c>
      <c r="B55" t="s">
        <v>32</v>
      </c>
      <c r="C55" t="s">
        <v>37</v>
      </c>
      <c r="D55" t="s">
        <v>39</v>
      </c>
      <c r="E55" t="s">
        <v>38</v>
      </c>
      <c r="G55" t="s">
        <v>35</v>
      </c>
      <c r="H55" t="s">
        <v>35</v>
      </c>
      <c r="I55" t="s">
        <v>35</v>
      </c>
      <c r="J55" t="s">
        <v>35</v>
      </c>
      <c r="K55" t="s">
        <v>27</v>
      </c>
      <c r="L55" t="s">
        <v>35</v>
      </c>
      <c r="M55" t="s">
        <v>35</v>
      </c>
      <c r="N55" t="s">
        <v>29</v>
      </c>
      <c r="O55" t="s">
        <v>29</v>
      </c>
      <c r="P55" t="s">
        <v>61</v>
      </c>
      <c r="Q55" t="s">
        <v>29</v>
      </c>
      <c r="R55" t="s">
        <v>29</v>
      </c>
      <c r="S55" t="s">
        <v>29</v>
      </c>
      <c r="T55" t="s">
        <v>29</v>
      </c>
    </row>
    <row r="56" spans="1:20" x14ac:dyDescent="0.3">
      <c r="A56">
        <v>55</v>
      </c>
      <c r="B56" t="s">
        <v>40</v>
      </c>
      <c r="C56" t="s">
        <v>21</v>
      </c>
      <c r="D56" t="s">
        <v>33</v>
      </c>
      <c r="E56" t="s">
        <v>38</v>
      </c>
      <c r="F56" t="s">
        <v>34</v>
      </c>
      <c r="G56" t="s">
        <v>25</v>
      </c>
      <c r="H56" t="s">
        <v>26</v>
      </c>
      <c r="I56" t="s">
        <v>35</v>
      </c>
      <c r="J56" t="s">
        <v>35</v>
      </c>
      <c r="K56" t="s">
        <v>27</v>
      </c>
      <c r="L56" t="s">
        <v>27</v>
      </c>
      <c r="M56" t="s">
        <v>35</v>
      </c>
      <c r="N56" t="s">
        <v>29</v>
      </c>
      <c r="O56" t="s">
        <v>31</v>
      </c>
      <c r="P56" t="s">
        <v>36</v>
      </c>
      <c r="Q56" t="s">
        <v>29</v>
      </c>
      <c r="R56" t="s">
        <v>29</v>
      </c>
      <c r="S56" t="s">
        <v>29</v>
      </c>
      <c r="T56" t="s">
        <v>29</v>
      </c>
    </row>
    <row r="57" spans="1:20" x14ac:dyDescent="0.3">
      <c r="A57">
        <v>56</v>
      </c>
      <c r="B57" t="s">
        <v>40</v>
      </c>
      <c r="C57" t="s">
        <v>37</v>
      </c>
      <c r="D57" t="s">
        <v>33</v>
      </c>
      <c r="E57" t="s">
        <v>38</v>
      </c>
      <c r="F57" t="s">
        <v>47</v>
      </c>
      <c r="G57" t="s">
        <v>25</v>
      </c>
      <c r="H57" t="s">
        <v>26</v>
      </c>
      <c r="I57" t="s">
        <v>35</v>
      </c>
      <c r="J57" t="s">
        <v>35</v>
      </c>
      <c r="K57" t="s">
        <v>27</v>
      </c>
      <c r="L57" t="s">
        <v>35</v>
      </c>
      <c r="M57" t="s">
        <v>35</v>
      </c>
      <c r="N57" t="s">
        <v>29</v>
      </c>
      <c r="O57" t="s">
        <v>29</v>
      </c>
      <c r="P57" t="s">
        <v>41</v>
      </c>
      <c r="Q57" t="s">
        <v>29</v>
      </c>
      <c r="R57" t="s">
        <v>29</v>
      </c>
      <c r="S57" t="s">
        <v>29</v>
      </c>
      <c r="T57" t="s">
        <v>29</v>
      </c>
    </row>
    <row r="58" spans="1:20" x14ac:dyDescent="0.3">
      <c r="A58">
        <v>57</v>
      </c>
      <c r="B58" t="s">
        <v>32</v>
      </c>
      <c r="C58" t="s">
        <v>21</v>
      </c>
      <c r="D58" t="s">
        <v>33</v>
      </c>
      <c r="E58" t="s">
        <v>38</v>
      </c>
      <c r="G58" t="s">
        <v>35</v>
      </c>
      <c r="H58" t="s">
        <v>35</v>
      </c>
      <c r="I58" t="s">
        <v>35</v>
      </c>
      <c r="J58" t="s">
        <v>35</v>
      </c>
      <c r="K58" t="s">
        <v>35</v>
      </c>
      <c r="L58" t="s">
        <v>35</v>
      </c>
      <c r="M58" t="s">
        <v>35</v>
      </c>
      <c r="N58" t="s">
        <v>29</v>
      </c>
      <c r="O58" t="s">
        <v>29</v>
      </c>
      <c r="Q58" t="s">
        <v>29</v>
      </c>
      <c r="R58" t="s">
        <v>29</v>
      </c>
      <c r="S58" t="s">
        <v>29</v>
      </c>
      <c r="T58" t="s">
        <v>29</v>
      </c>
    </row>
    <row r="59" spans="1:20" x14ac:dyDescent="0.3">
      <c r="A59">
        <v>58</v>
      </c>
      <c r="B59" t="s">
        <v>32</v>
      </c>
      <c r="C59" t="s">
        <v>21</v>
      </c>
      <c r="D59" t="s">
        <v>22</v>
      </c>
      <c r="E59" t="s">
        <v>38</v>
      </c>
      <c r="F59" t="s">
        <v>62</v>
      </c>
      <c r="G59" t="s">
        <v>35</v>
      </c>
      <c r="H59" t="s">
        <v>35</v>
      </c>
      <c r="I59" t="s">
        <v>35</v>
      </c>
      <c r="J59" t="s">
        <v>35</v>
      </c>
      <c r="K59" t="s">
        <v>35</v>
      </c>
      <c r="L59" t="s">
        <v>35</v>
      </c>
      <c r="M59" t="s">
        <v>35</v>
      </c>
      <c r="N59" t="s">
        <v>63</v>
      </c>
      <c r="O59" t="s">
        <v>63</v>
      </c>
      <c r="P59" t="s">
        <v>45</v>
      </c>
      <c r="Q59" t="s">
        <v>63</v>
      </c>
      <c r="R59" t="s">
        <v>29</v>
      </c>
      <c r="S59" t="s">
        <v>63</v>
      </c>
      <c r="T59" t="s">
        <v>63</v>
      </c>
    </row>
    <row r="60" spans="1:20" x14ac:dyDescent="0.3">
      <c r="A60">
        <v>59</v>
      </c>
      <c r="B60" t="s">
        <v>32</v>
      </c>
      <c r="C60" t="s">
        <v>21</v>
      </c>
      <c r="D60" t="s">
        <v>22</v>
      </c>
      <c r="E60" t="s">
        <v>38</v>
      </c>
      <c r="F60" t="s">
        <v>62</v>
      </c>
      <c r="G60" t="s">
        <v>35</v>
      </c>
      <c r="H60" t="s">
        <v>35</v>
      </c>
      <c r="I60" t="s">
        <v>35</v>
      </c>
      <c r="J60" t="s">
        <v>35</v>
      </c>
      <c r="K60" t="s">
        <v>35</v>
      </c>
      <c r="L60" t="s">
        <v>35</v>
      </c>
      <c r="M60" t="s">
        <v>35</v>
      </c>
      <c r="N60" t="s">
        <v>63</v>
      </c>
      <c r="O60" t="s">
        <v>63</v>
      </c>
      <c r="P60" t="s">
        <v>45</v>
      </c>
      <c r="Q60" t="s">
        <v>63</v>
      </c>
      <c r="R60" t="s">
        <v>29</v>
      </c>
      <c r="S60" t="s">
        <v>63</v>
      </c>
      <c r="T60" t="s">
        <v>63</v>
      </c>
    </row>
    <row r="61" spans="1:20" x14ac:dyDescent="0.3">
      <c r="A61">
        <v>60</v>
      </c>
      <c r="B61" t="s">
        <v>20</v>
      </c>
      <c r="C61" t="s">
        <v>21</v>
      </c>
      <c r="D61" t="s">
        <v>22</v>
      </c>
      <c r="E61" t="s">
        <v>23</v>
      </c>
      <c r="F61" t="s">
        <v>64</v>
      </c>
      <c r="G61" t="s">
        <v>35</v>
      </c>
      <c r="H61" t="s">
        <v>35</v>
      </c>
      <c r="I61" t="s">
        <v>35</v>
      </c>
      <c r="J61" t="s">
        <v>35</v>
      </c>
      <c r="K61" t="s">
        <v>35</v>
      </c>
      <c r="L61" t="s">
        <v>35</v>
      </c>
      <c r="M61" t="s">
        <v>35</v>
      </c>
      <c r="N61" t="s">
        <v>63</v>
      </c>
      <c r="O61" t="s">
        <v>63</v>
      </c>
      <c r="P61" t="s">
        <v>41</v>
      </c>
      <c r="Q61" t="s">
        <v>63</v>
      </c>
      <c r="R61" t="s">
        <v>29</v>
      </c>
      <c r="S61" t="s">
        <v>63</v>
      </c>
      <c r="T61" t="s">
        <v>63</v>
      </c>
    </row>
    <row r="62" spans="1:20" x14ac:dyDescent="0.3">
      <c r="A62">
        <v>61</v>
      </c>
      <c r="B62" t="s">
        <v>32</v>
      </c>
      <c r="C62" t="s">
        <v>21</v>
      </c>
      <c r="D62" t="s">
        <v>22</v>
      </c>
      <c r="E62" t="s">
        <v>38</v>
      </c>
      <c r="F62" t="s">
        <v>62</v>
      </c>
      <c r="G62" t="s">
        <v>35</v>
      </c>
      <c r="H62" t="s">
        <v>35</v>
      </c>
      <c r="I62" t="s">
        <v>35</v>
      </c>
      <c r="J62" t="s">
        <v>35</v>
      </c>
      <c r="K62" t="s">
        <v>35</v>
      </c>
      <c r="L62" t="s">
        <v>35</v>
      </c>
      <c r="M62" t="s">
        <v>35</v>
      </c>
      <c r="N62" t="s">
        <v>63</v>
      </c>
      <c r="O62" t="s">
        <v>63</v>
      </c>
      <c r="P62" t="s">
        <v>36</v>
      </c>
      <c r="Q62" t="s">
        <v>63</v>
      </c>
      <c r="R62" t="s">
        <v>29</v>
      </c>
      <c r="S62" t="s">
        <v>63</v>
      </c>
      <c r="T62" t="s">
        <v>63</v>
      </c>
    </row>
    <row r="63" spans="1:20" x14ac:dyDescent="0.3">
      <c r="A63">
        <v>62</v>
      </c>
      <c r="B63" t="s">
        <v>20</v>
      </c>
      <c r="C63" t="s">
        <v>21</v>
      </c>
      <c r="D63" t="s">
        <v>22</v>
      </c>
      <c r="E63" t="s">
        <v>23</v>
      </c>
      <c r="G63" t="s">
        <v>35</v>
      </c>
      <c r="H63" t="s">
        <v>35</v>
      </c>
      <c r="I63" t="s">
        <v>35</v>
      </c>
      <c r="J63" t="s">
        <v>35</v>
      </c>
      <c r="K63" t="s">
        <v>35</v>
      </c>
      <c r="L63" t="s">
        <v>35</v>
      </c>
      <c r="M63" t="s">
        <v>35</v>
      </c>
      <c r="N63" t="s">
        <v>65</v>
      </c>
      <c r="O63" t="s">
        <v>63</v>
      </c>
      <c r="P63" t="s">
        <v>41</v>
      </c>
      <c r="Q63" t="s">
        <v>63</v>
      </c>
      <c r="R63" t="s">
        <v>29</v>
      </c>
      <c r="S63" t="s">
        <v>63</v>
      </c>
      <c r="T63" t="s">
        <v>63</v>
      </c>
    </row>
    <row r="64" spans="1:20" x14ac:dyDescent="0.3">
      <c r="A64">
        <v>63</v>
      </c>
      <c r="B64" t="s">
        <v>40</v>
      </c>
      <c r="C64" t="s">
        <v>21</v>
      </c>
      <c r="D64" t="s">
        <v>22</v>
      </c>
      <c r="E64" t="s">
        <v>23</v>
      </c>
      <c r="G64" t="s">
        <v>35</v>
      </c>
      <c r="H64" t="s">
        <v>35</v>
      </c>
      <c r="I64" t="s">
        <v>35</v>
      </c>
      <c r="J64" t="s">
        <v>35</v>
      </c>
      <c r="K64" t="s">
        <v>35</v>
      </c>
      <c r="L64" t="s">
        <v>35</v>
      </c>
      <c r="M64" t="s">
        <v>35</v>
      </c>
      <c r="N64" t="s">
        <v>63</v>
      </c>
      <c r="O64" t="s">
        <v>63</v>
      </c>
      <c r="P64" t="s">
        <v>36</v>
      </c>
      <c r="Q64" t="s">
        <v>63</v>
      </c>
      <c r="R64" t="s">
        <v>31</v>
      </c>
      <c r="S64" t="s">
        <v>63</v>
      </c>
      <c r="T64" t="s">
        <v>63</v>
      </c>
    </row>
    <row r="65" spans="1:20" x14ac:dyDescent="0.3">
      <c r="A65">
        <v>64</v>
      </c>
      <c r="B65" t="s">
        <v>32</v>
      </c>
      <c r="C65" t="s">
        <v>21</v>
      </c>
      <c r="D65" t="s">
        <v>22</v>
      </c>
      <c r="E65" t="s">
        <v>23</v>
      </c>
      <c r="F65" t="s">
        <v>62</v>
      </c>
      <c r="G65" t="s">
        <v>27</v>
      </c>
      <c r="H65" t="s">
        <v>27</v>
      </c>
      <c r="I65" t="s">
        <v>35</v>
      </c>
      <c r="J65" t="s">
        <v>35</v>
      </c>
      <c r="K65" t="s">
        <v>35</v>
      </c>
      <c r="L65" t="s">
        <v>35</v>
      </c>
      <c r="M65" t="s">
        <v>35</v>
      </c>
      <c r="N65" t="s">
        <v>63</v>
      </c>
      <c r="O65" t="s">
        <v>63</v>
      </c>
      <c r="P65" t="s">
        <v>41</v>
      </c>
      <c r="Q65" t="s">
        <v>63</v>
      </c>
      <c r="R65" t="s">
        <v>29</v>
      </c>
      <c r="S65" t="s">
        <v>65</v>
      </c>
      <c r="T65" t="s">
        <v>63</v>
      </c>
    </row>
    <row r="66" spans="1:20" x14ac:dyDescent="0.3">
      <c r="A66">
        <v>65</v>
      </c>
      <c r="B66" t="s">
        <v>32</v>
      </c>
      <c r="C66" t="s">
        <v>21</v>
      </c>
      <c r="D66" t="s">
        <v>22</v>
      </c>
      <c r="E66" t="s">
        <v>38</v>
      </c>
      <c r="G66" t="s">
        <v>35</v>
      </c>
      <c r="H66" t="s">
        <v>35</v>
      </c>
      <c r="I66" t="s">
        <v>35</v>
      </c>
      <c r="N66" t="s">
        <v>63</v>
      </c>
      <c r="O66" t="s">
        <v>63</v>
      </c>
      <c r="P66" t="s">
        <v>45</v>
      </c>
      <c r="Q66" t="s">
        <v>63</v>
      </c>
      <c r="R66" t="s">
        <v>29</v>
      </c>
      <c r="S66" t="s">
        <v>63</v>
      </c>
      <c r="T66" t="s">
        <v>63</v>
      </c>
    </row>
    <row r="67" spans="1:20" x14ac:dyDescent="0.3">
      <c r="A67">
        <v>66</v>
      </c>
      <c r="B67" t="s">
        <v>20</v>
      </c>
      <c r="C67" t="s">
        <v>21</v>
      </c>
      <c r="D67" t="s">
        <v>22</v>
      </c>
      <c r="E67" t="s">
        <v>23</v>
      </c>
      <c r="F67" t="s">
        <v>62</v>
      </c>
      <c r="G67" t="s">
        <v>27</v>
      </c>
      <c r="H67" t="s">
        <v>35</v>
      </c>
      <c r="I67" t="s">
        <v>35</v>
      </c>
      <c r="J67" t="s">
        <v>35</v>
      </c>
      <c r="K67" t="s">
        <v>35</v>
      </c>
      <c r="L67" t="s">
        <v>35</v>
      </c>
      <c r="M67" t="s">
        <v>35</v>
      </c>
      <c r="N67" t="s">
        <v>63</v>
      </c>
      <c r="O67" t="s">
        <v>63</v>
      </c>
      <c r="P67" t="s">
        <v>36</v>
      </c>
      <c r="Q67" t="s">
        <v>63</v>
      </c>
      <c r="R67" t="s">
        <v>29</v>
      </c>
      <c r="S67" t="s">
        <v>63</v>
      </c>
      <c r="T67" t="s">
        <v>65</v>
      </c>
    </row>
    <row r="68" spans="1:20" x14ac:dyDescent="0.3">
      <c r="A68">
        <v>67</v>
      </c>
      <c r="B68" t="s">
        <v>32</v>
      </c>
      <c r="C68" t="s">
        <v>21</v>
      </c>
      <c r="D68" t="s">
        <v>33</v>
      </c>
      <c r="E68" t="s">
        <v>38</v>
      </c>
      <c r="F68" t="s">
        <v>66</v>
      </c>
      <c r="G68" t="s">
        <v>35</v>
      </c>
      <c r="H68" t="s">
        <v>35</v>
      </c>
      <c r="J68" t="s">
        <v>35</v>
      </c>
      <c r="K68" t="s">
        <v>35</v>
      </c>
      <c r="L68" t="s">
        <v>35</v>
      </c>
      <c r="M68" t="s">
        <v>35</v>
      </c>
      <c r="N68" t="s">
        <v>63</v>
      </c>
      <c r="O68" t="s">
        <v>63</v>
      </c>
      <c r="P68" t="s">
        <v>36</v>
      </c>
      <c r="Q68" t="s">
        <v>63</v>
      </c>
      <c r="R68" t="s">
        <v>29</v>
      </c>
      <c r="S68" t="s">
        <v>63</v>
      </c>
      <c r="T68" t="s">
        <v>63</v>
      </c>
    </row>
    <row r="69" spans="1:20" x14ac:dyDescent="0.3">
      <c r="A69">
        <v>68</v>
      </c>
      <c r="B69" t="s">
        <v>20</v>
      </c>
      <c r="C69" t="s">
        <v>37</v>
      </c>
      <c r="D69" t="s">
        <v>22</v>
      </c>
      <c r="E69" t="s">
        <v>38</v>
      </c>
      <c r="F69" t="s">
        <v>67</v>
      </c>
      <c r="G69" t="s">
        <v>35</v>
      </c>
      <c r="H69" t="s">
        <v>35</v>
      </c>
      <c r="I69" t="s">
        <v>35</v>
      </c>
      <c r="J69" t="s">
        <v>35</v>
      </c>
      <c r="K69" t="s">
        <v>27</v>
      </c>
      <c r="L69" t="s">
        <v>27</v>
      </c>
      <c r="M69" t="s">
        <v>35</v>
      </c>
      <c r="N69" t="s">
        <v>63</v>
      </c>
      <c r="O69" t="s">
        <v>68</v>
      </c>
      <c r="Q69" t="s">
        <v>65</v>
      </c>
      <c r="R69" t="s">
        <v>31</v>
      </c>
      <c r="S69" t="s">
        <v>63</v>
      </c>
      <c r="T69" t="s">
        <v>65</v>
      </c>
    </row>
    <row r="70" spans="1:20" x14ac:dyDescent="0.3">
      <c r="A70">
        <v>69</v>
      </c>
      <c r="B70" t="s">
        <v>40</v>
      </c>
      <c r="C70" t="s">
        <v>21</v>
      </c>
      <c r="D70" t="s">
        <v>42</v>
      </c>
      <c r="E70" t="s">
        <v>38</v>
      </c>
      <c r="F70" t="s">
        <v>64</v>
      </c>
      <c r="G70" t="s">
        <v>35</v>
      </c>
      <c r="H70" t="s">
        <v>35</v>
      </c>
      <c r="I70" t="s">
        <v>35</v>
      </c>
      <c r="J70" t="s">
        <v>35</v>
      </c>
      <c r="K70" t="s">
        <v>35</v>
      </c>
      <c r="L70" t="s">
        <v>35</v>
      </c>
      <c r="M70" t="s">
        <v>35</v>
      </c>
      <c r="N70" t="s">
        <v>63</v>
      </c>
      <c r="O70" t="s">
        <v>63</v>
      </c>
      <c r="P70" t="s">
        <v>36</v>
      </c>
      <c r="Q70" t="s">
        <v>63</v>
      </c>
      <c r="R70" t="s">
        <v>31</v>
      </c>
      <c r="S70" t="s">
        <v>65</v>
      </c>
      <c r="T70" t="s">
        <v>63</v>
      </c>
    </row>
    <row r="71" spans="1:20" x14ac:dyDescent="0.3">
      <c r="A71">
        <v>70</v>
      </c>
      <c r="B71" t="s">
        <v>32</v>
      </c>
      <c r="C71" t="s">
        <v>37</v>
      </c>
      <c r="D71" t="s">
        <v>22</v>
      </c>
      <c r="E71" t="s">
        <v>38</v>
      </c>
      <c r="F71" t="s">
        <v>64</v>
      </c>
      <c r="G71" t="s">
        <v>35</v>
      </c>
      <c r="H71" t="s">
        <v>35</v>
      </c>
      <c r="I71" t="s">
        <v>35</v>
      </c>
      <c r="J71" t="s">
        <v>35</v>
      </c>
      <c r="K71" t="s">
        <v>35</v>
      </c>
      <c r="L71" t="s">
        <v>35</v>
      </c>
      <c r="M71" t="s">
        <v>35</v>
      </c>
      <c r="N71" t="s">
        <v>63</v>
      </c>
      <c r="O71" t="s">
        <v>63</v>
      </c>
      <c r="P71" t="s">
        <v>36</v>
      </c>
      <c r="Q71" t="s">
        <v>63</v>
      </c>
      <c r="R71" t="s">
        <v>29</v>
      </c>
      <c r="S71" t="s">
        <v>63</v>
      </c>
      <c r="T71" t="s">
        <v>65</v>
      </c>
    </row>
    <row r="72" spans="1:20" x14ac:dyDescent="0.3">
      <c r="A72">
        <v>71</v>
      </c>
      <c r="B72" t="s">
        <v>20</v>
      </c>
      <c r="C72" t="s">
        <v>21</v>
      </c>
      <c r="D72" t="s">
        <v>22</v>
      </c>
      <c r="E72" t="s">
        <v>23</v>
      </c>
      <c r="F72" t="s">
        <v>62</v>
      </c>
      <c r="G72" t="s">
        <v>27</v>
      </c>
      <c r="H72" t="s">
        <v>35</v>
      </c>
      <c r="I72" t="s">
        <v>35</v>
      </c>
      <c r="J72" t="s">
        <v>35</v>
      </c>
      <c r="K72" t="s">
        <v>35</v>
      </c>
      <c r="L72" t="s">
        <v>35</v>
      </c>
      <c r="M72" t="s">
        <v>35</v>
      </c>
      <c r="N72" t="s">
        <v>63</v>
      </c>
      <c r="O72" t="s">
        <v>65</v>
      </c>
      <c r="P72" t="s">
        <v>36</v>
      </c>
      <c r="Q72" t="s">
        <v>63</v>
      </c>
      <c r="R72" t="s">
        <v>29</v>
      </c>
      <c r="S72" t="s">
        <v>63</v>
      </c>
      <c r="T72" t="s">
        <v>63</v>
      </c>
    </row>
    <row r="73" spans="1:20" x14ac:dyDescent="0.3">
      <c r="A73">
        <v>72</v>
      </c>
      <c r="B73" t="s">
        <v>40</v>
      </c>
      <c r="C73" t="s">
        <v>21</v>
      </c>
      <c r="D73" t="s">
        <v>33</v>
      </c>
      <c r="E73" t="s">
        <v>38</v>
      </c>
      <c r="G73" t="s">
        <v>35</v>
      </c>
      <c r="H73" t="s">
        <v>35</v>
      </c>
      <c r="I73" t="s">
        <v>35</v>
      </c>
      <c r="J73" t="s">
        <v>35</v>
      </c>
      <c r="K73" t="s">
        <v>35</v>
      </c>
      <c r="L73" t="s">
        <v>35</v>
      </c>
      <c r="M73" t="s">
        <v>35</v>
      </c>
      <c r="N73" t="s">
        <v>63</v>
      </c>
      <c r="O73" t="s">
        <v>63</v>
      </c>
      <c r="P73" t="s">
        <v>36</v>
      </c>
      <c r="Q73" t="s">
        <v>63</v>
      </c>
      <c r="R73" t="s">
        <v>29</v>
      </c>
      <c r="S73" t="s">
        <v>63</v>
      </c>
      <c r="T73" t="s">
        <v>63</v>
      </c>
    </row>
    <row r="74" spans="1:20" x14ac:dyDescent="0.3">
      <c r="A74">
        <v>73</v>
      </c>
      <c r="B74" t="s">
        <v>32</v>
      </c>
      <c r="C74" t="s">
        <v>37</v>
      </c>
      <c r="D74" t="s">
        <v>33</v>
      </c>
      <c r="E74" t="s">
        <v>38</v>
      </c>
      <c r="G74" t="s">
        <v>35</v>
      </c>
      <c r="H74" t="s">
        <v>35</v>
      </c>
      <c r="I74" t="s">
        <v>35</v>
      </c>
      <c r="J74" t="s">
        <v>35</v>
      </c>
      <c r="K74" t="s">
        <v>35</v>
      </c>
      <c r="L74" t="s">
        <v>35</v>
      </c>
      <c r="M74" t="s">
        <v>35</v>
      </c>
      <c r="N74" t="s">
        <v>63</v>
      </c>
      <c r="O74" t="s">
        <v>63</v>
      </c>
      <c r="P74" t="s">
        <v>36</v>
      </c>
      <c r="Q74" t="s">
        <v>63</v>
      </c>
      <c r="R74" t="s">
        <v>29</v>
      </c>
      <c r="S74" t="s">
        <v>63</v>
      </c>
      <c r="T74" t="s">
        <v>63</v>
      </c>
    </row>
    <row r="75" spans="1:20" x14ac:dyDescent="0.3">
      <c r="A75">
        <v>74</v>
      </c>
      <c r="B75" t="s">
        <v>20</v>
      </c>
      <c r="C75" t="s">
        <v>21</v>
      </c>
      <c r="D75" t="s">
        <v>22</v>
      </c>
      <c r="E75" t="s">
        <v>23</v>
      </c>
      <c r="F75" t="s">
        <v>62</v>
      </c>
      <c r="G75" t="s">
        <v>27</v>
      </c>
      <c r="H75" t="s">
        <v>35</v>
      </c>
      <c r="I75" t="s">
        <v>35</v>
      </c>
      <c r="J75" t="s">
        <v>35</v>
      </c>
      <c r="K75" t="s">
        <v>35</v>
      </c>
      <c r="L75" t="s">
        <v>35</v>
      </c>
      <c r="M75" t="s">
        <v>35</v>
      </c>
      <c r="N75" t="s">
        <v>65</v>
      </c>
      <c r="O75" t="s">
        <v>65</v>
      </c>
      <c r="P75" t="s">
        <v>60</v>
      </c>
      <c r="Q75" t="s">
        <v>65</v>
      </c>
      <c r="R75" t="s">
        <v>29</v>
      </c>
      <c r="S75" t="s">
        <v>63</v>
      </c>
      <c r="T75" t="s">
        <v>63</v>
      </c>
    </row>
    <row r="76" spans="1:20" x14ac:dyDescent="0.3">
      <c r="A76">
        <v>75</v>
      </c>
      <c r="B76" t="s">
        <v>32</v>
      </c>
      <c r="C76" t="s">
        <v>21</v>
      </c>
      <c r="D76" t="s">
        <v>22</v>
      </c>
      <c r="E76" t="s">
        <v>23</v>
      </c>
      <c r="F76" t="s">
        <v>69</v>
      </c>
      <c r="G76" t="s">
        <v>26</v>
      </c>
      <c r="H76" t="s">
        <v>27</v>
      </c>
      <c r="I76" t="s">
        <v>35</v>
      </c>
      <c r="J76" t="s">
        <v>35</v>
      </c>
      <c r="K76" t="s">
        <v>35</v>
      </c>
      <c r="L76" t="s">
        <v>35</v>
      </c>
      <c r="M76" t="s">
        <v>35</v>
      </c>
      <c r="N76" t="s">
        <v>63</v>
      </c>
      <c r="O76" t="s">
        <v>65</v>
      </c>
      <c r="P76" t="s">
        <v>45</v>
      </c>
      <c r="Q76" t="s">
        <v>63</v>
      </c>
      <c r="R76" t="s">
        <v>29</v>
      </c>
      <c r="S76" t="s">
        <v>63</v>
      </c>
      <c r="T76" t="s">
        <v>63</v>
      </c>
    </row>
    <row r="77" spans="1:20" x14ac:dyDescent="0.3">
      <c r="A77">
        <v>76</v>
      </c>
      <c r="B77" t="s">
        <v>20</v>
      </c>
      <c r="C77" t="s">
        <v>21</v>
      </c>
      <c r="D77" t="s">
        <v>22</v>
      </c>
      <c r="E77" t="s">
        <v>23</v>
      </c>
      <c r="F77" t="s">
        <v>70</v>
      </c>
      <c r="G77" t="s">
        <v>35</v>
      </c>
      <c r="H77" t="s">
        <v>35</v>
      </c>
      <c r="I77" t="s">
        <v>35</v>
      </c>
      <c r="J77" t="s">
        <v>35</v>
      </c>
      <c r="K77" t="s">
        <v>35</v>
      </c>
      <c r="L77" t="s">
        <v>35</v>
      </c>
      <c r="M77" t="s">
        <v>35</v>
      </c>
      <c r="N77" t="s">
        <v>63</v>
      </c>
      <c r="O77" t="s">
        <v>63</v>
      </c>
      <c r="P77" t="s">
        <v>43</v>
      </c>
      <c r="Q77" t="s">
        <v>63</v>
      </c>
      <c r="R77" t="s">
        <v>31</v>
      </c>
      <c r="S77" t="s">
        <v>65</v>
      </c>
      <c r="T77" t="s">
        <v>65</v>
      </c>
    </row>
    <row r="78" spans="1:20" x14ac:dyDescent="0.3">
      <c r="A78">
        <v>77</v>
      </c>
      <c r="B78" t="s">
        <v>40</v>
      </c>
      <c r="C78" t="s">
        <v>37</v>
      </c>
      <c r="D78" t="s">
        <v>71</v>
      </c>
      <c r="E78" t="s">
        <v>38</v>
      </c>
      <c r="G78" t="s">
        <v>35</v>
      </c>
      <c r="H78" t="s">
        <v>35</v>
      </c>
      <c r="I78" t="s">
        <v>35</v>
      </c>
      <c r="J78" t="s">
        <v>35</v>
      </c>
      <c r="K78" t="s">
        <v>35</v>
      </c>
      <c r="L78" t="s">
        <v>35</v>
      </c>
      <c r="M78" t="s">
        <v>35</v>
      </c>
      <c r="N78" t="s">
        <v>63</v>
      </c>
      <c r="O78" t="s">
        <v>63</v>
      </c>
      <c r="P78" t="s">
        <v>45</v>
      </c>
      <c r="Q78" t="s">
        <v>63</v>
      </c>
      <c r="S78" t="s">
        <v>63</v>
      </c>
      <c r="T78" t="s">
        <v>63</v>
      </c>
    </row>
    <row r="79" spans="1:20" x14ac:dyDescent="0.3">
      <c r="A79">
        <v>78</v>
      </c>
      <c r="B79" t="s">
        <v>32</v>
      </c>
      <c r="C79" t="s">
        <v>21</v>
      </c>
      <c r="D79" t="s">
        <v>33</v>
      </c>
      <c r="E79" t="s">
        <v>38</v>
      </c>
      <c r="F79" t="s">
        <v>62</v>
      </c>
      <c r="G79" t="s">
        <v>35</v>
      </c>
      <c r="H79" t="s">
        <v>35</v>
      </c>
      <c r="I79" t="s">
        <v>35</v>
      </c>
      <c r="J79" t="s">
        <v>35</v>
      </c>
      <c r="K79" t="s">
        <v>35</v>
      </c>
      <c r="L79" t="s">
        <v>35</v>
      </c>
      <c r="M79" t="s">
        <v>35</v>
      </c>
      <c r="N79" t="s">
        <v>63</v>
      </c>
      <c r="O79" t="s">
        <v>63</v>
      </c>
      <c r="P79" t="s">
        <v>41</v>
      </c>
      <c r="Q79" t="s">
        <v>63</v>
      </c>
      <c r="R79" t="s">
        <v>31</v>
      </c>
      <c r="S79" t="s">
        <v>65</v>
      </c>
      <c r="T79" t="s">
        <v>65</v>
      </c>
    </row>
    <row r="80" spans="1:20" x14ac:dyDescent="0.3">
      <c r="A80">
        <v>79</v>
      </c>
      <c r="B80" t="s">
        <v>40</v>
      </c>
      <c r="C80" t="s">
        <v>21</v>
      </c>
      <c r="D80" t="s">
        <v>72</v>
      </c>
      <c r="E80" t="s">
        <v>38</v>
      </c>
      <c r="G80" t="s">
        <v>35</v>
      </c>
      <c r="H80" t="s">
        <v>35</v>
      </c>
      <c r="I80" t="s">
        <v>35</v>
      </c>
      <c r="J80" t="s">
        <v>35</v>
      </c>
      <c r="K80" t="s">
        <v>35</v>
      </c>
      <c r="M80" t="s">
        <v>35</v>
      </c>
      <c r="N80" t="s">
        <v>63</v>
      </c>
      <c r="O80" t="s">
        <v>63</v>
      </c>
      <c r="P80" t="s">
        <v>36</v>
      </c>
      <c r="Q80" t="s">
        <v>63</v>
      </c>
      <c r="S80" t="s">
        <v>63</v>
      </c>
      <c r="T80" t="s">
        <v>63</v>
      </c>
    </row>
    <row r="81" spans="1:20" x14ac:dyDescent="0.3">
      <c r="A81">
        <v>80</v>
      </c>
      <c r="B81" t="s">
        <v>40</v>
      </c>
      <c r="C81" t="s">
        <v>21</v>
      </c>
      <c r="D81" t="s">
        <v>42</v>
      </c>
      <c r="E81" t="s">
        <v>38</v>
      </c>
      <c r="F81" t="s">
        <v>69</v>
      </c>
      <c r="G81" t="s">
        <v>26</v>
      </c>
      <c r="H81" t="s">
        <v>35</v>
      </c>
      <c r="I81" t="s">
        <v>35</v>
      </c>
      <c r="J81" t="s">
        <v>35</v>
      </c>
      <c r="K81" t="s">
        <v>35</v>
      </c>
      <c r="L81" t="s">
        <v>35</v>
      </c>
      <c r="M81" t="s">
        <v>35</v>
      </c>
      <c r="N81" t="s">
        <v>63</v>
      </c>
      <c r="O81" t="s">
        <v>65</v>
      </c>
      <c r="P81" t="s">
        <v>60</v>
      </c>
      <c r="Q81" t="s">
        <v>63</v>
      </c>
      <c r="R81" t="s">
        <v>29</v>
      </c>
      <c r="S81" t="s">
        <v>63</v>
      </c>
      <c r="T81" t="s">
        <v>63</v>
      </c>
    </row>
    <row r="82" spans="1:20" x14ac:dyDescent="0.3">
      <c r="A82">
        <v>81</v>
      </c>
      <c r="B82" t="s">
        <v>20</v>
      </c>
      <c r="C82" t="s">
        <v>37</v>
      </c>
      <c r="D82" t="s">
        <v>22</v>
      </c>
      <c r="E82" t="s">
        <v>23</v>
      </c>
      <c r="F82" t="s">
        <v>73</v>
      </c>
      <c r="G82" t="s">
        <v>26</v>
      </c>
      <c r="H82" t="s">
        <v>27</v>
      </c>
      <c r="I82" t="s">
        <v>35</v>
      </c>
      <c r="J82" t="s">
        <v>35</v>
      </c>
      <c r="K82" t="s">
        <v>35</v>
      </c>
      <c r="L82" t="s">
        <v>35</v>
      </c>
      <c r="M82" t="s">
        <v>35</v>
      </c>
      <c r="N82" t="s">
        <v>63</v>
      </c>
      <c r="O82" t="s">
        <v>63</v>
      </c>
      <c r="P82" t="s">
        <v>45</v>
      </c>
      <c r="Q82" t="s">
        <v>63</v>
      </c>
      <c r="R82" t="s">
        <v>29</v>
      </c>
      <c r="S82" t="s">
        <v>65</v>
      </c>
      <c r="T82" t="s">
        <v>68</v>
      </c>
    </row>
    <row r="83" spans="1:20" x14ac:dyDescent="0.3">
      <c r="A83">
        <v>82</v>
      </c>
      <c r="B83" t="s">
        <v>32</v>
      </c>
      <c r="C83" t="s">
        <v>37</v>
      </c>
      <c r="D83" t="s">
        <v>72</v>
      </c>
      <c r="E83" t="s">
        <v>38</v>
      </c>
      <c r="G83" t="s">
        <v>35</v>
      </c>
      <c r="H83" t="s">
        <v>35</v>
      </c>
      <c r="I83" t="s">
        <v>35</v>
      </c>
      <c r="J83" t="s">
        <v>35</v>
      </c>
      <c r="K83" t="s">
        <v>35</v>
      </c>
      <c r="L83" t="s">
        <v>35</v>
      </c>
      <c r="M83" t="s">
        <v>35</v>
      </c>
      <c r="N83" t="s">
        <v>63</v>
      </c>
      <c r="O83" t="s">
        <v>63</v>
      </c>
      <c r="P83" t="s">
        <v>43</v>
      </c>
      <c r="Q83" t="s">
        <v>63</v>
      </c>
      <c r="R83" t="s">
        <v>29</v>
      </c>
      <c r="S83" t="s">
        <v>63</v>
      </c>
      <c r="T83" t="s">
        <v>63</v>
      </c>
    </row>
    <row r="84" spans="1:20" x14ac:dyDescent="0.3">
      <c r="A84">
        <v>83</v>
      </c>
      <c r="B84" t="s">
        <v>44</v>
      </c>
      <c r="C84" t="s">
        <v>21</v>
      </c>
      <c r="D84" t="s">
        <v>42</v>
      </c>
      <c r="E84" t="s">
        <v>38</v>
      </c>
      <c r="F84" t="s">
        <v>66</v>
      </c>
      <c r="G84" t="s">
        <v>35</v>
      </c>
      <c r="H84" t="s">
        <v>35</v>
      </c>
      <c r="I84" t="s">
        <v>35</v>
      </c>
      <c r="J84" t="s">
        <v>35</v>
      </c>
      <c r="K84" t="s">
        <v>35</v>
      </c>
      <c r="L84" t="s">
        <v>35</v>
      </c>
      <c r="M84" t="s">
        <v>35</v>
      </c>
      <c r="N84" t="s">
        <v>63</v>
      </c>
      <c r="O84" t="s">
        <v>65</v>
      </c>
      <c r="P84" t="s">
        <v>43</v>
      </c>
      <c r="Q84" t="s">
        <v>63</v>
      </c>
      <c r="R84" t="s">
        <v>29</v>
      </c>
      <c r="S84" t="s">
        <v>63</v>
      </c>
      <c r="T84" t="s">
        <v>63</v>
      </c>
    </row>
    <row r="85" spans="1:20" x14ac:dyDescent="0.3">
      <c r="A85">
        <v>84</v>
      </c>
      <c r="B85" t="s">
        <v>40</v>
      </c>
      <c r="C85" t="s">
        <v>21</v>
      </c>
      <c r="D85" t="s">
        <v>42</v>
      </c>
      <c r="E85" t="s">
        <v>23</v>
      </c>
      <c r="F85" t="s">
        <v>62</v>
      </c>
      <c r="G85" t="s">
        <v>27</v>
      </c>
      <c r="H85" t="s">
        <v>35</v>
      </c>
      <c r="I85" t="s">
        <v>35</v>
      </c>
      <c r="J85" t="s">
        <v>35</v>
      </c>
      <c r="K85" t="s">
        <v>35</v>
      </c>
      <c r="L85" t="s">
        <v>35</v>
      </c>
      <c r="M85" t="s">
        <v>35</v>
      </c>
      <c r="N85" t="s">
        <v>63</v>
      </c>
      <c r="O85" t="s">
        <v>65</v>
      </c>
      <c r="P85" t="s">
        <v>45</v>
      </c>
      <c r="Q85" t="s">
        <v>63</v>
      </c>
      <c r="R85" t="s">
        <v>29</v>
      </c>
      <c r="S85" t="s">
        <v>63</v>
      </c>
      <c r="T85" t="s">
        <v>63</v>
      </c>
    </row>
    <row r="86" spans="1:20" x14ac:dyDescent="0.3">
      <c r="A86">
        <v>85</v>
      </c>
      <c r="B86" t="s">
        <v>32</v>
      </c>
      <c r="C86" t="s">
        <v>21</v>
      </c>
      <c r="D86" t="s">
        <v>42</v>
      </c>
      <c r="E86" t="s">
        <v>38</v>
      </c>
      <c r="F86" t="s">
        <v>62</v>
      </c>
      <c r="G86" t="s">
        <v>35</v>
      </c>
      <c r="H86" t="s">
        <v>35</v>
      </c>
      <c r="I86" t="s">
        <v>35</v>
      </c>
      <c r="J86" t="s">
        <v>35</v>
      </c>
      <c r="K86" t="s">
        <v>35</v>
      </c>
      <c r="L86" t="s">
        <v>35</v>
      </c>
      <c r="M86" t="s">
        <v>35</v>
      </c>
      <c r="N86" t="s">
        <v>63</v>
      </c>
      <c r="O86" t="s">
        <v>65</v>
      </c>
      <c r="Q86" t="s">
        <v>63</v>
      </c>
      <c r="S86" t="s">
        <v>63</v>
      </c>
      <c r="T86" t="s">
        <v>63</v>
      </c>
    </row>
    <row r="87" spans="1:20" x14ac:dyDescent="0.3">
      <c r="A87">
        <v>86</v>
      </c>
      <c r="B87" t="s">
        <v>32</v>
      </c>
      <c r="C87" t="s">
        <v>21</v>
      </c>
      <c r="D87" t="s">
        <v>42</v>
      </c>
      <c r="E87" t="s">
        <v>38</v>
      </c>
      <c r="F87" t="s">
        <v>62</v>
      </c>
      <c r="G87" t="s">
        <v>27</v>
      </c>
      <c r="H87" t="s">
        <v>35</v>
      </c>
      <c r="I87" t="s">
        <v>35</v>
      </c>
      <c r="J87" t="s">
        <v>35</v>
      </c>
      <c r="K87" t="s">
        <v>35</v>
      </c>
      <c r="L87" t="s">
        <v>27</v>
      </c>
      <c r="M87" t="s">
        <v>35</v>
      </c>
      <c r="N87" t="s">
        <v>63</v>
      </c>
      <c r="O87" t="s">
        <v>63</v>
      </c>
      <c r="P87" t="s">
        <v>45</v>
      </c>
      <c r="Q87" t="s">
        <v>63</v>
      </c>
      <c r="R87" t="s">
        <v>29</v>
      </c>
      <c r="S87" t="s">
        <v>63</v>
      </c>
      <c r="T87" t="s">
        <v>63</v>
      </c>
    </row>
    <row r="88" spans="1:20" x14ac:dyDescent="0.3">
      <c r="A88">
        <v>87</v>
      </c>
      <c r="B88" t="s">
        <v>32</v>
      </c>
      <c r="C88" t="s">
        <v>37</v>
      </c>
      <c r="D88" t="s">
        <v>33</v>
      </c>
      <c r="E88" t="s">
        <v>38</v>
      </c>
      <c r="F88" t="s">
        <v>62</v>
      </c>
      <c r="G88" t="s">
        <v>27</v>
      </c>
      <c r="H88" t="s">
        <v>35</v>
      </c>
      <c r="I88" t="s">
        <v>35</v>
      </c>
      <c r="J88" t="s">
        <v>35</v>
      </c>
      <c r="K88" t="s">
        <v>35</v>
      </c>
      <c r="L88" t="s">
        <v>35</v>
      </c>
      <c r="M88" t="s">
        <v>35</v>
      </c>
      <c r="N88" t="s">
        <v>63</v>
      </c>
      <c r="O88" t="s">
        <v>63</v>
      </c>
      <c r="P88" t="s">
        <v>36</v>
      </c>
      <c r="Q88" t="s">
        <v>63</v>
      </c>
    </row>
    <row r="89" spans="1:20" x14ac:dyDescent="0.3">
      <c r="A89">
        <v>88</v>
      </c>
      <c r="B89" t="s">
        <v>20</v>
      </c>
      <c r="C89" t="s">
        <v>37</v>
      </c>
      <c r="D89" t="s">
        <v>22</v>
      </c>
      <c r="E89" t="s">
        <v>23</v>
      </c>
      <c r="G89" t="s">
        <v>35</v>
      </c>
      <c r="H89" t="s">
        <v>35</v>
      </c>
      <c r="I89" t="s">
        <v>35</v>
      </c>
      <c r="J89" t="s">
        <v>35</v>
      </c>
      <c r="K89" t="s">
        <v>35</v>
      </c>
      <c r="L89" t="s">
        <v>35</v>
      </c>
      <c r="M89" t="s">
        <v>35</v>
      </c>
      <c r="N89" t="s">
        <v>63</v>
      </c>
      <c r="O89" t="s">
        <v>63</v>
      </c>
      <c r="P89" t="s">
        <v>43</v>
      </c>
      <c r="Q89" t="s">
        <v>63</v>
      </c>
      <c r="R89" t="s">
        <v>29</v>
      </c>
      <c r="S89" t="s">
        <v>63</v>
      </c>
      <c r="T89" t="s">
        <v>63</v>
      </c>
    </row>
    <row r="90" spans="1:20" x14ac:dyDescent="0.3">
      <c r="A90">
        <v>89</v>
      </c>
      <c r="B90" t="s">
        <v>32</v>
      </c>
      <c r="C90" t="s">
        <v>21</v>
      </c>
      <c r="D90" t="s">
        <v>42</v>
      </c>
      <c r="E90" t="s">
        <v>38</v>
      </c>
      <c r="G90" t="s">
        <v>35</v>
      </c>
      <c r="H90" t="s">
        <v>35</v>
      </c>
      <c r="I90" t="s">
        <v>35</v>
      </c>
      <c r="J90" t="s">
        <v>35</v>
      </c>
      <c r="K90" t="s">
        <v>35</v>
      </c>
      <c r="L90" t="s">
        <v>35</v>
      </c>
      <c r="M90" t="s">
        <v>35</v>
      </c>
      <c r="N90" t="s">
        <v>65</v>
      </c>
      <c r="O90" t="s">
        <v>63</v>
      </c>
      <c r="P90" t="s">
        <v>45</v>
      </c>
      <c r="Q90" t="s">
        <v>63</v>
      </c>
      <c r="R90" t="s">
        <v>29</v>
      </c>
      <c r="S90" t="s">
        <v>68</v>
      </c>
      <c r="T90" t="s">
        <v>63</v>
      </c>
    </row>
    <row r="91" spans="1:20" x14ac:dyDescent="0.3">
      <c r="A91">
        <v>90</v>
      </c>
      <c r="B91" t="s">
        <v>32</v>
      </c>
      <c r="C91" t="s">
        <v>21</v>
      </c>
      <c r="D91" t="s">
        <v>72</v>
      </c>
      <c r="E91" t="s">
        <v>38</v>
      </c>
      <c r="G91" t="s">
        <v>35</v>
      </c>
      <c r="H91" t="s">
        <v>35</v>
      </c>
      <c r="I91" t="s">
        <v>35</v>
      </c>
      <c r="M91" t="s">
        <v>35</v>
      </c>
      <c r="N91" t="s">
        <v>65</v>
      </c>
      <c r="O91" t="s">
        <v>65</v>
      </c>
      <c r="Q91" t="s">
        <v>63</v>
      </c>
    </row>
    <row r="92" spans="1:20" x14ac:dyDescent="0.3">
      <c r="A92">
        <v>91</v>
      </c>
      <c r="B92" t="s">
        <v>32</v>
      </c>
      <c r="C92" t="s">
        <v>21</v>
      </c>
      <c r="D92" t="s">
        <v>33</v>
      </c>
      <c r="E92" t="s">
        <v>23</v>
      </c>
      <c r="F92" t="s">
        <v>62</v>
      </c>
      <c r="G92" t="s">
        <v>27</v>
      </c>
      <c r="H92" t="s">
        <v>35</v>
      </c>
      <c r="I92" t="s">
        <v>35</v>
      </c>
      <c r="J92" t="s">
        <v>35</v>
      </c>
      <c r="K92" t="s">
        <v>35</v>
      </c>
      <c r="L92" t="s">
        <v>35</v>
      </c>
      <c r="M92" t="s">
        <v>35</v>
      </c>
      <c r="N92" t="s">
        <v>63</v>
      </c>
      <c r="O92" t="s">
        <v>63</v>
      </c>
      <c r="P92" t="s">
        <v>36</v>
      </c>
      <c r="Q92" t="s">
        <v>63</v>
      </c>
      <c r="R92" t="s">
        <v>31</v>
      </c>
      <c r="S92" t="s">
        <v>65</v>
      </c>
      <c r="T92" t="s">
        <v>63</v>
      </c>
    </row>
    <row r="93" spans="1:20" x14ac:dyDescent="0.3">
      <c r="A93">
        <v>92</v>
      </c>
      <c r="B93" t="s">
        <v>20</v>
      </c>
      <c r="C93" t="s">
        <v>37</v>
      </c>
      <c r="D93" t="s">
        <v>22</v>
      </c>
      <c r="E93" t="s">
        <v>23</v>
      </c>
      <c r="F93" t="s">
        <v>74</v>
      </c>
      <c r="G93" t="s">
        <v>27</v>
      </c>
      <c r="H93" t="s">
        <v>35</v>
      </c>
      <c r="I93" t="s">
        <v>35</v>
      </c>
      <c r="J93" t="s">
        <v>35</v>
      </c>
      <c r="K93" t="s">
        <v>35</v>
      </c>
      <c r="L93" t="s">
        <v>35</v>
      </c>
      <c r="M93" t="s">
        <v>35</v>
      </c>
      <c r="N93" t="s">
        <v>63</v>
      </c>
      <c r="O93" t="s">
        <v>65</v>
      </c>
      <c r="P93" t="s">
        <v>43</v>
      </c>
      <c r="Q93" t="s">
        <v>65</v>
      </c>
      <c r="R93" t="s">
        <v>68</v>
      </c>
      <c r="S93" t="s">
        <v>68</v>
      </c>
      <c r="T93" t="s">
        <v>68</v>
      </c>
    </row>
    <row r="94" spans="1:20" x14ac:dyDescent="0.3">
      <c r="A94">
        <v>93</v>
      </c>
      <c r="B94" t="s">
        <v>20</v>
      </c>
      <c r="C94" t="s">
        <v>21</v>
      </c>
      <c r="D94" t="s">
        <v>72</v>
      </c>
      <c r="E94" t="s">
        <v>38</v>
      </c>
      <c r="G94" t="s">
        <v>35</v>
      </c>
      <c r="H94" t="s">
        <v>35</v>
      </c>
      <c r="I94" t="s">
        <v>35</v>
      </c>
      <c r="J94" t="s">
        <v>35</v>
      </c>
      <c r="K94" t="s">
        <v>35</v>
      </c>
      <c r="L94" t="s">
        <v>35</v>
      </c>
      <c r="M94" t="s">
        <v>35</v>
      </c>
      <c r="N94" t="s">
        <v>63</v>
      </c>
      <c r="O94" t="s">
        <v>63</v>
      </c>
      <c r="P94" t="s">
        <v>43</v>
      </c>
      <c r="Q94" t="s">
        <v>63</v>
      </c>
      <c r="R94" t="s">
        <v>29</v>
      </c>
      <c r="S94" t="s">
        <v>63</v>
      </c>
      <c r="T94" t="s">
        <v>63</v>
      </c>
    </row>
    <row r="95" spans="1:20" x14ac:dyDescent="0.3">
      <c r="A95">
        <v>94</v>
      </c>
      <c r="B95" t="s">
        <v>32</v>
      </c>
      <c r="C95" t="s">
        <v>21</v>
      </c>
      <c r="D95" t="s">
        <v>49</v>
      </c>
      <c r="E95" t="s">
        <v>23</v>
      </c>
      <c r="G95" t="s">
        <v>35</v>
      </c>
      <c r="H95" t="s">
        <v>35</v>
      </c>
      <c r="I95" t="s">
        <v>35</v>
      </c>
      <c r="J95" t="s">
        <v>35</v>
      </c>
      <c r="K95" t="s">
        <v>35</v>
      </c>
      <c r="L95" t="s">
        <v>35</v>
      </c>
      <c r="M95" t="s">
        <v>35</v>
      </c>
      <c r="N95" t="s">
        <v>63</v>
      </c>
      <c r="O95" t="s">
        <v>63</v>
      </c>
      <c r="P95" t="s">
        <v>36</v>
      </c>
      <c r="Q95" t="s">
        <v>63</v>
      </c>
    </row>
    <row r="96" spans="1:20" x14ac:dyDescent="0.3">
      <c r="A96">
        <v>95</v>
      </c>
      <c r="B96" t="s">
        <v>32</v>
      </c>
      <c r="C96" t="s">
        <v>37</v>
      </c>
      <c r="D96" t="s">
        <v>42</v>
      </c>
      <c r="E96" t="s">
        <v>38</v>
      </c>
      <c r="G96" t="s">
        <v>35</v>
      </c>
      <c r="H96" t="s">
        <v>35</v>
      </c>
      <c r="I96" t="s">
        <v>35</v>
      </c>
      <c r="J96" t="s">
        <v>35</v>
      </c>
      <c r="K96" t="s">
        <v>35</v>
      </c>
      <c r="L96" t="s">
        <v>35</v>
      </c>
      <c r="M96" t="s">
        <v>35</v>
      </c>
      <c r="N96" t="s">
        <v>63</v>
      </c>
      <c r="O96" t="s">
        <v>63</v>
      </c>
      <c r="P96" t="s">
        <v>36</v>
      </c>
      <c r="Q96" t="s">
        <v>63</v>
      </c>
      <c r="S96" t="s">
        <v>63</v>
      </c>
      <c r="T96" t="s">
        <v>63</v>
      </c>
    </row>
    <row r="97" spans="1:20" x14ac:dyDescent="0.3">
      <c r="A97">
        <v>96</v>
      </c>
      <c r="B97" t="s">
        <v>32</v>
      </c>
      <c r="C97" t="s">
        <v>21</v>
      </c>
      <c r="D97" t="s">
        <v>72</v>
      </c>
      <c r="E97" t="s">
        <v>23</v>
      </c>
      <c r="G97" t="s">
        <v>35</v>
      </c>
      <c r="H97" t="s">
        <v>35</v>
      </c>
      <c r="I97" t="s">
        <v>35</v>
      </c>
      <c r="J97" t="s">
        <v>35</v>
      </c>
      <c r="K97" t="s">
        <v>35</v>
      </c>
      <c r="L97" t="s">
        <v>35</v>
      </c>
      <c r="M97" t="s">
        <v>35</v>
      </c>
      <c r="N97" t="s">
        <v>63</v>
      </c>
      <c r="O97" t="s">
        <v>63</v>
      </c>
      <c r="P97" t="s">
        <v>36</v>
      </c>
      <c r="Q97" t="s">
        <v>63</v>
      </c>
      <c r="R97" t="s">
        <v>29</v>
      </c>
      <c r="S97" t="s">
        <v>63</v>
      </c>
      <c r="T97" t="s">
        <v>63</v>
      </c>
    </row>
    <row r="98" spans="1:20" x14ac:dyDescent="0.3">
      <c r="A98">
        <v>97</v>
      </c>
      <c r="B98" t="s">
        <v>44</v>
      </c>
      <c r="C98" t="s">
        <v>21</v>
      </c>
      <c r="D98" t="s">
        <v>42</v>
      </c>
      <c r="E98" t="s">
        <v>38</v>
      </c>
      <c r="F98" t="s">
        <v>66</v>
      </c>
      <c r="G98" t="s">
        <v>35</v>
      </c>
      <c r="H98" t="s">
        <v>35</v>
      </c>
      <c r="I98" t="s">
        <v>35</v>
      </c>
      <c r="J98" t="s">
        <v>35</v>
      </c>
      <c r="K98" t="s">
        <v>35</v>
      </c>
      <c r="L98" t="s">
        <v>35</v>
      </c>
      <c r="M98" t="s">
        <v>35</v>
      </c>
      <c r="N98" t="s">
        <v>63</v>
      </c>
      <c r="O98" t="s">
        <v>63</v>
      </c>
      <c r="P98" t="s">
        <v>43</v>
      </c>
      <c r="Q98" t="s">
        <v>63</v>
      </c>
      <c r="R98" t="s">
        <v>29</v>
      </c>
      <c r="S98" t="s">
        <v>63</v>
      </c>
      <c r="T98" t="s">
        <v>63</v>
      </c>
    </row>
    <row r="99" spans="1:20" x14ac:dyDescent="0.3">
      <c r="A99">
        <v>98</v>
      </c>
      <c r="B99" t="s">
        <v>32</v>
      </c>
      <c r="C99" t="s">
        <v>21</v>
      </c>
      <c r="D99" t="s">
        <v>72</v>
      </c>
      <c r="E99" t="s">
        <v>38</v>
      </c>
      <c r="G99" t="s">
        <v>35</v>
      </c>
      <c r="H99" t="s">
        <v>35</v>
      </c>
      <c r="I99" t="s">
        <v>35</v>
      </c>
      <c r="J99" t="s">
        <v>35</v>
      </c>
      <c r="K99" t="s">
        <v>35</v>
      </c>
      <c r="L99" t="s">
        <v>35</v>
      </c>
      <c r="M99" t="s">
        <v>35</v>
      </c>
      <c r="N99" t="s">
        <v>63</v>
      </c>
      <c r="O99" t="s">
        <v>63</v>
      </c>
      <c r="P99" t="s">
        <v>60</v>
      </c>
      <c r="Q99" t="s">
        <v>63</v>
      </c>
      <c r="R99" t="s">
        <v>29</v>
      </c>
      <c r="S99" t="s">
        <v>63</v>
      </c>
      <c r="T99" t="s">
        <v>63</v>
      </c>
    </row>
    <row r="100" spans="1:20" x14ac:dyDescent="0.3">
      <c r="A100">
        <v>99</v>
      </c>
      <c r="B100" t="s">
        <v>75</v>
      </c>
      <c r="C100" t="s">
        <v>21</v>
      </c>
      <c r="D100" t="s">
        <v>42</v>
      </c>
      <c r="E100" t="s">
        <v>38</v>
      </c>
      <c r="F100" t="s">
        <v>64</v>
      </c>
      <c r="G100" t="s">
        <v>27</v>
      </c>
      <c r="H100" t="s">
        <v>35</v>
      </c>
      <c r="I100" t="s">
        <v>35</v>
      </c>
      <c r="J100" t="s">
        <v>35</v>
      </c>
      <c r="K100" t="s">
        <v>35</v>
      </c>
      <c r="L100" t="s">
        <v>35</v>
      </c>
      <c r="M100" t="s">
        <v>35</v>
      </c>
      <c r="N100" t="s">
        <v>63</v>
      </c>
      <c r="O100" t="s">
        <v>63</v>
      </c>
      <c r="P100" t="s">
        <v>43</v>
      </c>
      <c r="Q100" t="s">
        <v>63</v>
      </c>
      <c r="R100" t="s">
        <v>29</v>
      </c>
      <c r="S100" t="s">
        <v>63</v>
      </c>
      <c r="T100" t="s">
        <v>63</v>
      </c>
    </row>
    <row r="101" spans="1:20" x14ac:dyDescent="0.3">
      <c r="A101">
        <v>100</v>
      </c>
      <c r="B101" t="s">
        <v>32</v>
      </c>
      <c r="C101" t="s">
        <v>21</v>
      </c>
      <c r="D101" t="s">
        <v>72</v>
      </c>
      <c r="E101" t="s">
        <v>38</v>
      </c>
      <c r="F101" t="s">
        <v>69</v>
      </c>
      <c r="G101" t="s">
        <v>26</v>
      </c>
      <c r="H101" t="s">
        <v>28</v>
      </c>
      <c r="I101" t="s">
        <v>35</v>
      </c>
      <c r="J101" t="s">
        <v>35</v>
      </c>
      <c r="K101" t="s">
        <v>35</v>
      </c>
      <c r="L101" t="s">
        <v>35</v>
      </c>
      <c r="M101" t="s">
        <v>35</v>
      </c>
      <c r="N101" t="s">
        <v>65</v>
      </c>
      <c r="O101" t="s">
        <v>65</v>
      </c>
      <c r="P101" t="s">
        <v>36</v>
      </c>
      <c r="Q101" t="s">
        <v>63</v>
      </c>
      <c r="R101" t="s">
        <v>29</v>
      </c>
      <c r="S101" t="s">
        <v>63</v>
      </c>
      <c r="T101" t="s">
        <v>63</v>
      </c>
    </row>
    <row r="102" spans="1:20" x14ac:dyDescent="0.3">
      <c r="A102">
        <v>101</v>
      </c>
      <c r="B102" t="s">
        <v>32</v>
      </c>
      <c r="C102" t="s">
        <v>21</v>
      </c>
      <c r="D102" t="s">
        <v>42</v>
      </c>
      <c r="E102" t="s">
        <v>38</v>
      </c>
      <c r="G102" t="s">
        <v>35</v>
      </c>
      <c r="H102" t="s">
        <v>35</v>
      </c>
      <c r="I102" t="s">
        <v>35</v>
      </c>
      <c r="J102" t="s">
        <v>35</v>
      </c>
      <c r="K102" t="s">
        <v>35</v>
      </c>
      <c r="L102" t="s">
        <v>35</v>
      </c>
      <c r="M102" t="s">
        <v>35</v>
      </c>
      <c r="N102" t="s">
        <v>63</v>
      </c>
      <c r="O102" t="s">
        <v>63</v>
      </c>
      <c r="P102" t="s">
        <v>36</v>
      </c>
      <c r="Q102" t="s">
        <v>63</v>
      </c>
      <c r="R102" t="s">
        <v>29</v>
      </c>
      <c r="S102" t="s">
        <v>63</v>
      </c>
      <c r="T102" t="s">
        <v>63</v>
      </c>
    </row>
    <row r="103" spans="1:20" x14ac:dyDescent="0.3">
      <c r="A103">
        <v>102</v>
      </c>
      <c r="B103" t="s">
        <v>32</v>
      </c>
      <c r="C103" t="s">
        <v>37</v>
      </c>
      <c r="D103" t="s">
        <v>22</v>
      </c>
      <c r="E103" t="s">
        <v>38</v>
      </c>
      <c r="F103" t="s">
        <v>76</v>
      </c>
      <c r="G103" t="s">
        <v>28</v>
      </c>
      <c r="H103" t="s">
        <v>28</v>
      </c>
      <c r="I103" t="s">
        <v>35</v>
      </c>
      <c r="J103" t="s">
        <v>35</v>
      </c>
      <c r="K103" t="s">
        <v>27</v>
      </c>
      <c r="L103" t="s">
        <v>27</v>
      </c>
      <c r="M103" t="s">
        <v>35</v>
      </c>
      <c r="N103" t="s">
        <v>63</v>
      </c>
      <c r="O103" t="s">
        <v>63</v>
      </c>
      <c r="P103" t="s">
        <v>45</v>
      </c>
      <c r="Q103" t="s">
        <v>63</v>
      </c>
      <c r="R103" t="s">
        <v>29</v>
      </c>
      <c r="S103" t="s">
        <v>63</v>
      </c>
      <c r="T103" t="s">
        <v>63</v>
      </c>
    </row>
    <row r="104" spans="1:20" x14ac:dyDescent="0.3">
      <c r="A104">
        <v>103</v>
      </c>
      <c r="B104" t="s">
        <v>32</v>
      </c>
      <c r="C104" t="s">
        <v>37</v>
      </c>
      <c r="D104" t="s">
        <v>22</v>
      </c>
      <c r="E104" t="s">
        <v>38</v>
      </c>
      <c r="F104" t="s">
        <v>62</v>
      </c>
      <c r="G104" t="s">
        <v>27</v>
      </c>
      <c r="H104" t="s">
        <v>35</v>
      </c>
      <c r="I104" t="s">
        <v>35</v>
      </c>
      <c r="J104" t="s">
        <v>35</v>
      </c>
      <c r="K104" t="s">
        <v>35</v>
      </c>
      <c r="L104" t="s">
        <v>35</v>
      </c>
      <c r="M104" t="s">
        <v>35</v>
      </c>
      <c r="N104" t="s">
        <v>63</v>
      </c>
      <c r="O104" t="s">
        <v>63</v>
      </c>
      <c r="P104" t="s">
        <v>43</v>
      </c>
      <c r="Q104" t="s">
        <v>63</v>
      </c>
      <c r="R104" t="s">
        <v>29</v>
      </c>
      <c r="S104" t="s">
        <v>63</v>
      </c>
      <c r="T104" t="s">
        <v>63</v>
      </c>
    </row>
    <row r="105" spans="1:20" x14ac:dyDescent="0.3">
      <c r="A105">
        <v>104</v>
      </c>
      <c r="B105" t="s">
        <v>32</v>
      </c>
      <c r="C105" t="s">
        <v>21</v>
      </c>
      <c r="D105" t="s">
        <v>42</v>
      </c>
      <c r="E105" t="s">
        <v>38</v>
      </c>
      <c r="F105" t="s">
        <v>64</v>
      </c>
      <c r="G105" t="s">
        <v>27</v>
      </c>
      <c r="H105" t="s">
        <v>35</v>
      </c>
      <c r="I105" t="s">
        <v>35</v>
      </c>
      <c r="J105" t="s">
        <v>35</v>
      </c>
      <c r="K105" t="s">
        <v>35</v>
      </c>
      <c r="L105" t="s">
        <v>35</v>
      </c>
      <c r="M105" t="s">
        <v>35</v>
      </c>
      <c r="N105" t="s">
        <v>63</v>
      </c>
      <c r="O105" t="s">
        <v>63</v>
      </c>
      <c r="P105" t="s">
        <v>36</v>
      </c>
      <c r="Q105" t="s">
        <v>63</v>
      </c>
      <c r="R105" t="s">
        <v>29</v>
      </c>
      <c r="S105" t="s">
        <v>63</v>
      </c>
      <c r="T105" t="s">
        <v>63</v>
      </c>
    </row>
    <row r="106" spans="1:20" x14ac:dyDescent="0.3">
      <c r="A106">
        <v>105</v>
      </c>
      <c r="B106" t="s">
        <v>32</v>
      </c>
      <c r="C106" t="s">
        <v>37</v>
      </c>
      <c r="D106" t="s">
        <v>71</v>
      </c>
      <c r="E106" t="s">
        <v>23</v>
      </c>
      <c r="F106" t="s">
        <v>62</v>
      </c>
      <c r="G106" t="s">
        <v>35</v>
      </c>
      <c r="H106" t="s">
        <v>35</v>
      </c>
      <c r="I106" t="s">
        <v>35</v>
      </c>
      <c r="J106" t="s">
        <v>35</v>
      </c>
      <c r="K106" t="s">
        <v>35</v>
      </c>
      <c r="L106" t="s">
        <v>26</v>
      </c>
      <c r="M106" t="s">
        <v>35</v>
      </c>
      <c r="N106" t="s">
        <v>65</v>
      </c>
      <c r="O106" t="s">
        <v>65</v>
      </c>
      <c r="P106" t="s">
        <v>43</v>
      </c>
      <c r="Q106" t="s">
        <v>63</v>
      </c>
      <c r="R106" t="s">
        <v>29</v>
      </c>
      <c r="S106" t="s">
        <v>68</v>
      </c>
      <c r="T106" t="s">
        <v>68</v>
      </c>
    </row>
    <row r="107" spans="1:20" x14ac:dyDescent="0.3">
      <c r="A107">
        <v>106</v>
      </c>
      <c r="B107" t="s">
        <v>32</v>
      </c>
      <c r="C107" t="s">
        <v>21</v>
      </c>
      <c r="D107" t="s">
        <v>42</v>
      </c>
      <c r="E107" t="s">
        <v>23</v>
      </c>
      <c r="F107" t="s">
        <v>62</v>
      </c>
      <c r="G107" t="s">
        <v>27</v>
      </c>
      <c r="H107" t="s">
        <v>35</v>
      </c>
      <c r="I107" t="s">
        <v>35</v>
      </c>
      <c r="J107" t="s">
        <v>35</v>
      </c>
      <c r="K107" t="s">
        <v>35</v>
      </c>
      <c r="L107" t="s">
        <v>27</v>
      </c>
      <c r="M107" t="s">
        <v>35</v>
      </c>
      <c r="N107" t="s">
        <v>63</v>
      </c>
      <c r="O107" t="s">
        <v>63</v>
      </c>
      <c r="P107" t="s">
        <v>41</v>
      </c>
      <c r="Q107" t="s">
        <v>63</v>
      </c>
      <c r="R107" t="s">
        <v>29</v>
      </c>
      <c r="S107" t="s">
        <v>63</v>
      </c>
      <c r="T107" t="s">
        <v>63</v>
      </c>
    </row>
    <row r="108" spans="1:20" x14ac:dyDescent="0.3">
      <c r="A108">
        <v>107</v>
      </c>
      <c r="B108" t="s">
        <v>20</v>
      </c>
      <c r="C108" t="s">
        <v>37</v>
      </c>
      <c r="D108" t="s">
        <v>22</v>
      </c>
      <c r="E108" t="s">
        <v>23</v>
      </c>
      <c r="F108" t="s">
        <v>62</v>
      </c>
      <c r="G108" t="s">
        <v>35</v>
      </c>
      <c r="H108" t="s">
        <v>27</v>
      </c>
      <c r="I108" t="s">
        <v>35</v>
      </c>
      <c r="J108" t="s">
        <v>35</v>
      </c>
      <c r="K108" t="s">
        <v>27</v>
      </c>
      <c r="L108" t="s">
        <v>28</v>
      </c>
      <c r="M108" t="s">
        <v>35</v>
      </c>
      <c r="N108" t="s">
        <v>63</v>
      </c>
      <c r="O108" t="s">
        <v>63</v>
      </c>
      <c r="P108" t="s">
        <v>45</v>
      </c>
      <c r="Q108" t="s">
        <v>63</v>
      </c>
      <c r="R108" t="s">
        <v>31</v>
      </c>
      <c r="S108" t="s">
        <v>68</v>
      </c>
      <c r="T108" t="s">
        <v>63</v>
      </c>
    </row>
    <row r="112" spans="1:20" s="1" customFormat="1" x14ac:dyDescent="0.3">
      <c r="A112" s="1" t="s">
        <v>77</v>
      </c>
      <c r="B112" s="1">
        <f t="shared" ref="B112:T112" si="0">COUNTBLANK(B2:B108)</f>
        <v>0</v>
      </c>
      <c r="C112" s="1">
        <f t="shared" si="0"/>
        <v>0</v>
      </c>
      <c r="D112" s="1">
        <f t="shared" si="0"/>
        <v>0</v>
      </c>
      <c r="E112" s="1">
        <f t="shared" si="0"/>
        <v>0</v>
      </c>
      <c r="F112" s="1">
        <f t="shared" si="0"/>
        <v>38</v>
      </c>
      <c r="G112" s="1">
        <f t="shared" si="0"/>
        <v>0</v>
      </c>
      <c r="H112" s="1">
        <f t="shared" si="0"/>
        <v>0</v>
      </c>
      <c r="I112" s="1">
        <f t="shared" si="0"/>
        <v>1</v>
      </c>
      <c r="J112" s="1">
        <f t="shared" si="0"/>
        <v>2</v>
      </c>
      <c r="K112" s="1">
        <f t="shared" si="0"/>
        <v>2</v>
      </c>
      <c r="L112" s="1">
        <f t="shared" si="0"/>
        <v>3</v>
      </c>
      <c r="M112" s="1">
        <f t="shared" si="0"/>
        <v>1</v>
      </c>
      <c r="N112" s="1">
        <f t="shared" si="0"/>
        <v>0</v>
      </c>
      <c r="O112" s="1">
        <f t="shared" si="0"/>
        <v>0</v>
      </c>
      <c r="P112" s="1">
        <f t="shared" si="0"/>
        <v>13</v>
      </c>
      <c r="Q112" s="1">
        <f t="shared" si="0"/>
        <v>0</v>
      </c>
      <c r="R112" s="1">
        <f t="shared" si="0"/>
        <v>7</v>
      </c>
      <c r="S112" s="1">
        <f t="shared" si="0"/>
        <v>3</v>
      </c>
      <c r="T112" s="1">
        <f t="shared" si="0"/>
        <v>3</v>
      </c>
    </row>
    <row r="113" spans="1:20" s="1" customFormat="1" x14ac:dyDescent="0.3">
      <c r="A113" s="1" t="s">
        <v>78</v>
      </c>
      <c r="B113" s="1">
        <f t="shared" ref="B113:T113" si="1">COUNTA(B2:B108)</f>
        <v>107</v>
      </c>
      <c r="C113" s="1">
        <f t="shared" si="1"/>
        <v>107</v>
      </c>
      <c r="D113" s="1">
        <f t="shared" si="1"/>
        <v>107</v>
      </c>
      <c r="E113" s="1">
        <f t="shared" si="1"/>
        <v>107</v>
      </c>
      <c r="F113" s="1">
        <f t="shared" si="1"/>
        <v>69</v>
      </c>
      <c r="G113" s="1">
        <f t="shared" si="1"/>
        <v>107</v>
      </c>
      <c r="H113" s="1">
        <f t="shared" si="1"/>
        <v>107</v>
      </c>
      <c r="I113" s="1">
        <f t="shared" si="1"/>
        <v>106</v>
      </c>
      <c r="J113" s="1">
        <f t="shared" si="1"/>
        <v>105</v>
      </c>
      <c r="K113" s="1">
        <f t="shared" si="1"/>
        <v>105</v>
      </c>
      <c r="L113" s="1">
        <f t="shared" si="1"/>
        <v>104</v>
      </c>
      <c r="M113" s="1">
        <f t="shared" si="1"/>
        <v>106</v>
      </c>
      <c r="N113" s="1">
        <f t="shared" si="1"/>
        <v>107</v>
      </c>
      <c r="O113" s="1">
        <f t="shared" si="1"/>
        <v>107</v>
      </c>
      <c r="P113" s="1">
        <f t="shared" si="1"/>
        <v>94</v>
      </c>
      <c r="Q113" s="1">
        <f t="shared" si="1"/>
        <v>107</v>
      </c>
      <c r="R113" s="1">
        <f t="shared" si="1"/>
        <v>100</v>
      </c>
      <c r="S113" s="1">
        <f t="shared" si="1"/>
        <v>104</v>
      </c>
      <c r="T113" s="1">
        <f t="shared" si="1"/>
        <v>104</v>
      </c>
    </row>
    <row r="114" spans="1:20" s="2" customFormat="1" x14ac:dyDescent="0.3">
      <c r="A114" s="2" t="s">
        <v>79</v>
      </c>
      <c r="B114" s="2">
        <f>SUM(B112:B113)</f>
        <v>107</v>
      </c>
      <c r="C114" s="2">
        <f t="shared" ref="C114:T114" si="2">SUM(C112:C113)</f>
        <v>107</v>
      </c>
      <c r="D114" s="2">
        <f t="shared" si="2"/>
        <v>107</v>
      </c>
      <c r="E114" s="2">
        <f t="shared" si="2"/>
        <v>107</v>
      </c>
      <c r="F114" s="2">
        <f t="shared" si="2"/>
        <v>107</v>
      </c>
      <c r="G114" s="2">
        <f t="shared" si="2"/>
        <v>107</v>
      </c>
      <c r="H114" s="2">
        <f t="shared" si="2"/>
        <v>107</v>
      </c>
      <c r="I114" s="2">
        <f t="shared" si="2"/>
        <v>107</v>
      </c>
      <c r="J114" s="2">
        <f t="shared" si="2"/>
        <v>107</v>
      </c>
      <c r="K114" s="2">
        <f t="shared" si="2"/>
        <v>107</v>
      </c>
      <c r="L114" s="2">
        <f t="shared" si="2"/>
        <v>107</v>
      </c>
      <c r="M114" s="2">
        <f t="shared" si="2"/>
        <v>107</v>
      </c>
      <c r="N114" s="2">
        <f t="shared" si="2"/>
        <v>107</v>
      </c>
      <c r="O114" s="2">
        <f t="shared" si="2"/>
        <v>107</v>
      </c>
      <c r="P114" s="2">
        <f t="shared" si="2"/>
        <v>107</v>
      </c>
      <c r="Q114" s="2">
        <f t="shared" si="2"/>
        <v>107</v>
      </c>
      <c r="R114" s="2">
        <f t="shared" si="2"/>
        <v>107</v>
      </c>
      <c r="S114" s="2">
        <f t="shared" si="2"/>
        <v>107</v>
      </c>
      <c r="T114" s="2">
        <f t="shared" si="2"/>
        <v>107</v>
      </c>
    </row>
    <row r="121" spans="1:20" x14ac:dyDescent="0.3">
      <c r="D121" s="124"/>
      <c r="E121" s="124" t="s">
        <v>36</v>
      </c>
      <c r="F121" s="124" t="s">
        <v>45</v>
      </c>
      <c r="G121" s="124" t="s">
        <v>43</v>
      </c>
      <c r="H121" s="124" t="s">
        <v>41</v>
      </c>
      <c r="I121" s="124" t="s">
        <v>162</v>
      </c>
      <c r="J121" s="124" t="s">
        <v>79</v>
      </c>
    </row>
    <row r="122" spans="1:20" x14ac:dyDescent="0.3">
      <c r="D122" s="163" t="s">
        <v>20</v>
      </c>
      <c r="E122" s="128"/>
      <c r="F122" s="128"/>
      <c r="G122" s="128"/>
      <c r="H122" s="128"/>
      <c r="I122" s="128"/>
      <c r="J122" s="124"/>
    </row>
    <row r="123" spans="1:20" x14ac:dyDescent="0.3">
      <c r="D123" s="163" t="s">
        <v>32</v>
      </c>
      <c r="E123" s="128"/>
      <c r="F123" s="128"/>
      <c r="G123" s="128"/>
      <c r="H123" s="128"/>
      <c r="I123" s="128"/>
      <c r="J123" s="124"/>
    </row>
    <row r="124" spans="1:20" x14ac:dyDescent="0.3">
      <c r="D124" s="163" t="s">
        <v>40</v>
      </c>
      <c r="E124" s="128"/>
      <c r="F124" s="128"/>
      <c r="G124" s="128"/>
      <c r="H124" s="128"/>
      <c r="I124" s="128"/>
      <c r="J124" s="124"/>
    </row>
    <row r="125" spans="1:20" x14ac:dyDescent="0.3">
      <c r="D125" s="163" t="s">
        <v>44</v>
      </c>
      <c r="E125" s="128"/>
      <c r="F125" s="128"/>
      <c r="G125" s="128"/>
      <c r="H125" s="128"/>
      <c r="I125" s="128"/>
      <c r="J125" s="124"/>
    </row>
    <row r="126" spans="1:20" x14ac:dyDescent="0.3">
      <c r="D126" s="163" t="s">
        <v>75</v>
      </c>
      <c r="E126" s="128"/>
      <c r="F126" s="128"/>
      <c r="G126" s="128"/>
      <c r="H126" s="128"/>
      <c r="I126" s="128"/>
      <c r="J126" s="124"/>
    </row>
    <row r="127" spans="1:20" x14ac:dyDescent="0.3">
      <c r="D127" s="165" t="s">
        <v>79</v>
      </c>
      <c r="E127" s="128"/>
      <c r="F127" s="128"/>
      <c r="G127" s="128"/>
      <c r="H127" s="128"/>
      <c r="I127" s="128"/>
      <c r="J127" s="124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2"/>
  <sheetViews>
    <sheetView topLeftCell="B36" workbookViewId="0">
      <selection activeCell="J126" sqref="J126"/>
    </sheetView>
  </sheetViews>
  <sheetFormatPr defaultRowHeight="14.4" x14ac:dyDescent="0.3"/>
  <cols>
    <col min="2" max="2" width="13.5546875" customWidth="1"/>
    <col min="3" max="3" width="8.6640625" customWidth="1"/>
    <col min="4" max="4" width="8.5546875" customWidth="1"/>
    <col min="5" max="5" width="9.5546875" customWidth="1"/>
    <col min="6" max="6" width="8.44140625" customWidth="1"/>
    <col min="7" max="8" width="9.109375" customWidth="1"/>
    <col min="9" max="9" width="7" customWidth="1"/>
    <col min="10" max="10" width="6.21875" customWidth="1"/>
    <col min="11" max="11" width="8" customWidth="1"/>
    <col min="12" max="12" width="10.109375" customWidth="1"/>
    <col min="13" max="14" width="8.77734375" customWidth="1"/>
    <col min="15" max="15" width="7.109375" customWidth="1"/>
    <col min="16" max="16" width="9.33203125" customWidth="1"/>
  </cols>
  <sheetData>
    <row r="1" spans="1:16" s="68" customFormat="1" x14ac:dyDescent="0.3">
      <c r="A1" s="69" t="s">
        <v>19</v>
      </c>
      <c r="B1" s="70" t="s">
        <v>2</v>
      </c>
      <c r="C1" s="70" t="s">
        <v>5</v>
      </c>
      <c r="D1" s="70" t="s">
        <v>6</v>
      </c>
      <c r="E1" s="70" t="s">
        <v>7</v>
      </c>
      <c r="F1" s="70" t="s">
        <v>8</v>
      </c>
      <c r="G1" s="70" t="s">
        <v>9</v>
      </c>
      <c r="H1" s="70" t="s">
        <v>10</v>
      </c>
      <c r="I1" s="70" t="s">
        <v>11</v>
      </c>
      <c r="J1" s="70" t="s">
        <v>12</v>
      </c>
      <c r="K1" s="70" t="s">
        <v>13</v>
      </c>
      <c r="L1" s="70" t="s">
        <v>14</v>
      </c>
      <c r="M1" s="70" t="s">
        <v>15</v>
      </c>
      <c r="N1" s="70" t="s">
        <v>16</v>
      </c>
      <c r="O1" s="70" t="s">
        <v>17</v>
      </c>
      <c r="P1" s="71" t="s">
        <v>18</v>
      </c>
    </row>
    <row r="2" spans="1:16" x14ac:dyDescent="0.3">
      <c r="A2" s="72">
        <v>1</v>
      </c>
      <c r="B2" s="73" t="s">
        <v>22</v>
      </c>
      <c r="C2" s="73" t="s">
        <v>25</v>
      </c>
      <c r="D2" s="73" t="s">
        <v>26</v>
      </c>
      <c r="E2" s="73" t="s">
        <v>26</v>
      </c>
      <c r="F2" s="73" t="s">
        <v>27</v>
      </c>
      <c r="G2" s="73" t="s">
        <v>28</v>
      </c>
      <c r="H2" s="73" t="s">
        <v>28</v>
      </c>
      <c r="I2" s="73" t="s">
        <v>27</v>
      </c>
      <c r="J2" s="73" t="s">
        <v>29</v>
      </c>
      <c r="K2" s="73" t="s">
        <v>30</v>
      </c>
      <c r="L2" s="73"/>
      <c r="M2" s="73" t="s">
        <v>31</v>
      </c>
      <c r="N2" s="73" t="s">
        <v>29</v>
      </c>
      <c r="O2" s="73" t="s">
        <v>30</v>
      </c>
      <c r="P2" s="74" t="s">
        <v>30</v>
      </c>
    </row>
    <row r="3" spans="1:16" x14ac:dyDescent="0.3">
      <c r="A3" s="72">
        <v>2</v>
      </c>
      <c r="B3" s="73" t="s">
        <v>33</v>
      </c>
      <c r="C3" s="73" t="s">
        <v>27</v>
      </c>
      <c r="D3" s="73" t="s">
        <v>35</v>
      </c>
      <c r="E3" s="73" t="s">
        <v>35</v>
      </c>
      <c r="F3" s="73" t="s">
        <v>35</v>
      </c>
      <c r="G3" s="73" t="s">
        <v>35</v>
      </c>
      <c r="H3" s="73" t="s">
        <v>35</v>
      </c>
      <c r="I3" s="73" t="s">
        <v>35</v>
      </c>
      <c r="J3" s="73" t="s">
        <v>29</v>
      </c>
      <c r="K3" s="73" t="s">
        <v>29</v>
      </c>
      <c r="L3" s="73" t="s">
        <v>36</v>
      </c>
      <c r="M3" s="73" t="s">
        <v>29</v>
      </c>
      <c r="N3" s="73" t="s">
        <v>29</v>
      </c>
      <c r="O3" s="73" t="s">
        <v>29</v>
      </c>
      <c r="P3" s="74" t="s">
        <v>29</v>
      </c>
    </row>
    <row r="4" spans="1:16" x14ac:dyDescent="0.3">
      <c r="A4" s="72">
        <v>3</v>
      </c>
      <c r="B4" s="73" t="s">
        <v>33</v>
      </c>
      <c r="C4" s="73" t="s">
        <v>35</v>
      </c>
      <c r="D4" s="73" t="s">
        <v>35</v>
      </c>
      <c r="E4" s="73" t="s">
        <v>35</v>
      </c>
      <c r="F4" s="73" t="s">
        <v>35</v>
      </c>
      <c r="G4" s="73" t="s">
        <v>35</v>
      </c>
      <c r="H4" s="73" t="s">
        <v>35</v>
      </c>
      <c r="I4" s="73" t="s">
        <v>35</v>
      </c>
      <c r="J4" s="73" t="s">
        <v>29</v>
      </c>
      <c r="K4" s="73" t="s">
        <v>29</v>
      </c>
      <c r="L4" s="73" t="s">
        <v>36</v>
      </c>
      <c r="M4" s="73" t="s">
        <v>29</v>
      </c>
      <c r="N4" s="73" t="s">
        <v>29</v>
      </c>
      <c r="O4" s="73" t="s">
        <v>29</v>
      </c>
      <c r="P4" s="74" t="s">
        <v>29</v>
      </c>
    </row>
    <row r="5" spans="1:16" x14ac:dyDescent="0.3">
      <c r="A5" s="72">
        <v>4</v>
      </c>
      <c r="B5" s="73" t="s">
        <v>39</v>
      </c>
      <c r="C5" s="73" t="s">
        <v>35</v>
      </c>
      <c r="D5" s="73" t="s">
        <v>35</v>
      </c>
      <c r="E5" s="73" t="s">
        <v>35</v>
      </c>
      <c r="F5" s="73" t="s">
        <v>35</v>
      </c>
      <c r="G5" s="73" t="s">
        <v>35</v>
      </c>
      <c r="H5" s="73" t="s">
        <v>35</v>
      </c>
      <c r="I5" s="73" t="s">
        <v>35</v>
      </c>
      <c r="J5" s="73" t="s">
        <v>29</v>
      </c>
      <c r="K5" s="73" t="s">
        <v>29</v>
      </c>
      <c r="L5" s="73" t="s">
        <v>36</v>
      </c>
      <c r="M5" s="73" t="s">
        <v>29</v>
      </c>
      <c r="N5" s="73" t="s">
        <v>29</v>
      </c>
      <c r="O5" s="73" t="s">
        <v>29</v>
      </c>
      <c r="P5" s="74" t="s">
        <v>29</v>
      </c>
    </row>
    <row r="6" spans="1:16" x14ac:dyDescent="0.3">
      <c r="A6" s="72">
        <v>5</v>
      </c>
      <c r="B6" s="73" t="s">
        <v>39</v>
      </c>
      <c r="C6" s="73" t="s">
        <v>35</v>
      </c>
      <c r="D6" s="73" t="s">
        <v>35</v>
      </c>
      <c r="E6" s="73" t="s">
        <v>35</v>
      </c>
      <c r="F6" s="73" t="s">
        <v>35</v>
      </c>
      <c r="G6" s="73" t="s">
        <v>35</v>
      </c>
      <c r="H6" s="73" t="s">
        <v>35</v>
      </c>
      <c r="I6" s="73" t="s">
        <v>35</v>
      </c>
      <c r="J6" s="73" t="s">
        <v>29</v>
      </c>
      <c r="K6" s="73" t="s">
        <v>29</v>
      </c>
      <c r="L6" s="73" t="s">
        <v>36</v>
      </c>
      <c r="M6" s="73" t="s">
        <v>29</v>
      </c>
      <c r="N6" s="73" t="s">
        <v>29</v>
      </c>
      <c r="O6" s="73" t="s">
        <v>31</v>
      </c>
      <c r="P6" s="74" t="s">
        <v>31</v>
      </c>
    </row>
    <row r="7" spans="1:16" x14ac:dyDescent="0.3">
      <c r="A7" s="72">
        <v>6</v>
      </c>
      <c r="B7" s="73" t="s">
        <v>33</v>
      </c>
      <c r="C7" s="73" t="s">
        <v>35</v>
      </c>
      <c r="D7" s="73" t="s">
        <v>35</v>
      </c>
      <c r="E7" s="73" t="s">
        <v>35</v>
      </c>
      <c r="F7" s="73" t="s">
        <v>35</v>
      </c>
      <c r="G7" s="73" t="s">
        <v>35</v>
      </c>
      <c r="H7" s="73" t="s">
        <v>35</v>
      </c>
      <c r="I7" s="73" t="s">
        <v>35</v>
      </c>
      <c r="J7" s="73" t="s">
        <v>29</v>
      </c>
      <c r="K7" s="73" t="s">
        <v>29</v>
      </c>
      <c r="L7" s="73" t="s">
        <v>41</v>
      </c>
      <c r="M7" s="73" t="s">
        <v>29</v>
      </c>
      <c r="N7" s="73" t="s">
        <v>29</v>
      </c>
      <c r="O7" s="73" t="s">
        <v>29</v>
      </c>
      <c r="P7" s="74" t="s">
        <v>29</v>
      </c>
    </row>
    <row r="8" spans="1:16" x14ac:dyDescent="0.3">
      <c r="A8" s="72">
        <v>7</v>
      </c>
      <c r="B8" s="73" t="s">
        <v>39</v>
      </c>
      <c r="C8" s="73" t="s">
        <v>35</v>
      </c>
      <c r="D8" s="73" t="s">
        <v>35</v>
      </c>
      <c r="E8" s="73" t="s">
        <v>35</v>
      </c>
      <c r="F8" s="73" t="s">
        <v>35</v>
      </c>
      <c r="G8" s="73" t="s">
        <v>35</v>
      </c>
      <c r="H8" s="73" t="s">
        <v>35</v>
      </c>
      <c r="I8" s="73" t="s">
        <v>35</v>
      </c>
      <c r="J8" s="73" t="s">
        <v>31</v>
      </c>
      <c r="K8" s="73" t="s">
        <v>31</v>
      </c>
      <c r="L8" s="73"/>
      <c r="M8" s="73" t="s">
        <v>29</v>
      </c>
      <c r="N8" s="73" t="s">
        <v>29</v>
      </c>
      <c r="O8" s="73" t="s">
        <v>29</v>
      </c>
      <c r="P8" s="74" t="s">
        <v>29</v>
      </c>
    </row>
    <row r="9" spans="1:16" x14ac:dyDescent="0.3">
      <c r="A9" s="72">
        <v>8</v>
      </c>
      <c r="B9" s="73" t="s">
        <v>33</v>
      </c>
      <c r="C9" s="73" t="s">
        <v>35</v>
      </c>
      <c r="D9" s="73" t="s">
        <v>35</v>
      </c>
      <c r="E9" s="73" t="s">
        <v>35</v>
      </c>
      <c r="F9" s="73" t="s">
        <v>35</v>
      </c>
      <c r="G9" s="73" t="s">
        <v>35</v>
      </c>
      <c r="H9" s="73" t="s">
        <v>35</v>
      </c>
      <c r="I9" s="73" t="s">
        <v>35</v>
      </c>
      <c r="J9" s="73" t="s">
        <v>29</v>
      </c>
      <c r="K9" s="73" t="s">
        <v>29</v>
      </c>
      <c r="L9" s="73" t="s">
        <v>36</v>
      </c>
      <c r="M9" s="73" t="s">
        <v>29</v>
      </c>
      <c r="N9" s="73" t="s">
        <v>29</v>
      </c>
      <c r="O9" s="73" t="s">
        <v>29</v>
      </c>
      <c r="P9" s="74" t="s">
        <v>29</v>
      </c>
    </row>
    <row r="10" spans="1:16" x14ac:dyDescent="0.3">
      <c r="A10" s="72">
        <v>9</v>
      </c>
      <c r="B10" s="73" t="s">
        <v>42</v>
      </c>
      <c r="C10" s="73" t="s">
        <v>26</v>
      </c>
      <c r="D10" s="73" t="s">
        <v>35</v>
      </c>
      <c r="E10" s="73" t="s">
        <v>35</v>
      </c>
      <c r="F10" s="73" t="s">
        <v>35</v>
      </c>
      <c r="G10" s="73" t="s">
        <v>35</v>
      </c>
      <c r="H10" s="73" t="s">
        <v>35</v>
      </c>
      <c r="I10" s="73" t="s">
        <v>35</v>
      </c>
      <c r="J10" s="73" t="s">
        <v>29</v>
      </c>
      <c r="K10" s="73" t="s">
        <v>29</v>
      </c>
      <c r="L10" s="73" t="s">
        <v>43</v>
      </c>
      <c r="M10" s="73" t="s">
        <v>29</v>
      </c>
      <c r="N10" s="73" t="s">
        <v>29</v>
      </c>
      <c r="O10" s="73" t="s">
        <v>29</v>
      </c>
      <c r="P10" s="74" t="s">
        <v>29</v>
      </c>
    </row>
    <row r="11" spans="1:16" x14ac:dyDescent="0.3">
      <c r="A11" s="72">
        <v>10</v>
      </c>
      <c r="B11" s="73" t="s">
        <v>33</v>
      </c>
      <c r="C11" s="73" t="s">
        <v>26</v>
      </c>
      <c r="D11" s="73" t="s">
        <v>35</v>
      </c>
      <c r="E11" s="73" t="s">
        <v>35</v>
      </c>
      <c r="F11" s="73" t="s">
        <v>35</v>
      </c>
      <c r="G11" s="73" t="s">
        <v>35</v>
      </c>
      <c r="H11" s="73" t="s">
        <v>35</v>
      </c>
      <c r="I11" s="73" t="s">
        <v>35</v>
      </c>
      <c r="J11" s="73" t="s">
        <v>29</v>
      </c>
      <c r="K11" s="73" t="s">
        <v>29</v>
      </c>
      <c r="L11" s="73" t="s">
        <v>43</v>
      </c>
      <c r="M11" s="73" t="s">
        <v>29</v>
      </c>
      <c r="N11" s="73" t="s">
        <v>29</v>
      </c>
      <c r="O11" s="73" t="s">
        <v>31</v>
      </c>
      <c r="P11" s="74" t="s">
        <v>29</v>
      </c>
    </row>
    <row r="12" spans="1:16" x14ac:dyDescent="0.3">
      <c r="A12" s="72">
        <v>11</v>
      </c>
      <c r="B12" s="73" t="s">
        <v>42</v>
      </c>
      <c r="C12" s="73" t="s">
        <v>27</v>
      </c>
      <c r="D12" s="73" t="s">
        <v>35</v>
      </c>
      <c r="E12" s="73" t="s">
        <v>35</v>
      </c>
      <c r="F12" s="73" t="s">
        <v>35</v>
      </c>
      <c r="G12" s="73" t="s">
        <v>35</v>
      </c>
      <c r="H12" s="73" t="s">
        <v>35</v>
      </c>
      <c r="I12" s="73" t="s">
        <v>35</v>
      </c>
      <c r="J12" s="73" t="s">
        <v>29</v>
      </c>
      <c r="K12" s="73" t="s">
        <v>29</v>
      </c>
      <c r="L12" s="73" t="s">
        <v>41</v>
      </c>
      <c r="M12" s="73" t="s">
        <v>29</v>
      </c>
      <c r="N12" s="73" t="s">
        <v>29</v>
      </c>
      <c r="O12" s="73" t="s">
        <v>29</v>
      </c>
      <c r="P12" s="74" t="s">
        <v>29</v>
      </c>
    </row>
    <row r="13" spans="1:16" x14ac:dyDescent="0.3">
      <c r="A13" s="72">
        <v>12</v>
      </c>
      <c r="B13" s="73" t="s">
        <v>42</v>
      </c>
      <c r="C13" s="73" t="s">
        <v>35</v>
      </c>
      <c r="D13" s="73" t="s">
        <v>35</v>
      </c>
      <c r="E13" s="73" t="s">
        <v>35</v>
      </c>
      <c r="F13" s="73" t="s">
        <v>35</v>
      </c>
      <c r="G13" s="73" t="s">
        <v>35</v>
      </c>
      <c r="H13" s="73" t="s">
        <v>35</v>
      </c>
      <c r="I13" s="73" t="s">
        <v>35</v>
      </c>
      <c r="J13" s="73" t="s">
        <v>29</v>
      </c>
      <c r="K13" s="73" t="s">
        <v>29</v>
      </c>
      <c r="L13" s="73" t="s">
        <v>41</v>
      </c>
      <c r="M13" s="73" t="s">
        <v>29</v>
      </c>
      <c r="N13" s="73" t="s">
        <v>29</v>
      </c>
      <c r="O13" s="73" t="s">
        <v>29</v>
      </c>
      <c r="P13" s="74" t="s">
        <v>29</v>
      </c>
    </row>
    <row r="14" spans="1:16" x14ac:dyDescent="0.3">
      <c r="A14" s="72">
        <v>13</v>
      </c>
      <c r="B14" s="73" t="s">
        <v>33</v>
      </c>
      <c r="C14" s="73" t="s">
        <v>35</v>
      </c>
      <c r="D14" s="73" t="s">
        <v>35</v>
      </c>
      <c r="E14" s="73" t="s">
        <v>35</v>
      </c>
      <c r="F14" s="73" t="s">
        <v>35</v>
      </c>
      <c r="G14" s="73" t="s">
        <v>35</v>
      </c>
      <c r="H14" s="73" t="s">
        <v>35</v>
      </c>
      <c r="I14" s="73" t="s">
        <v>35</v>
      </c>
      <c r="J14" s="73" t="s">
        <v>29</v>
      </c>
      <c r="K14" s="73" t="s">
        <v>29</v>
      </c>
      <c r="L14" s="73" t="s">
        <v>41</v>
      </c>
      <c r="M14" s="73" t="s">
        <v>29</v>
      </c>
      <c r="N14" s="73" t="s">
        <v>29</v>
      </c>
      <c r="O14" s="73" t="s">
        <v>29</v>
      </c>
      <c r="P14" s="74" t="s">
        <v>29</v>
      </c>
    </row>
    <row r="15" spans="1:16" x14ac:dyDescent="0.3">
      <c r="A15" s="72">
        <v>14</v>
      </c>
      <c r="B15" s="73" t="s">
        <v>42</v>
      </c>
      <c r="C15" s="73" t="s">
        <v>27</v>
      </c>
      <c r="D15" s="73" t="s">
        <v>27</v>
      </c>
      <c r="E15" s="73" t="s">
        <v>35</v>
      </c>
      <c r="F15" s="73" t="s">
        <v>35</v>
      </c>
      <c r="G15" s="73" t="s">
        <v>35</v>
      </c>
      <c r="H15" s="73" t="s">
        <v>35</v>
      </c>
      <c r="I15" s="73" t="s">
        <v>35</v>
      </c>
      <c r="J15" s="73" t="s">
        <v>29</v>
      </c>
      <c r="K15" s="73" t="s">
        <v>31</v>
      </c>
      <c r="L15" s="73"/>
      <c r="M15" s="73" t="s">
        <v>31</v>
      </c>
      <c r="N15" s="73" t="s">
        <v>29</v>
      </c>
      <c r="O15" s="73" t="s">
        <v>29</v>
      </c>
      <c r="P15" s="74" t="s">
        <v>31</v>
      </c>
    </row>
    <row r="16" spans="1:16" x14ac:dyDescent="0.3">
      <c r="A16" s="72">
        <v>15</v>
      </c>
      <c r="B16" s="73" t="s">
        <v>42</v>
      </c>
      <c r="C16" s="73" t="s">
        <v>26</v>
      </c>
      <c r="D16" s="73" t="s">
        <v>27</v>
      </c>
      <c r="E16" s="73" t="s">
        <v>27</v>
      </c>
      <c r="F16" s="73" t="s">
        <v>27</v>
      </c>
      <c r="G16" s="73" t="s">
        <v>26</v>
      </c>
      <c r="H16" s="73" t="s">
        <v>26</v>
      </c>
      <c r="I16" s="73" t="s">
        <v>35</v>
      </c>
      <c r="J16" s="73" t="s">
        <v>29</v>
      </c>
      <c r="K16" s="73" t="s">
        <v>30</v>
      </c>
      <c r="L16" s="73"/>
      <c r="M16" s="73" t="s">
        <v>31</v>
      </c>
      <c r="N16" s="73" t="s">
        <v>30</v>
      </c>
      <c r="O16" s="73" t="s">
        <v>30</v>
      </c>
      <c r="P16" s="74" t="s">
        <v>29</v>
      </c>
    </row>
    <row r="17" spans="1:16" x14ac:dyDescent="0.3">
      <c r="A17" s="72">
        <v>16</v>
      </c>
      <c r="B17" s="73" t="s">
        <v>42</v>
      </c>
      <c r="C17" s="73" t="s">
        <v>27</v>
      </c>
      <c r="D17" s="73" t="s">
        <v>27</v>
      </c>
      <c r="E17" s="73" t="s">
        <v>35</v>
      </c>
      <c r="F17" s="73" t="s">
        <v>35</v>
      </c>
      <c r="G17" s="73" t="s">
        <v>35</v>
      </c>
      <c r="H17" s="73" t="s">
        <v>27</v>
      </c>
      <c r="I17" s="73" t="s">
        <v>35</v>
      </c>
      <c r="J17" s="73" t="s">
        <v>29</v>
      </c>
      <c r="K17" s="73" t="s">
        <v>29</v>
      </c>
      <c r="L17" s="73" t="s">
        <v>45</v>
      </c>
      <c r="M17" s="73" t="s">
        <v>29</v>
      </c>
      <c r="N17" s="73" t="s">
        <v>29</v>
      </c>
      <c r="O17" s="73" t="s">
        <v>29</v>
      </c>
      <c r="P17" s="74" t="s">
        <v>29</v>
      </c>
    </row>
    <row r="18" spans="1:16" x14ac:dyDescent="0.3">
      <c r="A18" s="72">
        <v>17</v>
      </c>
      <c r="B18" s="73" t="s">
        <v>42</v>
      </c>
      <c r="C18" s="73" t="s">
        <v>27</v>
      </c>
      <c r="D18" s="73" t="s">
        <v>27</v>
      </c>
      <c r="E18" s="73" t="s">
        <v>27</v>
      </c>
      <c r="F18" s="73" t="s">
        <v>35</v>
      </c>
      <c r="G18" s="73" t="s">
        <v>35</v>
      </c>
      <c r="H18" s="73" t="s">
        <v>35</v>
      </c>
      <c r="I18" s="73" t="s">
        <v>35</v>
      </c>
      <c r="J18" s="73" t="s">
        <v>29</v>
      </c>
      <c r="K18" s="73" t="s">
        <v>30</v>
      </c>
      <c r="L18" s="73" t="s">
        <v>43</v>
      </c>
      <c r="M18" s="73" t="s">
        <v>29</v>
      </c>
      <c r="N18" s="73" t="s">
        <v>30</v>
      </c>
      <c r="O18" s="73" t="s">
        <v>30</v>
      </c>
      <c r="P18" s="74" t="s">
        <v>30</v>
      </c>
    </row>
    <row r="19" spans="1:16" x14ac:dyDescent="0.3">
      <c r="A19" s="72">
        <v>18</v>
      </c>
      <c r="B19" s="73" t="s">
        <v>39</v>
      </c>
      <c r="C19" s="73" t="s">
        <v>35</v>
      </c>
      <c r="D19" s="73" t="s">
        <v>35</v>
      </c>
      <c r="E19" s="73" t="s">
        <v>35</v>
      </c>
      <c r="F19" s="73" t="s">
        <v>35</v>
      </c>
      <c r="G19" s="73" t="s">
        <v>35</v>
      </c>
      <c r="H19" s="73" t="s">
        <v>35</v>
      </c>
      <c r="I19" s="73" t="s">
        <v>35</v>
      </c>
      <c r="J19" s="73" t="s">
        <v>29</v>
      </c>
      <c r="K19" s="73" t="s">
        <v>30</v>
      </c>
      <c r="L19" s="73" t="s">
        <v>43</v>
      </c>
      <c r="M19" s="73" t="s">
        <v>29</v>
      </c>
      <c r="N19" s="73" t="s">
        <v>30</v>
      </c>
      <c r="O19" s="73" t="s">
        <v>30</v>
      </c>
      <c r="P19" s="74" t="s">
        <v>30</v>
      </c>
    </row>
    <row r="20" spans="1:16" x14ac:dyDescent="0.3">
      <c r="A20" s="72">
        <v>19</v>
      </c>
      <c r="B20" s="73" t="s">
        <v>42</v>
      </c>
      <c r="C20" s="73" t="s">
        <v>27</v>
      </c>
      <c r="D20" s="73" t="s">
        <v>35</v>
      </c>
      <c r="E20" s="73" t="s">
        <v>35</v>
      </c>
      <c r="F20" s="73" t="s">
        <v>35</v>
      </c>
      <c r="G20" s="73" t="s">
        <v>35</v>
      </c>
      <c r="H20" s="73" t="s">
        <v>27</v>
      </c>
      <c r="I20" s="73" t="s">
        <v>35</v>
      </c>
      <c r="J20" s="73" t="s">
        <v>29</v>
      </c>
      <c r="K20" s="73" t="s">
        <v>31</v>
      </c>
      <c r="L20" s="73" t="s">
        <v>45</v>
      </c>
      <c r="M20" s="73" t="s">
        <v>29</v>
      </c>
      <c r="N20" s="73" t="s">
        <v>31</v>
      </c>
      <c r="O20" s="73" t="s">
        <v>29</v>
      </c>
      <c r="P20" s="74" t="s">
        <v>29</v>
      </c>
    </row>
    <row r="21" spans="1:16" x14ac:dyDescent="0.3">
      <c r="A21" s="72">
        <v>20</v>
      </c>
      <c r="B21" s="73" t="s">
        <v>33</v>
      </c>
      <c r="C21" s="73" t="s">
        <v>26</v>
      </c>
      <c r="D21" s="73" t="s">
        <v>27</v>
      </c>
      <c r="E21" s="73" t="s">
        <v>35</v>
      </c>
      <c r="F21" s="73" t="s">
        <v>35</v>
      </c>
      <c r="G21" s="73" t="s">
        <v>35</v>
      </c>
      <c r="H21" s="73" t="s">
        <v>35</v>
      </c>
      <c r="I21" s="73" t="s">
        <v>35</v>
      </c>
      <c r="J21" s="73" t="s">
        <v>29</v>
      </c>
      <c r="K21" s="73" t="s">
        <v>31</v>
      </c>
      <c r="L21" s="73" t="s">
        <v>36</v>
      </c>
      <c r="M21" s="73" t="s">
        <v>29</v>
      </c>
      <c r="N21" s="73" t="s">
        <v>29</v>
      </c>
      <c r="O21" s="73" t="s">
        <v>29</v>
      </c>
      <c r="P21" s="74" t="s">
        <v>29</v>
      </c>
    </row>
    <row r="22" spans="1:16" x14ac:dyDescent="0.3">
      <c r="A22" s="72">
        <v>21</v>
      </c>
      <c r="B22" s="73" t="s">
        <v>22</v>
      </c>
      <c r="C22" s="73" t="s">
        <v>28</v>
      </c>
      <c r="D22" s="73" t="s">
        <v>28</v>
      </c>
      <c r="E22" s="73" t="s">
        <v>27</v>
      </c>
      <c r="F22" s="73" t="s">
        <v>27</v>
      </c>
      <c r="G22" s="73" t="s">
        <v>28</v>
      </c>
      <c r="H22" s="73" t="s">
        <v>27</v>
      </c>
      <c r="I22" s="73" t="s">
        <v>27</v>
      </c>
      <c r="J22" s="73" t="s">
        <v>31</v>
      </c>
      <c r="K22" s="73" t="s">
        <v>30</v>
      </c>
      <c r="L22" s="73"/>
      <c r="M22" s="73" t="s">
        <v>29</v>
      </c>
      <c r="N22" s="73" t="s">
        <v>29</v>
      </c>
      <c r="O22" s="73" t="s">
        <v>31</v>
      </c>
      <c r="P22" s="74" t="s">
        <v>31</v>
      </c>
    </row>
    <row r="23" spans="1:16" x14ac:dyDescent="0.3">
      <c r="A23" s="72">
        <v>22</v>
      </c>
      <c r="B23" s="73" t="s">
        <v>48</v>
      </c>
      <c r="C23" s="73" t="s">
        <v>26</v>
      </c>
      <c r="D23" s="73" t="s">
        <v>35</v>
      </c>
      <c r="E23" s="73" t="s">
        <v>35</v>
      </c>
      <c r="F23" s="73" t="s">
        <v>35</v>
      </c>
      <c r="G23" s="73" t="s">
        <v>35</v>
      </c>
      <c r="H23" s="73" t="s">
        <v>35</v>
      </c>
      <c r="I23" s="73" t="s">
        <v>35</v>
      </c>
      <c r="J23" s="73" t="s">
        <v>29</v>
      </c>
      <c r="K23" s="73" t="s">
        <v>29</v>
      </c>
      <c r="L23" s="73" t="s">
        <v>36</v>
      </c>
      <c r="M23" s="73" t="s">
        <v>29</v>
      </c>
      <c r="N23" s="73" t="s">
        <v>29</v>
      </c>
      <c r="O23" s="73" t="s">
        <v>29</v>
      </c>
      <c r="P23" s="74" t="s">
        <v>29</v>
      </c>
    </row>
    <row r="24" spans="1:16" x14ac:dyDescent="0.3">
      <c r="A24" s="72">
        <v>23</v>
      </c>
      <c r="B24" s="73" t="s">
        <v>48</v>
      </c>
      <c r="C24" s="73" t="s">
        <v>26</v>
      </c>
      <c r="D24" s="73" t="s">
        <v>27</v>
      </c>
      <c r="E24" s="73" t="s">
        <v>35</v>
      </c>
      <c r="F24" s="73" t="s">
        <v>35</v>
      </c>
      <c r="G24" s="73" t="s">
        <v>35</v>
      </c>
      <c r="H24" s="73" t="s">
        <v>35</v>
      </c>
      <c r="I24" s="73" t="s">
        <v>35</v>
      </c>
      <c r="J24" s="73" t="s">
        <v>29</v>
      </c>
      <c r="K24" s="73" t="s">
        <v>29</v>
      </c>
      <c r="L24" s="73" t="s">
        <v>45</v>
      </c>
      <c r="M24" s="73" t="s">
        <v>29</v>
      </c>
      <c r="N24" s="73" t="s">
        <v>29</v>
      </c>
      <c r="O24" s="73" t="s">
        <v>29</v>
      </c>
      <c r="P24" s="74" t="s">
        <v>29</v>
      </c>
    </row>
    <row r="25" spans="1:16" x14ac:dyDescent="0.3">
      <c r="A25" s="72">
        <v>24</v>
      </c>
      <c r="B25" s="73" t="s">
        <v>33</v>
      </c>
      <c r="C25" s="73" t="s">
        <v>35</v>
      </c>
      <c r="D25" s="73" t="s">
        <v>35</v>
      </c>
      <c r="E25" s="73" t="s">
        <v>35</v>
      </c>
      <c r="F25" s="73" t="s">
        <v>35</v>
      </c>
      <c r="G25" s="73" t="s">
        <v>35</v>
      </c>
      <c r="H25" s="73" t="s">
        <v>35</v>
      </c>
      <c r="I25" s="73" t="s">
        <v>35</v>
      </c>
      <c r="J25" s="73" t="s">
        <v>29</v>
      </c>
      <c r="K25" s="73" t="s">
        <v>29</v>
      </c>
      <c r="L25" s="73" t="s">
        <v>50</v>
      </c>
      <c r="M25" s="73" t="s">
        <v>29</v>
      </c>
      <c r="N25" s="73" t="s">
        <v>29</v>
      </c>
      <c r="O25" s="73" t="s">
        <v>29</v>
      </c>
      <c r="P25" s="74" t="s">
        <v>29</v>
      </c>
    </row>
    <row r="26" spans="1:16" x14ac:dyDescent="0.3">
      <c r="A26" s="72">
        <v>25</v>
      </c>
      <c r="B26" s="73" t="s">
        <v>48</v>
      </c>
      <c r="C26" s="73" t="s">
        <v>35</v>
      </c>
      <c r="D26" s="73" t="s">
        <v>35</v>
      </c>
      <c r="E26" s="73" t="s">
        <v>35</v>
      </c>
      <c r="F26" s="73" t="s">
        <v>35</v>
      </c>
      <c r="G26" s="73" t="s">
        <v>35</v>
      </c>
      <c r="H26" s="73" t="s">
        <v>35</v>
      </c>
      <c r="I26" s="73" t="s">
        <v>35</v>
      </c>
      <c r="J26" s="73" t="s">
        <v>31</v>
      </c>
      <c r="K26" s="73" t="s">
        <v>29</v>
      </c>
      <c r="L26" s="73" t="s">
        <v>36</v>
      </c>
      <c r="M26" s="73" t="s">
        <v>29</v>
      </c>
      <c r="N26" s="73" t="s">
        <v>29</v>
      </c>
      <c r="O26" s="73" t="s">
        <v>30</v>
      </c>
      <c r="P26" s="74" t="s">
        <v>29</v>
      </c>
    </row>
    <row r="27" spans="1:16" x14ac:dyDescent="0.3">
      <c r="A27" s="72">
        <v>26</v>
      </c>
      <c r="B27" s="73" t="s">
        <v>49</v>
      </c>
      <c r="C27" s="73" t="s">
        <v>27</v>
      </c>
      <c r="D27" s="73" t="s">
        <v>35</v>
      </c>
      <c r="E27" s="73" t="s">
        <v>35</v>
      </c>
      <c r="F27" s="73" t="s">
        <v>35</v>
      </c>
      <c r="G27" s="73" t="s">
        <v>35</v>
      </c>
      <c r="H27" s="73" t="s">
        <v>35</v>
      </c>
      <c r="I27" s="73" t="s">
        <v>35</v>
      </c>
      <c r="J27" s="73" t="s">
        <v>31</v>
      </c>
      <c r="K27" s="73" t="s">
        <v>29</v>
      </c>
      <c r="L27" s="73" t="s">
        <v>43</v>
      </c>
      <c r="M27" s="73" t="s">
        <v>29</v>
      </c>
      <c r="N27" s="73" t="s">
        <v>29</v>
      </c>
      <c r="O27" s="73" t="s">
        <v>29</v>
      </c>
      <c r="P27" s="74" t="s">
        <v>29</v>
      </c>
    </row>
    <row r="28" spans="1:16" x14ac:dyDescent="0.3">
      <c r="A28" s="72">
        <v>27</v>
      </c>
      <c r="B28" s="73" t="s">
        <v>39</v>
      </c>
      <c r="C28" s="73" t="s">
        <v>35</v>
      </c>
      <c r="D28" s="73" t="s">
        <v>35</v>
      </c>
      <c r="E28" s="73" t="s">
        <v>35</v>
      </c>
      <c r="F28" s="73" t="s">
        <v>35</v>
      </c>
      <c r="G28" s="73" t="s">
        <v>35</v>
      </c>
      <c r="H28" s="73" t="s">
        <v>35</v>
      </c>
      <c r="I28" s="73" t="s">
        <v>35</v>
      </c>
      <c r="J28" s="73" t="s">
        <v>30</v>
      </c>
      <c r="K28" s="73" t="s">
        <v>29</v>
      </c>
      <c r="L28" s="73" t="s">
        <v>36</v>
      </c>
      <c r="M28" s="73" t="s">
        <v>29</v>
      </c>
      <c r="N28" s="73" t="s">
        <v>29</v>
      </c>
      <c r="O28" s="73" t="s">
        <v>29</v>
      </c>
      <c r="P28" s="74" t="s">
        <v>29</v>
      </c>
    </row>
    <row r="29" spans="1:16" x14ac:dyDescent="0.3">
      <c r="A29" s="72">
        <v>28</v>
      </c>
      <c r="B29" s="73" t="s">
        <v>48</v>
      </c>
      <c r="C29" s="73" t="s">
        <v>35</v>
      </c>
      <c r="D29" s="73" t="s">
        <v>35</v>
      </c>
      <c r="E29" s="73" t="s">
        <v>35</v>
      </c>
      <c r="F29" s="73" t="s">
        <v>35</v>
      </c>
      <c r="G29" s="73" t="s">
        <v>35</v>
      </c>
      <c r="H29" s="73" t="s">
        <v>35</v>
      </c>
      <c r="I29" s="73" t="s">
        <v>35</v>
      </c>
      <c r="J29" s="73" t="s">
        <v>29</v>
      </c>
      <c r="K29" s="73" t="s">
        <v>31</v>
      </c>
      <c r="L29" s="73"/>
      <c r="M29" s="73" t="s">
        <v>29</v>
      </c>
      <c r="N29" s="73" t="s">
        <v>29</v>
      </c>
      <c r="O29" s="73" t="s">
        <v>29</v>
      </c>
      <c r="P29" s="74" t="s">
        <v>31</v>
      </c>
    </row>
    <row r="30" spans="1:16" x14ac:dyDescent="0.3">
      <c r="A30" s="72">
        <v>29</v>
      </c>
      <c r="B30" s="73" t="s">
        <v>33</v>
      </c>
      <c r="C30" s="73" t="s">
        <v>35</v>
      </c>
      <c r="D30" s="73" t="s">
        <v>35</v>
      </c>
      <c r="E30" s="73" t="s">
        <v>35</v>
      </c>
      <c r="F30" s="73" t="s">
        <v>35</v>
      </c>
      <c r="G30" s="73" t="s">
        <v>35</v>
      </c>
      <c r="H30" s="73" t="s">
        <v>35</v>
      </c>
      <c r="I30" s="73" t="s">
        <v>35</v>
      </c>
      <c r="J30" s="73" t="s">
        <v>29</v>
      </c>
      <c r="K30" s="73" t="s">
        <v>29</v>
      </c>
      <c r="L30" s="73" t="s">
        <v>52</v>
      </c>
      <c r="M30" s="73" t="s">
        <v>29</v>
      </c>
      <c r="N30" s="73" t="s">
        <v>29</v>
      </c>
      <c r="O30" s="73" t="s">
        <v>29</v>
      </c>
      <c r="P30" s="74" t="s">
        <v>29</v>
      </c>
    </row>
    <row r="31" spans="1:16" x14ac:dyDescent="0.3">
      <c r="A31" s="72">
        <v>30</v>
      </c>
      <c r="B31" s="73" t="s">
        <v>33</v>
      </c>
      <c r="C31" s="73" t="s">
        <v>27</v>
      </c>
      <c r="D31" s="73" t="s">
        <v>35</v>
      </c>
      <c r="E31" s="73" t="s">
        <v>35</v>
      </c>
      <c r="F31" s="73" t="s">
        <v>35</v>
      </c>
      <c r="G31" s="73" t="s">
        <v>35</v>
      </c>
      <c r="H31" s="73" t="s">
        <v>35</v>
      </c>
      <c r="I31" s="73" t="s">
        <v>35</v>
      </c>
      <c r="J31" s="73" t="s">
        <v>29</v>
      </c>
      <c r="K31" s="73" t="s">
        <v>31</v>
      </c>
      <c r="L31" s="73" t="s">
        <v>43</v>
      </c>
      <c r="M31" s="73" t="s">
        <v>29</v>
      </c>
      <c r="N31" s="73" t="s">
        <v>29</v>
      </c>
      <c r="O31" s="73" t="s">
        <v>29</v>
      </c>
      <c r="P31" s="74" t="s">
        <v>29</v>
      </c>
    </row>
    <row r="32" spans="1:16" x14ac:dyDescent="0.3">
      <c r="A32" s="72">
        <v>31</v>
      </c>
      <c r="B32" s="73" t="s">
        <v>48</v>
      </c>
      <c r="C32" s="73" t="s">
        <v>35</v>
      </c>
      <c r="D32" s="73" t="s">
        <v>35</v>
      </c>
      <c r="E32" s="73" t="s">
        <v>35</v>
      </c>
      <c r="F32" s="73" t="s">
        <v>35</v>
      </c>
      <c r="G32" s="73" t="s">
        <v>35</v>
      </c>
      <c r="H32" s="73" t="s">
        <v>35</v>
      </c>
      <c r="I32" s="73" t="s">
        <v>35</v>
      </c>
      <c r="J32" s="73" t="s">
        <v>29</v>
      </c>
      <c r="K32" s="73" t="s">
        <v>29</v>
      </c>
      <c r="L32" s="73" t="s">
        <v>45</v>
      </c>
      <c r="M32" s="73" t="s">
        <v>29</v>
      </c>
      <c r="N32" s="73" t="s">
        <v>29</v>
      </c>
      <c r="O32" s="73" t="s">
        <v>29</v>
      </c>
      <c r="P32" s="74" t="s">
        <v>29</v>
      </c>
    </row>
    <row r="33" spans="1:16" x14ac:dyDescent="0.3">
      <c r="A33" s="72">
        <v>32</v>
      </c>
      <c r="B33" s="73" t="s">
        <v>48</v>
      </c>
      <c r="C33" s="73" t="s">
        <v>35</v>
      </c>
      <c r="D33" s="73" t="s">
        <v>35</v>
      </c>
      <c r="E33" s="73" t="s">
        <v>35</v>
      </c>
      <c r="F33" s="73" t="s">
        <v>35</v>
      </c>
      <c r="G33" s="73" t="s">
        <v>35</v>
      </c>
      <c r="H33" s="73" t="s">
        <v>35</v>
      </c>
      <c r="I33" s="73" t="s">
        <v>35</v>
      </c>
      <c r="J33" s="73" t="s">
        <v>29</v>
      </c>
      <c r="K33" s="73" t="s">
        <v>29</v>
      </c>
      <c r="L33" s="73" t="s">
        <v>45</v>
      </c>
      <c r="M33" s="73" t="s">
        <v>29</v>
      </c>
      <c r="N33" s="73" t="s">
        <v>29</v>
      </c>
      <c r="O33" s="73" t="s">
        <v>29</v>
      </c>
      <c r="P33" s="74" t="s">
        <v>29</v>
      </c>
    </row>
    <row r="34" spans="1:16" x14ac:dyDescent="0.3">
      <c r="A34" s="72">
        <v>33</v>
      </c>
      <c r="B34" s="73" t="s">
        <v>33</v>
      </c>
      <c r="C34" s="73" t="s">
        <v>26</v>
      </c>
      <c r="D34" s="73" t="s">
        <v>35</v>
      </c>
      <c r="E34" s="73" t="s">
        <v>35</v>
      </c>
      <c r="F34" s="73" t="s">
        <v>35</v>
      </c>
      <c r="G34" s="73" t="s">
        <v>35</v>
      </c>
      <c r="H34" s="73" t="s">
        <v>35</v>
      </c>
      <c r="I34" s="73" t="s">
        <v>35</v>
      </c>
      <c r="J34" s="73" t="s">
        <v>29</v>
      </c>
      <c r="K34" s="73" t="s">
        <v>30</v>
      </c>
      <c r="L34" s="73"/>
      <c r="M34" s="73" t="s">
        <v>29</v>
      </c>
      <c r="N34" s="73" t="s">
        <v>29</v>
      </c>
      <c r="O34" s="73" t="s">
        <v>29</v>
      </c>
      <c r="P34" s="74" t="s">
        <v>29</v>
      </c>
    </row>
    <row r="35" spans="1:16" x14ac:dyDescent="0.3">
      <c r="A35" s="72">
        <v>34</v>
      </c>
      <c r="B35" s="73" t="s">
        <v>42</v>
      </c>
      <c r="C35" s="73" t="s">
        <v>35</v>
      </c>
      <c r="D35" s="73" t="s">
        <v>35</v>
      </c>
      <c r="E35" s="73" t="s">
        <v>35</v>
      </c>
      <c r="F35" s="73" t="s">
        <v>35</v>
      </c>
      <c r="G35" s="73" t="s">
        <v>35</v>
      </c>
      <c r="H35" s="73" t="s">
        <v>35</v>
      </c>
      <c r="I35" s="73" t="s">
        <v>35</v>
      </c>
      <c r="J35" s="73" t="s">
        <v>29</v>
      </c>
      <c r="K35" s="73" t="s">
        <v>29</v>
      </c>
      <c r="L35" s="73" t="s">
        <v>43</v>
      </c>
      <c r="M35" s="73" t="s">
        <v>29</v>
      </c>
      <c r="N35" s="73" t="s">
        <v>29</v>
      </c>
      <c r="O35" s="73" t="s">
        <v>29</v>
      </c>
      <c r="P35" s="74" t="s">
        <v>29</v>
      </c>
    </row>
    <row r="36" spans="1:16" x14ac:dyDescent="0.3">
      <c r="A36" s="72">
        <v>35</v>
      </c>
      <c r="B36" s="73" t="s">
        <v>33</v>
      </c>
      <c r="C36" s="73" t="s">
        <v>27</v>
      </c>
      <c r="D36" s="73" t="s">
        <v>35</v>
      </c>
      <c r="E36" s="73" t="s">
        <v>35</v>
      </c>
      <c r="F36" s="73" t="s">
        <v>35</v>
      </c>
      <c r="G36" s="73" t="s">
        <v>35</v>
      </c>
      <c r="H36" s="73" t="s">
        <v>35</v>
      </c>
      <c r="I36" s="73" t="s">
        <v>35</v>
      </c>
      <c r="J36" s="73" t="s">
        <v>29</v>
      </c>
      <c r="K36" s="73" t="s">
        <v>29</v>
      </c>
      <c r="L36" s="73" t="s">
        <v>53</v>
      </c>
      <c r="M36" s="73" t="s">
        <v>29</v>
      </c>
      <c r="N36" s="73" t="s">
        <v>29</v>
      </c>
      <c r="O36" s="73" t="s">
        <v>29</v>
      </c>
      <c r="P36" s="74" t="s">
        <v>29</v>
      </c>
    </row>
    <row r="37" spans="1:16" x14ac:dyDescent="0.3">
      <c r="A37" s="72">
        <v>36</v>
      </c>
      <c r="B37" s="73" t="s">
        <v>42</v>
      </c>
      <c r="C37" s="73" t="s">
        <v>35</v>
      </c>
      <c r="D37" s="73" t="s">
        <v>35</v>
      </c>
      <c r="E37" s="73" t="s">
        <v>35</v>
      </c>
      <c r="F37" s="73" t="s">
        <v>35</v>
      </c>
      <c r="G37" s="73" t="s">
        <v>35</v>
      </c>
      <c r="H37" s="73" t="s">
        <v>35</v>
      </c>
      <c r="I37" s="73" t="s">
        <v>35</v>
      </c>
      <c r="J37" s="73" t="s">
        <v>29</v>
      </c>
      <c r="K37" s="73" t="s">
        <v>29</v>
      </c>
      <c r="L37" s="73" t="s">
        <v>43</v>
      </c>
      <c r="M37" s="73" t="s">
        <v>29</v>
      </c>
      <c r="N37" s="73" t="s">
        <v>29</v>
      </c>
      <c r="O37" s="73" t="s">
        <v>29</v>
      </c>
      <c r="P37" s="74" t="s">
        <v>31</v>
      </c>
    </row>
    <row r="38" spans="1:16" x14ac:dyDescent="0.3">
      <c r="A38" s="72">
        <v>37</v>
      </c>
      <c r="B38" s="73" t="s">
        <v>33</v>
      </c>
      <c r="C38" s="73" t="s">
        <v>25</v>
      </c>
      <c r="D38" s="73" t="s">
        <v>25</v>
      </c>
      <c r="E38" s="73" t="s">
        <v>35</v>
      </c>
      <c r="F38" s="73" t="s">
        <v>35</v>
      </c>
      <c r="G38" s="73" t="s">
        <v>27</v>
      </c>
      <c r="H38" s="73" t="s">
        <v>27</v>
      </c>
      <c r="I38" s="73" t="s">
        <v>35</v>
      </c>
      <c r="J38" s="73" t="s">
        <v>29</v>
      </c>
      <c r="K38" s="73" t="s">
        <v>29</v>
      </c>
      <c r="L38" s="73" t="s">
        <v>36</v>
      </c>
      <c r="M38" s="73" t="s">
        <v>29</v>
      </c>
      <c r="N38" s="73" t="s">
        <v>29</v>
      </c>
      <c r="O38" s="73" t="s">
        <v>29</v>
      </c>
      <c r="P38" s="74" t="s">
        <v>31</v>
      </c>
    </row>
    <row r="39" spans="1:16" x14ac:dyDescent="0.3">
      <c r="A39" s="72">
        <v>38</v>
      </c>
      <c r="B39" s="73" t="s">
        <v>33</v>
      </c>
      <c r="C39" s="73" t="s">
        <v>35</v>
      </c>
      <c r="D39" s="73" t="s">
        <v>35</v>
      </c>
      <c r="E39" s="73" t="s">
        <v>35</v>
      </c>
      <c r="F39" s="73" t="s">
        <v>35</v>
      </c>
      <c r="G39" s="73" t="s">
        <v>35</v>
      </c>
      <c r="H39" s="73" t="s">
        <v>35</v>
      </c>
      <c r="I39" s="73" t="s">
        <v>35</v>
      </c>
      <c r="J39" s="73" t="s">
        <v>29</v>
      </c>
      <c r="K39" s="73" t="s">
        <v>29</v>
      </c>
      <c r="L39" s="73" t="s">
        <v>45</v>
      </c>
      <c r="M39" s="73" t="s">
        <v>29</v>
      </c>
      <c r="N39" s="73" t="s">
        <v>29</v>
      </c>
      <c r="O39" s="73" t="s">
        <v>29</v>
      </c>
      <c r="P39" s="74" t="s">
        <v>30</v>
      </c>
    </row>
    <row r="40" spans="1:16" x14ac:dyDescent="0.3">
      <c r="A40" s="72">
        <v>39</v>
      </c>
      <c r="B40" s="73" t="s">
        <v>33</v>
      </c>
      <c r="C40" s="73" t="s">
        <v>28</v>
      </c>
      <c r="D40" s="73" t="s">
        <v>28</v>
      </c>
      <c r="E40" s="73" t="s">
        <v>35</v>
      </c>
      <c r="F40" s="73" t="s">
        <v>35</v>
      </c>
      <c r="G40" s="73" t="s">
        <v>35</v>
      </c>
      <c r="H40" s="73" t="s">
        <v>27</v>
      </c>
      <c r="I40" s="73" t="s">
        <v>35</v>
      </c>
      <c r="J40" s="73" t="s">
        <v>29</v>
      </c>
      <c r="K40" s="73" t="s">
        <v>29</v>
      </c>
      <c r="L40" s="73" t="s">
        <v>45</v>
      </c>
      <c r="M40" s="73" t="s">
        <v>29</v>
      </c>
      <c r="N40" s="73" t="s">
        <v>29</v>
      </c>
      <c r="O40" s="73" t="s">
        <v>29</v>
      </c>
      <c r="P40" s="74" t="s">
        <v>29</v>
      </c>
    </row>
    <row r="41" spans="1:16" x14ac:dyDescent="0.3">
      <c r="A41" s="72">
        <v>40</v>
      </c>
      <c r="B41" s="73" t="s">
        <v>39</v>
      </c>
      <c r="C41" s="73" t="s">
        <v>35</v>
      </c>
      <c r="D41" s="73" t="s">
        <v>35</v>
      </c>
      <c r="E41" s="73" t="s">
        <v>35</v>
      </c>
      <c r="F41" s="73" t="s">
        <v>35</v>
      </c>
      <c r="G41" s="73" t="s">
        <v>35</v>
      </c>
      <c r="H41" s="73" t="s">
        <v>35</v>
      </c>
      <c r="I41" s="73" t="s">
        <v>35</v>
      </c>
      <c r="J41" s="73" t="s">
        <v>29</v>
      </c>
      <c r="K41" s="73" t="s">
        <v>29</v>
      </c>
      <c r="L41" s="73" t="s">
        <v>36</v>
      </c>
      <c r="M41" s="73" t="s">
        <v>29</v>
      </c>
      <c r="N41" s="73" t="s">
        <v>29</v>
      </c>
      <c r="O41" s="73" t="s">
        <v>29</v>
      </c>
      <c r="P41" s="74" t="s">
        <v>29</v>
      </c>
    </row>
    <row r="42" spans="1:16" x14ac:dyDescent="0.3">
      <c r="A42" s="72">
        <v>41</v>
      </c>
      <c r="B42" s="73" t="s">
        <v>49</v>
      </c>
      <c r="C42" s="73" t="s">
        <v>35</v>
      </c>
      <c r="D42" s="73" t="s">
        <v>35</v>
      </c>
      <c r="E42" s="73" t="s">
        <v>35</v>
      </c>
      <c r="F42" s="73" t="s">
        <v>35</v>
      </c>
      <c r="G42" s="73" t="s">
        <v>35</v>
      </c>
      <c r="H42" s="73" t="s">
        <v>35</v>
      </c>
      <c r="I42" s="73" t="s">
        <v>35</v>
      </c>
      <c r="J42" s="73" t="s">
        <v>29</v>
      </c>
      <c r="K42" s="73" t="s">
        <v>29</v>
      </c>
      <c r="L42" s="73" t="s">
        <v>36</v>
      </c>
      <c r="M42" s="73" t="s">
        <v>29</v>
      </c>
      <c r="N42" s="73" t="s">
        <v>29</v>
      </c>
      <c r="O42" s="73" t="s">
        <v>29</v>
      </c>
      <c r="P42" s="74" t="s">
        <v>29</v>
      </c>
    </row>
    <row r="43" spans="1:16" x14ac:dyDescent="0.3">
      <c r="A43" s="72">
        <v>42</v>
      </c>
      <c r="B43" s="73" t="s">
        <v>42</v>
      </c>
      <c r="C43" s="73" t="s">
        <v>26</v>
      </c>
      <c r="D43" s="73" t="s">
        <v>25</v>
      </c>
      <c r="E43" s="73" t="s">
        <v>35</v>
      </c>
      <c r="F43" s="73" t="s">
        <v>35</v>
      </c>
      <c r="G43" s="73" t="s">
        <v>35</v>
      </c>
      <c r="H43" s="73" t="s">
        <v>27</v>
      </c>
      <c r="I43" s="73" t="s">
        <v>35</v>
      </c>
      <c r="J43" s="73" t="s">
        <v>30</v>
      </c>
      <c r="K43" s="73" t="s">
        <v>30</v>
      </c>
      <c r="L43" s="73" t="s">
        <v>43</v>
      </c>
      <c r="M43" s="73" t="s">
        <v>29</v>
      </c>
      <c r="N43" s="73" t="s">
        <v>29</v>
      </c>
      <c r="O43" s="73" t="s">
        <v>31</v>
      </c>
      <c r="P43" s="74" t="s">
        <v>29</v>
      </c>
    </row>
    <row r="44" spans="1:16" x14ac:dyDescent="0.3">
      <c r="A44" s="72">
        <v>43</v>
      </c>
      <c r="B44" s="73" t="s">
        <v>39</v>
      </c>
      <c r="C44" s="73" t="s">
        <v>35</v>
      </c>
      <c r="D44" s="73" t="s">
        <v>35</v>
      </c>
      <c r="E44" s="73" t="s">
        <v>35</v>
      </c>
      <c r="F44" s="73" t="s">
        <v>35</v>
      </c>
      <c r="G44" s="73" t="s">
        <v>35</v>
      </c>
      <c r="H44" s="73" t="s">
        <v>35</v>
      </c>
      <c r="I44" s="73" t="s">
        <v>35</v>
      </c>
      <c r="J44" s="73" t="s">
        <v>29</v>
      </c>
      <c r="K44" s="73" t="s">
        <v>29</v>
      </c>
      <c r="L44" s="73" t="s">
        <v>43</v>
      </c>
      <c r="M44" s="73" t="s">
        <v>29</v>
      </c>
      <c r="N44" s="73" t="s">
        <v>29</v>
      </c>
      <c r="O44" s="73" t="s">
        <v>29</v>
      </c>
      <c r="P44" s="74" t="s">
        <v>31</v>
      </c>
    </row>
    <row r="45" spans="1:16" x14ac:dyDescent="0.3">
      <c r="A45" s="72">
        <v>44</v>
      </c>
      <c r="B45" s="73" t="s">
        <v>33</v>
      </c>
      <c r="C45" s="73" t="s">
        <v>35</v>
      </c>
      <c r="D45" s="73" t="s">
        <v>35</v>
      </c>
      <c r="E45" s="73" t="s">
        <v>35</v>
      </c>
      <c r="F45" s="73" t="s">
        <v>35</v>
      </c>
      <c r="G45" s="73" t="s">
        <v>35</v>
      </c>
      <c r="H45" s="73" t="s">
        <v>35</v>
      </c>
      <c r="I45" s="73" t="s">
        <v>35</v>
      </c>
      <c r="J45" s="73" t="s">
        <v>29</v>
      </c>
      <c r="K45" s="73" t="s">
        <v>29</v>
      </c>
      <c r="L45" s="73" t="s">
        <v>55</v>
      </c>
      <c r="M45" s="73" t="s">
        <v>29</v>
      </c>
      <c r="N45" s="73" t="s">
        <v>29</v>
      </c>
      <c r="O45" s="73" t="s">
        <v>29</v>
      </c>
      <c r="P45" s="74" t="s">
        <v>29</v>
      </c>
    </row>
    <row r="46" spans="1:16" x14ac:dyDescent="0.3">
      <c r="A46" s="72">
        <v>45</v>
      </c>
      <c r="B46" s="73" t="s">
        <v>33</v>
      </c>
      <c r="C46" s="73" t="s">
        <v>35</v>
      </c>
      <c r="D46" s="73" t="s">
        <v>35</v>
      </c>
      <c r="E46" s="73" t="s">
        <v>35</v>
      </c>
      <c r="F46" s="73" t="s">
        <v>35</v>
      </c>
      <c r="G46" s="73" t="s">
        <v>35</v>
      </c>
      <c r="H46" s="73" t="s">
        <v>35</v>
      </c>
      <c r="I46" s="73" t="s">
        <v>35</v>
      </c>
      <c r="J46" s="73" t="s">
        <v>29</v>
      </c>
      <c r="K46" s="73" t="s">
        <v>31</v>
      </c>
      <c r="L46" s="73"/>
      <c r="M46" s="73" t="s">
        <v>29</v>
      </c>
      <c r="N46" s="73" t="s">
        <v>29</v>
      </c>
      <c r="O46" s="73" t="s">
        <v>29</v>
      </c>
      <c r="P46" s="74" t="s">
        <v>29</v>
      </c>
    </row>
    <row r="47" spans="1:16" x14ac:dyDescent="0.3">
      <c r="A47" s="72">
        <v>46</v>
      </c>
      <c r="B47" s="73" t="s">
        <v>33</v>
      </c>
      <c r="C47" s="73" t="s">
        <v>27</v>
      </c>
      <c r="D47" s="73" t="s">
        <v>35</v>
      </c>
      <c r="E47" s="73" t="s">
        <v>35</v>
      </c>
      <c r="F47" s="73" t="s">
        <v>35</v>
      </c>
      <c r="G47" s="73" t="s">
        <v>35</v>
      </c>
      <c r="H47" s="73" t="s">
        <v>35</v>
      </c>
      <c r="I47" s="73" t="s">
        <v>35</v>
      </c>
      <c r="J47" s="73" t="s">
        <v>29</v>
      </c>
      <c r="K47" s="73" t="s">
        <v>29</v>
      </c>
      <c r="L47" s="73" t="s">
        <v>57</v>
      </c>
      <c r="M47" s="73" t="s">
        <v>29</v>
      </c>
      <c r="N47" s="73" t="s">
        <v>29</v>
      </c>
      <c r="O47" s="73" t="s">
        <v>29</v>
      </c>
      <c r="P47" s="74" t="s">
        <v>30</v>
      </c>
    </row>
    <row r="48" spans="1:16" x14ac:dyDescent="0.3">
      <c r="A48" s="72">
        <v>47</v>
      </c>
      <c r="B48" s="73" t="s">
        <v>33</v>
      </c>
      <c r="C48" s="73" t="s">
        <v>25</v>
      </c>
      <c r="D48" s="73" t="s">
        <v>35</v>
      </c>
      <c r="E48" s="73" t="s">
        <v>35</v>
      </c>
      <c r="F48" s="73" t="s">
        <v>35</v>
      </c>
      <c r="G48" s="73" t="s">
        <v>35</v>
      </c>
      <c r="H48" s="73" t="s">
        <v>35</v>
      </c>
      <c r="I48" s="73" t="s">
        <v>35</v>
      </c>
      <c r="J48" s="73" t="s">
        <v>29</v>
      </c>
      <c r="K48" s="73" t="s">
        <v>29</v>
      </c>
      <c r="L48" s="73" t="s">
        <v>43</v>
      </c>
      <c r="M48" s="73" t="s">
        <v>29</v>
      </c>
      <c r="N48" s="73" t="s">
        <v>29</v>
      </c>
      <c r="O48" s="73" t="s">
        <v>31</v>
      </c>
      <c r="P48" s="74" t="s">
        <v>29</v>
      </c>
    </row>
    <row r="49" spans="1:16" x14ac:dyDescent="0.3">
      <c r="A49" s="72">
        <v>48</v>
      </c>
      <c r="B49" s="73" t="s">
        <v>42</v>
      </c>
      <c r="C49" s="73" t="s">
        <v>35</v>
      </c>
      <c r="D49" s="73" t="s">
        <v>35</v>
      </c>
      <c r="E49" s="73" t="s">
        <v>35</v>
      </c>
      <c r="F49" s="73" t="s">
        <v>35</v>
      </c>
      <c r="G49" s="73" t="s">
        <v>35</v>
      </c>
      <c r="H49" s="73" t="s">
        <v>35</v>
      </c>
      <c r="I49" s="73" t="s">
        <v>35</v>
      </c>
      <c r="J49" s="73" t="s">
        <v>29</v>
      </c>
      <c r="K49" s="73" t="s">
        <v>31</v>
      </c>
      <c r="L49" s="73"/>
      <c r="M49" s="73" t="s">
        <v>29</v>
      </c>
      <c r="N49" s="73" t="s">
        <v>30</v>
      </c>
      <c r="O49" s="73" t="s">
        <v>30</v>
      </c>
      <c r="P49" s="74" t="s">
        <v>30</v>
      </c>
    </row>
    <row r="50" spans="1:16" x14ac:dyDescent="0.3">
      <c r="A50" s="72">
        <v>49</v>
      </c>
      <c r="B50" s="73" t="s">
        <v>33</v>
      </c>
      <c r="C50" s="73" t="s">
        <v>35</v>
      </c>
      <c r="D50" s="73" t="s">
        <v>35</v>
      </c>
      <c r="E50" s="73" t="s">
        <v>35</v>
      </c>
      <c r="F50" s="73" t="s">
        <v>35</v>
      </c>
      <c r="G50" s="73" t="s">
        <v>35</v>
      </c>
      <c r="H50" s="73" t="s">
        <v>35</v>
      </c>
      <c r="I50" s="73" t="s">
        <v>35</v>
      </c>
      <c r="J50" s="73" t="s">
        <v>29</v>
      </c>
      <c r="K50" s="73" t="s">
        <v>29</v>
      </c>
      <c r="L50" s="73" t="s">
        <v>58</v>
      </c>
      <c r="M50" s="73" t="s">
        <v>29</v>
      </c>
      <c r="N50" s="73" t="s">
        <v>29</v>
      </c>
      <c r="O50" s="73" t="s">
        <v>29</v>
      </c>
      <c r="P50" s="74" t="s">
        <v>29</v>
      </c>
    </row>
    <row r="51" spans="1:16" x14ac:dyDescent="0.3">
      <c r="A51" s="72">
        <v>50</v>
      </c>
      <c r="B51" s="73" t="s">
        <v>39</v>
      </c>
      <c r="C51" s="73" t="s">
        <v>26</v>
      </c>
      <c r="D51" s="73" t="s">
        <v>25</v>
      </c>
      <c r="E51" s="73" t="s">
        <v>35</v>
      </c>
      <c r="F51" s="73" t="s">
        <v>35</v>
      </c>
      <c r="G51" s="73" t="s">
        <v>35</v>
      </c>
      <c r="H51" s="73" t="s">
        <v>35</v>
      </c>
      <c r="I51" s="73" t="s">
        <v>35</v>
      </c>
      <c r="J51" s="73" t="s">
        <v>29</v>
      </c>
      <c r="K51" s="73" t="s">
        <v>29</v>
      </c>
      <c r="L51" s="73" t="s">
        <v>36</v>
      </c>
      <c r="M51" s="73" t="s">
        <v>29</v>
      </c>
      <c r="N51" s="73" t="s">
        <v>29</v>
      </c>
      <c r="O51" s="73" t="s">
        <v>29</v>
      </c>
      <c r="P51" s="74" t="s">
        <v>29</v>
      </c>
    </row>
    <row r="52" spans="1:16" x14ac:dyDescent="0.3">
      <c r="A52" s="72">
        <v>51</v>
      </c>
      <c r="B52" s="73" t="s">
        <v>33</v>
      </c>
      <c r="C52" s="73" t="s">
        <v>35</v>
      </c>
      <c r="D52" s="73" t="s">
        <v>35</v>
      </c>
      <c r="E52" s="73" t="s">
        <v>35</v>
      </c>
      <c r="F52" s="73" t="s">
        <v>35</v>
      </c>
      <c r="G52" s="73" t="s">
        <v>35</v>
      </c>
      <c r="H52" s="73" t="s">
        <v>35</v>
      </c>
      <c r="I52" s="73" t="s">
        <v>35</v>
      </c>
      <c r="J52" s="73" t="s">
        <v>29</v>
      </c>
      <c r="K52" s="73" t="s">
        <v>29</v>
      </c>
      <c r="L52" s="73" t="s">
        <v>36</v>
      </c>
      <c r="M52" s="73" t="s">
        <v>29</v>
      </c>
      <c r="N52" s="73" t="s">
        <v>29</v>
      </c>
      <c r="O52" s="73" t="s">
        <v>29</v>
      </c>
      <c r="P52" s="74" t="s">
        <v>29</v>
      </c>
    </row>
    <row r="53" spans="1:16" x14ac:dyDescent="0.3">
      <c r="A53" s="72">
        <v>52</v>
      </c>
      <c r="B53" s="73" t="s">
        <v>39</v>
      </c>
      <c r="C53" s="73" t="s">
        <v>35</v>
      </c>
      <c r="D53" s="73" t="s">
        <v>35</v>
      </c>
      <c r="E53" s="73" t="s">
        <v>35</v>
      </c>
      <c r="F53" s="73" t="s">
        <v>35</v>
      </c>
      <c r="G53" s="73" t="s">
        <v>35</v>
      </c>
      <c r="H53" s="73" t="s">
        <v>35</v>
      </c>
      <c r="I53" s="73" t="s">
        <v>27</v>
      </c>
      <c r="J53" s="73" t="s">
        <v>31</v>
      </c>
      <c r="K53" s="73" t="s">
        <v>31</v>
      </c>
      <c r="L53" s="73" t="s">
        <v>41</v>
      </c>
      <c r="M53" s="73" t="s">
        <v>29</v>
      </c>
      <c r="N53" s="73" t="s">
        <v>29</v>
      </c>
      <c r="O53" s="73" t="s">
        <v>31</v>
      </c>
      <c r="P53" s="74" t="s">
        <v>31</v>
      </c>
    </row>
    <row r="54" spans="1:16" x14ac:dyDescent="0.3">
      <c r="A54" s="72">
        <v>53</v>
      </c>
      <c r="B54" s="73" t="s">
        <v>33</v>
      </c>
      <c r="C54" s="73" t="s">
        <v>27</v>
      </c>
      <c r="D54" s="73" t="s">
        <v>35</v>
      </c>
      <c r="E54" s="73" t="s">
        <v>35</v>
      </c>
      <c r="F54" s="73" t="s">
        <v>35</v>
      </c>
      <c r="G54" s="73" t="s">
        <v>35</v>
      </c>
      <c r="H54" s="73" t="s">
        <v>35</v>
      </c>
      <c r="I54" s="73" t="s">
        <v>35</v>
      </c>
      <c r="J54" s="73" t="s">
        <v>29</v>
      </c>
      <c r="K54" s="73" t="s">
        <v>29</v>
      </c>
      <c r="L54" s="73" t="s">
        <v>60</v>
      </c>
      <c r="M54" s="73" t="s">
        <v>29</v>
      </c>
      <c r="N54" s="73" t="s">
        <v>29</v>
      </c>
      <c r="O54" s="73" t="s">
        <v>29</v>
      </c>
      <c r="P54" s="74" t="s">
        <v>29</v>
      </c>
    </row>
    <row r="55" spans="1:16" x14ac:dyDescent="0.3">
      <c r="A55" s="72">
        <v>54</v>
      </c>
      <c r="B55" s="73" t="s">
        <v>39</v>
      </c>
      <c r="C55" s="73" t="s">
        <v>35</v>
      </c>
      <c r="D55" s="73" t="s">
        <v>35</v>
      </c>
      <c r="E55" s="73" t="s">
        <v>35</v>
      </c>
      <c r="F55" s="73" t="s">
        <v>35</v>
      </c>
      <c r="G55" s="73" t="s">
        <v>27</v>
      </c>
      <c r="H55" s="73" t="s">
        <v>35</v>
      </c>
      <c r="I55" s="73" t="s">
        <v>35</v>
      </c>
      <c r="J55" s="73" t="s">
        <v>29</v>
      </c>
      <c r="K55" s="73" t="s">
        <v>29</v>
      </c>
      <c r="L55" s="73" t="s">
        <v>61</v>
      </c>
      <c r="M55" s="73" t="s">
        <v>29</v>
      </c>
      <c r="N55" s="73" t="s">
        <v>29</v>
      </c>
      <c r="O55" s="73" t="s">
        <v>29</v>
      </c>
      <c r="P55" s="74" t="s">
        <v>29</v>
      </c>
    </row>
    <row r="56" spans="1:16" x14ac:dyDescent="0.3">
      <c r="A56" s="72">
        <v>55</v>
      </c>
      <c r="B56" s="73" t="s">
        <v>33</v>
      </c>
      <c r="C56" s="73" t="s">
        <v>25</v>
      </c>
      <c r="D56" s="73" t="s">
        <v>26</v>
      </c>
      <c r="E56" s="73" t="s">
        <v>35</v>
      </c>
      <c r="F56" s="73" t="s">
        <v>35</v>
      </c>
      <c r="G56" s="73" t="s">
        <v>27</v>
      </c>
      <c r="H56" s="73" t="s">
        <v>27</v>
      </c>
      <c r="I56" s="73" t="s">
        <v>35</v>
      </c>
      <c r="J56" s="73" t="s">
        <v>29</v>
      </c>
      <c r="K56" s="73" t="s">
        <v>31</v>
      </c>
      <c r="L56" s="73" t="s">
        <v>36</v>
      </c>
      <c r="M56" s="73" t="s">
        <v>29</v>
      </c>
      <c r="N56" s="73" t="s">
        <v>29</v>
      </c>
      <c r="O56" s="73" t="s">
        <v>29</v>
      </c>
      <c r="P56" s="74" t="s">
        <v>29</v>
      </c>
    </row>
    <row r="57" spans="1:16" x14ac:dyDescent="0.3">
      <c r="A57" s="72">
        <v>56</v>
      </c>
      <c r="B57" s="73" t="s">
        <v>33</v>
      </c>
      <c r="C57" s="73" t="s">
        <v>25</v>
      </c>
      <c r="D57" s="73" t="s">
        <v>26</v>
      </c>
      <c r="E57" s="73" t="s">
        <v>35</v>
      </c>
      <c r="F57" s="73" t="s">
        <v>35</v>
      </c>
      <c r="G57" s="73" t="s">
        <v>27</v>
      </c>
      <c r="H57" s="73" t="s">
        <v>35</v>
      </c>
      <c r="I57" s="73" t="s">
        <v>35</v>
      </c>
      <c r="J57" s="73" t="s">
        <v>29</v>
      </c>
      <c r="K57" s="73" t="s">
        <v>29</v>
      </c>
      <c r="L57" s="73" t="s">
        <v>41</v>
      </c>
      <c r="M57" s="73" t="s">
        <v>29</v>
      </c>
      <c r="N57" s="73" t="s">
        <v>29</v>
      </c>
      <c r="O57" s="73" t="s">
        <v>29</v>
      </c>
      <c r="P57" s="74" t="s">
        <v>29</v>
      </c>
    </row>
    <row r="58" spans="1:16" x14ac:dyDescent="0.3">
      <c r="A58" s="72">
        <v>57</v>
      </c>
      <c r="B58" s="73" t="s">
        <v>33</v>
      </c>
      <c r="C58" s="73" t="s">
        <v>35</v>
      </c>
      <c r="D58" s="73" t="s">
        <v>35</v>
      </c>
      <c r="E58" s="73" t="s">
        <v>35</v>
      </c>
      <c r="F58" s="73" t="s">
        <v>35</v>
      </c>
      <c r="G58" s="73" t="s">
        <v>35</v>
      </c>
      <c r="H58" s="73" t="s">
        <v>35</v>
      </c>
      <c r="I58" s="73" t="s">
        <v>35</v>
      </c>
      <c r="J58" s="73" t="s">
        <v>29</v>
      </c>
      <c r="K58" s="73" t="s">
        <v>29</v>
      </c>
      <c r="L58" s="73"/>
      <c r="M58" s="73" t="s">
        <v>29</v>
      </c>
      <c r="N58" s="73" t="s">
        <v>29</v>
      </c>
      <c r="O58" s="73" t="s">
        <v>29</v>
      </c>
      <c r="P58" s="74" t="s">
        <v>29</v>
      </c>
    </row>
    <row r="59" spans="1:16" x14ac:dyDescent="0.3">
      <c r="A59" s="72">
        <v>58</v>
      </c>
      <c r="B59" s="73" t="s">
        <v>22</v>
      </c>
      <c r="C59" s="73" t="s">
        <v>35</v>
      </c>
      <c r="D59" s="73" t="s">
        <v>35</v>
      </c>
      <c r="E59" s="73" t="s">
        <v>35</v>
      </c>
      <c r="F59" s="73" t="s">
        <v>35</v>
      </c>
      <c r="G59" s="73" t="s">
        <v>35</v>
      </c>
      <c r="H59" s="73" t="s">
        <v>35</v>
      </c>
      <c r="I59" s="73" t="s">
        <v>35</v>
      </c>
      <c r="J59" s="73" t="s">
        <v>63</v>
      </c>
      <c r="K59" s="73" t="s">
        <v>63</v>
      </c>
      <c r="L59" s="73" t="s">
        <v>45</v>
      </c>
      <c r="M59" s="73" t="s">
        <v>63</v>
      </c>
      <c r="N59" s="73" t="s">
        <v>29</v>
      </c>
      <c r="O59" s="73" t="s">
        <v>63</v>
      </c>
      <c r="P59" s="74" t="s">
        <v>63</v>
      </c>
    </row>
    <row r="60" spans="1:16" x14ac:dyDescent="0.3">
      <c r="A60" s="72">
        <v>59</v>
      </c>
      <c r="B60" s="73" t="s">
        <v>22</v>
      </c>
      <c r="C60" s="73" t="s">
        <v>35</v>
      </c>
      <c r="D60" s="73" t="s">
        <v>35</v>
      </c>
      <c r="E60" s="73" t="s">
        <v>35</v>
      </c>
      <c r="F60" s="73" t="s">
        <v>35</v>
      </c>
      <c r="G60" s="73" t="s">
        <v>35</v>
      </c>
      <c r="H60" s="73" t="s">
        <v>35</v>
      </c>
      <c r="I60" s="73" t="s">
        <v>35</v>
      </c>
      <c r="J60" s="73" t="s">
        <v>63</v>
      </c>
      <c r="K60" s="73" t="s">
        <v>63</v>
      </c>
      <c r="L60" s="73" t="s">
        <v>45</v>
      </c>
      <c r="M60" s="73" t="s">
        <v>63</v>
      </c>
      <c r="N60" s="73" t="s">
        <v>29</v>
      </c>
      <c r="O60" s="73" t="s">
        <v>63</v>
      </c>
      <c r="P60" s="74" t="s">
        <v>63</v>
      </c>
    </row>
    <row r="61" spans="1:16" x14ac:dyDescent="0.3">
      <c r="A61" s="72">
        <v>60</v>
      </c>
      <c r="B61" s="73" t="s">
        <v>22</v>
      </c>
      <c r="C61" s="73" t="s">
        <v>35</v>
      </c>
      <c r="D61" s="73" t="s">
        <v>35</v>
      </c>
      <c r="E61" s="73" t="s">
        <v>35</v>
      </c>
      <c r="F61" s="73" t="s">
        <v>35</v>
      </c>
      <c r="G61" s="73" t="s">
        <v>35</v>
      </c>
      <c r="H61" s="73" t="s">
        <v>35</v>
      </c>
      <c r="I61" s="73" t="s">
        <v>35</v>
      </c>
      <c r="J61" s="73" t="s">
        <v>63</v>
      </c>
      <c r="K61" s="73" t="s">
        <v>63</v>
      </c>
      <c r="L61" s="73" t="s">
        <v>41</v>
      </c>
      <c r="M61" s="73" t="s">
        <v>63</v>
      </c>
      <c r="N61" s="73" t="s">
        <v>29</v>
      </c>
      <c r="O61" s="73" t="s">
        <v>63</v>
      </c>
      <c r="P61" s="74" t="s">
        <v>63</v>
      </c>
    </row>
    <row r="62" spans="1:16" x14ac:dyDescent="0.3">
      <c r="A62" s="72">
        <v>61</v>
      </c>
      <c r="B62" s="73" t="s">
        <v>22</v>
      </c>
      <c r="C62" s="73" t="s">
        <v>35</v>
      </c>
      <c r="D62" s="73" t="s">
        <v>35</v>
      </c>
      <c r="E62" s="73" t="s">
        <v>35</v>
      </c>
      <c r="F62" s="73" t="s">
        <v>35</v>
      </c>
      <c r="G62" s="73" t="s">
        <v>35</v>
      </c>
      <c r="H62" s="73" t="s">
        <v>35</v>
      </c>
      <c r="I62" s="73" t="s">
        <v>35</v>
      </c>
      <c r="J62" s="73" t="s">
        <v>63</v>
      </c>
      <c r="K62" s="73" t="s">
        <v>63</v>
      </c>
      <c r="L62" s="73" t="s">
        <v>36</v>
      </c>
      <c r="M62" s="73" t="s">
        <v>63</v>
      </c>
      <c r="N62" s="73" t="s">
        <v>29</v>
      </c>
      <c r="O62" s="73" t="s">
        <v>63</v>
      </c>
      <c r="P62" s="74" t="s">
        <v>63</v>
      </c>
    </row>
    <row r="63" spans="1:16" x14ac:dyDescent="0.3">
      <c r="A63" s="72">
        <v>62</v>
      </c>
      <c r="B63" s="73" t="s">
        <v>22</v>
      </c>
      <c r="C63" s="73" t="s">
        <v>35</v>
      </c>
      <c r="D63" s="73" t="s">
        <v>35</v>
      </c>
      <c r="E63" s="73" t="s">
        <v>35</v>
      </c>
      <c r="F63" s="73" t="s">
        <v>35</v>
      </c>
      <c r="G63" s="73" t="s">
        <v>35</v>
      </c>
      <c r="H63" s="73" t="s">
        <v>35</v>
      </c>
      <c r="I63" s="73" t="s">
        <v>35</v>
      </c>
      <c r="J63" s="73" t="s">
        <v>65</v>
      </c>
      <c r="K63" s="73" t="s">
        <v>63</v>
      </c>
      <c r="L63" s="73" t="s">
        <v>41</v>
      </c>
      <c r="M63" s="73" t="s">
        <v>63</v>
      </c>
      <c r="N63" s="73" t="s">
        <v>29</v>
      </c>
      <c r="O63" s="73" t="s">
        <v>63</v>
      </c>
      <c r="P63" s="74" t="s">
        <v>63</v>
      </c>
    </row>
    <row r="64" spans="1:16" x14ac:dyDescent="0.3">
      <c r="A64" s="72">
        <v>63</v>
      </c>
      <c r="B64" s="73" t="s">
        <v>22</v>
      </c>
      <c r="C64" s="73" t="s">
        <v>35</v>
      </c>
      <c r="D64" s="73" t="s">
        <v>35</v>
      </c>
      <c r="E64" s="73" t="s">
        <v>35</v>
      </c>
      <c r="F64" s="73" t="s">
        <v>35</v>
      </c>
      <c r="G64" s="73" t="s">
        <v>35</v>
      </c>
      <c r="H64" s="73" t="s">
        <v>35</v>
      </c>
      <c r="I64" s="73" t="s">
        <v>35</v>
      </c>
      <c r="J64" s="73" t="s">
        <v>63</v>
      </c>
      <c r="K64" s="73" t="s">
        <v>63</v>
      </c>
      <c r="L64" s="73" t="s">
        <v>36</v>
      </c>
      <c r="M64" s="73" t="s">
        <v>63</v>
      </c>
      <c r="N64" s="73" t="s">
        <v>31</v>
      </c>
      <c r="O64" s="73" t="s">
        <v>63</v>
      </c>
      <c r="P64" s="74" t="s">
        <v>63</v>
      </c>
    </row>
    <row r="65" spans="1:16" x14ac:dyDescent="0.3">
      <c r="A65" s="72">
        <v>64</v>
      </c>
      <c r="B65" s="73" t="s">
        <v>22</v>
      </c>
      <c r="C65" s="73" t="s">
        <v>27</v>
      </c>
      <c r="D65" s="73" t="s">
        <v>27</v>
      </c>
      <c r="E65" s="73" t="s">
        <v>35</v>
      </c>
      <c r="F65" s="73" t="s">
        <v>35</v>
      </c>
      <c r="G65" s="73" t="s">
        <v>35</v>
      </c>
      <c r="H65" s="73" t="s">
        <v>35</v>
      </c>
      <c r="I65" s="73" t="s">
        <v>35</v>
      </c>
      <c r="J65" s="73" t="s">
        <v>63</v>
      </c>
      <c r="K65" s="73" t="s">
        <v>63</v>
      </c>
      <c r="L65" s="73" t="s">
        <v>41</v>
      </c>
      <c r="M65" s="73" t="s">
        <v>63</v>
      </c>
      <c r="N65" s="73" t="s">
        <v>29</v>
      </c>
      <c r="O65" s="73" t="s">
        <v>65</v>
      </c>
      <c r="P65" s="74" t="s">
        <v>63</v>
      </c>
    </row>
    <row r="66" spans="1:16" x14ac:dyDescent="0.3">
      <c r="A66" s="72">
        <v>65</v>
      </c>
      <c r="B66" s="73" t="s">
        <v>22</v>
      </c>
      <c r="C66" s="73" t="s">
        <v>35</v>
      </c>
      <c r="D66" s="73" t="s">
        <v>35</v>
      </c>
      <c r="E66" s="73" t="s">
        <v>35</v>
      </c>
      <c r="F66" s="73"/>
      <c r="G66" s="73"/>
      <c r="H66" s="73"/>
      <c r="I66" s="73"/>
      <c r="J66" s="73" t="s">
        <v>63</v>
      </c>
      <c r="K66" s="73" t="s">
        <v>63</v>
      </c>
      <c r="L66" s="73" t="s">
        <v>45</v>
      </c>
      <c r="M66" s="73" t="s">
        <v>63</v>
      </c>
      <c r="N66" s="73" t="s">
        <v>29</v>
      </c>
      <c r="O66" s="73" t="s">
        <v>63</v>
      </c>
      <c r="P66" s="74" t="s">
        <v>63</v>
      </c>
    </row>
    <row r="67" spans="1:16" x14ac:dyDescent="0.3">
      <c r="A67" s="72">
        <v>66</v>
      </c>
      <c r="B67" s="73" t="s">
        <v>22</v>
      </c>
      <c r="C67" s="73" t="s">
        <v>27</v>
      </c>
      <c r="D67" s="73" t="s">
        <v>35</v>
      </c>
      <c r="E67" s="73" t="s">
        <v>35</v>
      </c>
      <c r="F67" s="73" t="s">
        <v>35</v>
      </c>
      <c r="G67" s="73" t="s">
        <v>35</v>
      </c>
      <c r="H67" s="73" t="s">
        <v>35</v>
      </c>
      <c r="I67" s="73" t="s">
        <v>35</v>
      </c>
      <c r="J67" s="73" t="s">
        <v>63</v>
      </c>
      <c r="K67" s="73" t="s">
        <v>63</v>
      </c>
      <c r="L67" s="73" t="s">
        <v>36</v>
      </c>
      <c r="M67" s="73" t="s">
        <v>63</v>
      </c>
      <c r="N67" s="73" t="s">
        <v>29</v>
      </c>
      <c r="O67" s="73" t="s">
        <v>63</v>
      </c>
      <c r="P67" s="74" t="s">
        <v>65</v>
      </c>
    </row>
    <row r="68" spans="1:16" x14ac:dyDescent="0.3">
      <c r="A68" s="72">
        <v>67</v>
      </c>
      <c r="B68" s="73" t="s">
        <v>33</v>
      </c>
      <c r="C68" s="73" t="s">
        <v>35</v>
      </c>
      <c r="D68" s="73" t="s">
        <v>35</v>
      </c>
      <c r="E68" s="73"/>
      <c r="F68" s="73" t="s">
        <v>35</v>
      </c>
      <c r="G68" s="73" t="s">
        <v>35</v>
      </c>
      <c r="H68" s="73" t="s">
        <v>35</v>
      </c>
      <c r="I68" s="73" t="s">
        <v>35</v>
      </c>
      <c r="J68" s="73" t="s">
        <v>63</v>
      </c>
      <c r="K68" s="73" t="s">
        <v>63</v>
      </c>
      <c r="L68" s="73" t="s">
        <v>36</v>
      </c>
      <c r="M68" s="73" t="s">
        <v>63</v>
      </c>
      <c r="N68" s="73" t="s">
        <v>29</v>
      </c>
      <c r="O68" s="73" t="s">
        <v>63</v>
      </c>
      <c r="P68" s="74" t="s">
        <v>63</v>
      </c>
    </row>
    <row r="69" spans="1:16" x14ac:dyDescent="0.3">
      <c r="A69" s="72">
        <v>68</v>
      </c>
      <c r="B69" s="73" t="s">
        <v>22</v>
      </c>
      <c r="C69" s="73" t="s">
        <v>35</v>
      </c>
      <c r="D69" s="73" t="s">
        <v>35</v>
      </c>
      <c r="E69" s="73" t="s">
        <v>35</v>
      </c>
      <c r="F69" s="73" t="s">
        <v>35</v>
      </c>
      <c r="G69" s="73" t="s">
        <v>27</v>
      </c>
      <c r="H69" s="73" t="s">
        <v>27</v>
      </c>
      <c r="I69" s="73" t="s">
        <v>35</v>
      </c>
      <c r="J69" s="73" t="s">
        <v>63</v>
      </c>
      <c r="K69" s="73" t="s">
        <v>68</v>
      </c>
      <c r="L69" s="73"/>
      <c r="M69" s="73" t="s">
        <v>65</v>
      </c>
      <c r="N69" s="73" t="s">
        <v>31</v>
      </c>
      <c r="O69" s="73" t="s">
        <v>63</v>
      </c>
      <c r="P69" s="74" t="s">
        <v>65</v>
      </c>
    </row>
    <row r="70" spans="1:16" x14ac:dyDescent="0.3">
      <c r="A70" s="72">
        <v>69</v>
      </c>
      <c r="B70" s="73" t="s">
        <v>42</v>
      </c>
      <c r="C70" s="73" t="s">
        <v>35</v>
      </c>
      <c r="D70" s="73" t="s">
        <v>35</v>
      </c>
      <c r="E70" s="73" t="s">
        <v>35</v>
      </c>
      <c r="F70" s="73" t="s">
        <v>35</v>
      </c>
      <c r="G70" s="73" t="s">
        <v>35</v>
      </c>
      <c r="H70" s="73" t="s">
        <v>35</v>
      </c>
      <c r="I70" s="73" t="s">
        <v>35</v>
      </c>
      <c r="J70" s="73" t="s">
        <v>63</v>
      </c>
      <c r="K70" s="73" t="s">
        <v>63</v>
      </c>
      <c r="L70" s="73" t="s">
        <v>36</v>
      </c>
      <c r="M70" s="73" t="s">
        <v>63</v>
      </c>
      <c r="N70" s="73" t="s">
        <v>31</v>
      </c>
      <c r="O70" s="73" t="s">
        <v>65</v>
      </c>
      <c r="P70" s="74" t="s">
        <v>63</v>
      </c>
    </row>
    <row r="71" spans="1:16" x14ac:dyDescent="0.3">
      <c r="A71" s="72">
        <v>70</v>
      </c>
      <c r="B71" s="73" t="s">
        <v>22</v>
      </c>
      <c r="C71" s="73" t="s">
        <v>35</v>
      </c>
      <c r="D71" s="73" t="s">
        <v>35</v>
      </c>
      <c r="E71" s="73" t="s">
        <v>35</v>
      </c>
      <c r="F71" s="73" t="s">
        <v>35</v>
      </c>
      <c r="G71" s="73" t="s">
        <v>35</v>
      </c>
      <c r="H71" s="73" t="s">
        <v>35</v>
      </c>
      <c r="I71" s="73" t="s">
        <v>35</v>
      </c>
      <c r="J71" s="73" t="s">
        <v>63</v>
      </c>
      <c r="K71" s="73" t="s">
        <v>63</v>
      </c>
      <c r="L71" s="73" t="s">
        <v>36</v>
      </c>
      <c r="M71" s="73" t="s">
        <v>63</v>
      </c>
      <c r="N71" s="73" t="s">
        <v>29</v>
      </c>
      <c r="O71" s="73" t="s">
        <v>63</v>
      </c>
      <c r="P71" s="74" t="s">
        <v>65</v>
      </c>
    </row>
    <row r="72" spans="1:16" x14ac:dyDescent="0.3">
      <c r="A72" s="72">
        <v>71</v>
      </c>
      <c r="B72" s="73" t="s">
        <v>22</v>
      </c>
      <c r="C72" s="73" t="s">
        <v>27</v>
      </c>
      <c r="D72" s="73" t="s">
        <v>35</v>
      </c>
      <c r="E72" s="73" t="s">
        <v>35</v>
      </c>
      <c r="F72" s="73" t="s">
        <v>35</v>
      </c>
      <c r="G72" s="73" t="s">
        <v>35</v>
      </c>
      <c r="H72" s="73" t="s">
        <v>35</v>
      </c>
      <c r="I72" s="73" t="s">
        <v>35</v>
      </c>
      <c r="J72" s="73" t="s">
        <v>63</v>
      </c>
      <c r="K72" s="73" t="s">
        <v>65</v>
      </c>
      <c r="L72" s="73" t="s">
        <v>36</v>
      </c>
      <c r="M72" s="73" t="s">
        <v>63</v>
      </c>
      <c r="N72" s="73" t="s">
        <v>29</v>
      </c>
      <c r="O72" s="73" t="s">
        <v>63</v>
      </c>
      <c r="P72" s="74" t="s">
        <v>63</v>
      </c>
    </row>
    <row r="73" spans="1:16" x14ac:dyDescent="0.3">
      <c r="A73" s="72">
        <v>72</v>
      </c>
      <c r="B73" s="73" t="s">
        <v>33</v>
      </c>
      <c r="C73" s="73" t="s">
        <v>35</v>
      </c>
      <c r="D73" s="73" t="s">
        <v>35</v>
      </c>
      <c r="E73" s="73" t="s">
        <v>35</v>
      </c>
      <c r="F73" s="73" t="s">
        <v>35</v>
      </c>
      <c r="G73" s="73" t="s">
        <v>35</v>
      </c>
      <c r="H73" s="73" t="s">
        <v>35</v>
      </c>
      <c r="I73" s="73" t="s">
        <v>35</v>
      </c>
      <c r="J73" s="73" t="s">
        <v>63</v>
      </c>
      <c r="K73" s="73" t="s">
        <v>63</v>
      </c>
      <c r="L73" s="73" t="s">
        <v>36</v>
      </c>
      <c r="M73" s="73" t="s">
        <v>63</v>
      </c>
      <c r="N73" s="73" t="s">
        <v>29</v>
      </c>
      <c r="O73" s="73" t="s">
        <v>63</v>
      </c>
      <c r="P73" s="74" t="s">
        <v>63</v>
      </c>
    </row>
    <row r="74" spans="1:16" x14ac:dyDescent="0.3">
      <c r="A74" s="72">
        <v>73</v>
      </c>
      <c r="B74" s="73" t="s">
        <v>33</v>
      </c>
      <c r="C74" s="73" t="s">
        <v>35</v>
      </c>
      <c r="D74" s="73" t="s">
        <v>35</v>
      </c>
      <c r="E74" s="73" t="s">
        <v>35</v>
      </c>
      <c r="F74" s="73" t="s">
        <v>35</v>
      </c>
      <c r="G74" s="73" t="s">
        <v>35</v>
      </c>
      <c r="H74" s="73" t="s">
        <v>35</v>
      </c>
      <c r="I74" s="73" t="s">
        <v>35</v>
      </c>
      <c r="J74" s="73" t="s">
        <v>63</v>
      </c>
      <c r="K74" s="73" t="s">
        <v>63</v>
      </c>
      <c r="L74" s="73" t="s">
        <v>36</v>
      </c>
      <c r="M74" s="73" t="s">
        <v>63</v>
      </c>
      <c r="N74" s="73" t="s">
        <v>29</v>
      </c>
      <c r="O74" s="73" t="s">
        <v>63</v>
      </c>
      <c r="P74" s="74" t="s">
        <v>63</v>
      </c>
    </row>
    <row r="75" spans="1:16" x14ac:dyDescent="0.3">
      <c r="A75" s="72">
        <v>74</v>
      </c>
      <c r="B75" s="73" t="s">
        <v>22</v>
      </c>
      <c r="C75" s="73" t="s">
        <v>27</v>
      </c>
      <c r="D75" s="73" t="s">
        <v>35</v>
      </c>
      <c r="E75" s="73" t="s">
        <v>35</v>
      </c>
      <c r="F75" s="73" t="s">
        <v>35</v>
      </c>
      <c r="G75" s="73" t="s">
        <v>35</v>
      </c>
      <c r="H75" s="73" t="s">
        <v>35</v>
      </c>
      <c r="I75" s="73" t="s">
        <v>35</v>
      </c>
      <c r="J75" s="73" t="s">
        <v>65</v>
      </c>
      <c r="K75" s="73" t="s">
        <v>65</v>
      </c>
      <c r="L75" s="73" t="s">
        <v>60</v>
      </c>
      <c r="M75" s="73" t="s">
        <v>65</v>
      </c>
      <c r="N75" s="73" t="s">
        <v>29</v>
      </c>
      <c r="O75" s="73" t="s">
        <v>63</v>
      </c>
      <c r="P75" s="74" t="s">
        <v>63</v>
      </c>
    </row>
    <row r="76" spans="1:16" x14ac:dyDescent="0.3">
      <c r="A76" s="72">
        <v>75</v>
      </c>
      <c r="B76" s="73" t="s">
        <v>22</v>
      </c>
      <c r="C76" s="73" t="s">
        <v>26</v>
      </c>
      <c r="D76" s="73" t="s">
        <v>27</v>
      </c>
      <c r="E76" s="73" t="s">
        <v>35</v>
      </c>
      <c r="F76" s="73" t="s">
        <v>35</v>
      </c>
      <c r="G76" s="73" t="s">
        <v>35</v>
      </c>
      <c r="H76" s="73" t="s">
        <v>35</v>
      </c>
      <c r="I76" s="73" t="s">
        <v>35</v>
      </c>
      <c r="J76" s="73" t="s">
        <v>63</v>
      </c>
      <c r="K76" s="73" t="s">
        <v>65</v>
      </c>
      <c r="L76" s="73" t="s">
        <v>45</v>
      </c>
      <c r="M76" s="73" t="s">
        <v>63</v>
      </c>
      <c r="N76" s="73" t="s">
        <v>29</v>
      </c>
      <c r="O76" s="73" t="s">
        <v>63</v>
      </c>
      <c r="P76" s="74" t="s">
        <v>63</v>
      </c>
    </row>
    <row r="77" spans="1:16" x14ac:dyDescent="0.3">
      <c r="A77" s="72">
        <v>76</v>
      </c>
      <c r="B77" s="73" t="s">
        <v>22</v>
      </c>
      <c r="C77" s="73" t="s">
        <v>35</v>
      </c>
      <c r="D77" s="73" t="s">
        <v>35</v>
      </c>
      <c r="E77" s="73" t="s">
        <v>35</v>
      </c>
      <c r="F77" s="73" t="s">
        <v>35</v>
      </c>
      <c r="G77" s="73" t="s">
        <v>35</v>
      </c>
      <c r="H77" s="73" t="s">
        <v>35</v>
      </c>
      <c r="I77" s="73" t="s">
        <v>35</v>
      </c>
      <c r="J77" s="73" t="s">
        <v>63</v>
      </c>
      <c r="K77" s="73" t="s">
        <v>63</v>
      </c>
      <c r="L77" s="73" t="s">
        <v>43</v>
      </c>
      <c r="M77" s="73" t="s">
        <v>63</v>
      </c>
      <c r="N77" s="73" t="s">
        <v>31</v>
      </c>
      <c r="O77" s="73" t="s">
        <v>65</v>
      </c>
      <c r="P77" s="74" t="s">
        <v>65</v>
      </c>
    </row>
    <row r="78" spans="1:16" x14ac:dyDescent="0.3">
      <c r="A78" s="72">
        <v>77</v>
      </c>
      <c r="B78" s="73" t="s">
        <v>48</v>
      </c>
      <c r="C78" s="73" t="s">
        <v>35</v>
      </c>
      <c r="D78" s="73" t="s">
        <v>35</v>
      </c>
      <c r="E78" s="73" t="s">
        <v>35</v>
      </c>
      <c r="F78" s="73" t="s">
        <v>35</v>
      </c>
      <c r="G78" s="73" t="s">
        <v>35</v>
      </c>
      <c r="H78" s="73" t="s">
        <v>35</v>
      </c>
      <c r="I78" s="73" t="s">
        <v>35</v>
      </c>
      <c r="J78" s="73" t="s">
        <v>63</v>
      </c>
      <c r="K78" s="73" t="s">
        <v>63</v>
      </c>
      <c r="L78" s="73" t="s">
        <v>45</v>
      </c>
      <c r="M78" s="73" t="s">
        <v>63</v>
      </c>
      <c r="N78" s="73"/>
      <c r="O78" s="73" t="s">
        <v>63</v>
      </c>
      <c r="P78" s="74" t="s">
        <v>63</v>
      </c>
    </row>
    <row r="79" spans="1:16" x14ac:dyDescent="0.3">
      <c r="A79" s="72">
        <v>78</v>
      </c>
      <c r="B79" s="73" t="s">
        <v>33</v>
      </c>
      <c r="C79" s="73" t="s">
        <v>35</v>
      </c>
      <c r="D79" s="73" t="s">
        <v>35</v>
      </c>
      <c r="E79" s="73" t="s">
        <v>35</v>
      </c>
      <c r="F79" s="73" t="s">
        <v>35</v>
      </c>
      <c r="G79" s="73" t="s">
        <v>35</v>
      </c>
      <c r="H79" s="73" t="s">
        <v>35</v>
      </c>
      <c r="I79" s="73" t="s">
        <v>35</v>
      </c>
      <c r="J79" s="73" t="s">
        <v>63</v>
      </c>
      <c r="K79" s="73" t="s">
        <v>63</v>
      </c>
      <c r="L79" s="73" t="s">
        <v>41</v>
      </c>
      <c r="M79" s="73" t="s">
        <v>63</v>
      </c>
      <c r="N79" s="73" t="s">
        <v>31</v>
      </c>
      <c r="O79" s="73" t="s">
        <v>65</v>
      </c>
      <c r="P79" s="74" t="s">
        <v>65</v>
      </c>
    </row>
    <row r="80" spans="1:16" x14ac:dyDescent="0.3">
      <c r="A80" s="72">
        <v>79</v>
      </c>
      <c r="B80" s="73" t="s">
        <v>39</v>
      </c>
      <c r="C80" s="73" t="s">
        <v>35</v>
      </c>
      <c r="D80" s="73" t="s">
        <v>35</v>
      </c>
      <c r="E80" s="73" t="s">
        <v>35</v>
      </c>
      <c r="F80" s="73" t="s">
        <v>35</v>
      </c>
      <c r="G80" s="73" t="s">
        <v>35</v>
      </c>
      <c r="H80" s="73"/>
      <c r="I80" s="73" t="s">
        <v>35</v>
      </c>
      <c r="J80" s="73" t="s">
        <v>63</v>
      </c>
      <c r="K80" s="73" t="s">
        <v>63</v>
      </c>
      <c r="L80" s="73" t="s">
        <v>36</v>
      </c>
      <c r="M80" s="73" t="s">
        <v>63</v>
      </c>
      <c r="N80" s="73"/>
      <c r="O80" s="73" t="s">
        <v>63</v>
      </c>
      <c r="P80" s="74" t="s">
        <v>63</v>
      </c>
    </row>
    <row r="81" spans="1:16" x14ac:dyDescent="0.3">
      <c r="A81" s="72">
        <v>80</v>
      </c>
      <c r="B81" s="73" t="s">
        <v>42</v>
      </c>
      <c r="C81" s="73" t="s">
        <v>26</v>
      </c>
      <c r="D81" s="73" t="s">
        <v>35</v>
      </c>
      <c r="E81" s="73" t="s">
        <v>35</v>
      </c>
      <c r="F81" s="73" t="s">
        <v>35</v>
      </c>
      <c r="G81" s="73" t="s">
        <v>35</v>
      </c>
      <c r="H81" s="73" t="s">
        <v>35</v>
      </c>
      <c r="I81" s="73" t="s">
        <v>35</v>
      </c>
      <c r="J81" s="73" t="s">
        <v>63</v>
      </c>
      <c r="K81" s="73" t="s">
        <v>65</v>
      </c>
      <c r="L81" s="73" t="s">
        <v>60</v>
      </c>
      <c r="M81" s="73" t="s">
        <v>63</v>
      </c>
      <c r="N81" s="73" t="s">
        <v>29</v>
      </c>
      <c r="O81" s="73" t="s">
        <v>63</v>
      </c>
      <c r="P81" s="74" t="s">
        <v>63</v>
      </c>
    </row>
    <row r="82" spans="1:16" x14ac:dyDescent="0.3">
      <c r="A82" s="72">
        <v>81</v>
      </c>
      <c r="B82" s="73" t="s">
        <v>22</v>
      </c>
      <c r="C82" s="73" t="s">
        <v>26</v>
      </c>
      <c r="D82" s="73" t="s">
        <v>27</v>
      </c>
      <c r="E82" s="73" t="s">
        <v>35</v>
      </c>
      <c r="F82" s="73" t="s">
        <v>35</v>
      </c>
      <c r="G82" s="73" t="s">
        <v>35</v>
      </c>
      <c r="H82" s="73" t="s">
        <v>35</v>
      </c>
      <c r="I82" s="73" t="s">
        <v>35</v>
      </c>
      <c r="J82" s="73" t="s">
        <v>63</v>
      </c>
      <c r="K82" s="73" t="s">
        <v>63</v>
      </c>
      <c r="L82" s="73" t="s">
        <v>45</v>
      </c>
      <c r="M82" s="73" t="s">
        <v>63</v>
      </c>
      <c r="N82" s="73" t="s">
        <v>29</v>
      </c>
      <c r="O82" s="73" t="s">
        <v>65</v>
      </c>
      <c r="P82" s="74" t="s">
        <v>68</v>
      </c>
    </row>
    <row r="83" spans="1:16" x14ac:dyDescent="0.3">
      <c r="A83" s="72">
        <v>82</v>
      </c>
      <c r="B83" s="73" t="s">
        <v>39</v>
      </c>
      <c r="C83" s="73" t="s">
        <v>35</v>
      </c>
      <c r="D83" s="73" t="s">
        <v>35</v>
      </c>
      <c r="E83" s="73" t="s">
        <v>35</v>
      </c>
      <c r="F83" s="73" t="s">
        <v>35</v>
      </c>
      <c r="G83" s="73" t="s">
        <v>35</v>
      </c>
      <c r="H83" s="73" t="s">
        <v>35</v>
      </c>
      <c r="I83" s="73" t="s">
        <v>35</v>
      </c>
      <c r="J83" s="73" t="s">
        <v>63</v>
      </c>
      <c r="K83" s="73" t="s">
        <v>63</v>
      </c>
      <c r="L83" s="73" t="s">
        <v>43</v>
      </c>
      <c r="M83" s="73" t="s">
        <v>63</v>
      </c>
      <c r="N83" s="73" t="s">
        <v>29</v>
      </c>
      <c r="O83" s="73" t="s">
        <v>63</v>
      </c>
      <c r="P83" s="74" t="s">
        <v>63</v>
      </c>
    </row>
    <row r="84" spans="1:16" x14ac:dyDescent="0.3">
      <c r="A84" s="72">
        <v>83</v>
      </c>
      <c r="B84" s="73" t="s">
        <v>42</v>
      </c>
      <c r="C84" s="73" t="s">
        <v>35</v>
      </c>
      <c r="D84" s="73" t="s">
        <v>35</v>
      </c>
      <c r="E84" s="73" t="s">
        <v>35</v>
      </c>
      <c r="F84" s="73" t="s">
        <v>35</v>
      </c>
      <c r="G84" s="73" t="s">
        <v>35</v>
      </c>
      <c r="H84" s="73" t="s">
        <v>35</v>
      </c>
      <c r="I84" s="73" t="s">
        <v>35</v>
      </c>
      <c r="J84" s="73" t="s">
        <v>63</v>
      </c>
      <c r="K84" s="73" t="s">
        <v>65</v>
      </c>
      <c r="L84" s="73" t="s">
        <v>43</v>
      </c>
      <c r="M84" s="73" t="s">
        <v>63</v>
      </c>
      <c r="N84" s="73" t="s">
        <v>29</v>
      </c>
      <c r="O84" s="73" t="s">
        <v>63</v>
      </c>
      <c r="P84" s="74" t="s">
        <v>63</v>
      </c>
    </row>
    <row r="85" spans="1:16" x14ac:dyDescent="0.3">
      <c r="A85" s="72">
        <v>84</v>
      </c>
      <c r="B85" s="73" t="s">
        <v>42</v>
      </c>
      <c r="C85" s="73" t="s">
        <v>27</v>
      </c>
      <c r="D85" s="73" t="s">
        <v>35</v>
      </c>
      <c r="E85" s="73" t="s">
        <v>35</v>
      </c>
      <c r="F85" s="73" t="s">
        <v>35</v>
      </c>
      <c r="G85" s="73" t="s">
        <v>35</v>
      </c>
      <c r="H85" s="73" t="s">
        <v>35</v>
      </c>
      <c r="I85" s="73" t="s">
        <v>35</v>
      </c>
      <c r="J85" s="73" t="s">
        <v>63</v>
      </c>
      <c r="K85" s="73" t="s">
        <v>65</v>
      </c>
      <c r="L85" s="73" t="s">
        <v>45</v>
      </c>
      <c r="M85" s="73" t="s">
        <v>63</v>
      </c>
      <c r="N85" s="73" t="s">
        <v>29</v>
      </c>
      <c r="O85" s="73" t="s">
        <v>63</v>
      </c>
      <c r="P85" s="74" t="s">
        <v>63</v>
      </c>
    </row>
    <row r="86" spans="1:16" x14ac:dyDescent="0.3">
      <c r="A86" s="72">
        <v>85</v>
      </c>
      <c r="B86" s="73" t="s">
        <v>42</v>
      </c>
      <c r="C86" s="73" t="s">
        <v>35</v>
      </c>
      <c r="D86" s="73" t="s">
        <v>35</v>
      </c>
      <c r="E86" s="73" t="s">
        <v>35</v>
      </c>
      <c r="F86" s="73" t="s">
        <v>35</v>
      </c>
      <c r="G86" s="73" t="s">
        <v>35</v>
      </c>
      <c r="H86" s="73" t="s">
        <v>35</v>
      </c>
      <c r="I86" s="73" t="s">
        <v>35</v>
      </c>
      <c r="J86" s="73" t="s">
        <v>63</v>
      </c>
      <c r="K86" s="73" t="s">
        <v>65</v>
      </c>
      <c r="L86" s="73"/>
      <c r="M86" s="73" t="s">
        <v>63</v>
      </c>
      <c r="N86" s="73"/>
      <c r="O86" s="73" t="s">
        <v>63</v>
      </c>
      <c r="P86" s="74" t="s">
        <v>63</v>
      </c>
    </row>
    <row r="87" spans="1:16" x14ac:dyDescent="0.3">
      <c r="A87" s="72">
        <v>86</v>
      </c>
      <c r="B87" s="73" t="s">
        <v>42</v>
      </c>
      <c r="C87" s="73" t="s">
        <v>27</v>
      </c>
      <c r="D87" s="73" t="s">
        <v>35</v>
      </c>
      <c r="E87" s="73" t="s">
        <v>35</v>
      </c>
      <c r="F87" s="73" t="s">
        <v>35</v>
      </c>
      <c r="G87" s="73" t="s">
        <v>35</v>
      </c>
      <c r="H87" s="73" t="s">
        <v>27</v>
      </c>
      <c r="I87" s="73" t="s">
        <v>35</v>
      </c>
      <c r="J87" s="73" t="s">
        <v>63</v>
      </c>
      <c r="K87" s="73" t="s">
        <v>63</v>
      </c>
      <c r="L87" s="73" t="s">
        <v>45</v>
      </c>
      <c r="M87" s="73" t="s">
        <v>63</v>
      </c>
      <c r="N87" s="73" t="s">
        <v>29</v>
      </c>
      <c r="O87" s="73" t="s">
        <v>63</v>
      </c>
      <c r="P87" s="74" t="s">
        <v>63</v>
      </c>
    </row>
    <row r="88" spans="1:16" x14ac:dyDescent="0.3">
      <c r="A88" s="72">
        <v>87</v>
      </c>
      <c r="B88" s="73" t="s">
        <v>33</v>
      </c>
      <c r="C88" s="73" t="s">
        <v>27</v>
      </c>
      <c r="D88" s="73" t="s">
        <v>35</v>
      </c>
      <c r="E88" s="73" t="s">
        <v>35</v>
      </c>
      <c r="F88" s="73" t="s">
        <v>35</v>
      </c>
      <c r="G88" s="73" t="s">
        <v>35</v>
      </c>
      <c r="H88" s="73" t="s">
        <v>35</v>
      </c>
      <c r="I88" s="73" t="s">
        <v>35</v>
      </c>
      <c r="J88" s="73" t="s">
        <v>63</v>
      </c>
      <c r="K88" s="73" t="s">
        <v>63</v>
      </c>
      <c r="L88" s="73" t="s">
        <v>36</v>
      </c>
      <c r="M88" s="73" t="s">
        <v>63</v>
      </c>
      <c r="N88" s="73"/>
      <c r="O88" s="73"/>
      <c r="P88" s="74"/>
    </row>
    <row r="89" spans="1:16" x14ac:dyDescent="0.3">
      <c r="A89" s="72">
        <v>88</v>
      </c>
      <c r="B89" s="73" t="s">
        <v>22</v>
      </c>
      <c r="C89" s="73" t="s">
        <v>35</v>
      </c>
      <c r="D89" s="73" t="s">
        <v>35</v>
      </c>
      <c r="E89" s="73" t="s">
        <v>35</v>
      </c>
      <c r="F89" s="73" t="s">
        <v>35</v>
      </c>
      <c r="G89" s="73" t="s">
        <v>35</v>
      </c>
      <c r="H89" s="73" t="s">
        <v>35</v>
      </c>
      <c r="I89" s="73" t="s">
        <v>35</v>
      </c>
      <c r="J89" s="73" t="s">
        <v>63</v>
      </c>
      <c r="K89" s="73" t="s">
        <v>63</v>
      </c>
      <c r="L89" s="73" t="s">
        <v>43</v>
      </c>
      <c r="M89" s="73" t="s">
        <v>63</v>
      </c>
      <c r="N89" s="73" t="s">
        <v>29</v>
      </c>
      <c r="O89" s="73" t="s">
        <v>63</v>
      </c>
      <c r="P89" s="74" t="s">
        <v>63</v>
      </c>
    </row>
    <row r="90" spans="1:16" x14ac:dyDescent="0.3">
      <c r="A90" s="72">
        <v>89</v>
      </c>
      <c r="B90" s="73" t="s">
        <v>42</v>
      </c>
      <c r="C90" s="73" t="s">
        <v>35</v>
      </c>
      <c r="D90" s="73" t="s">
        <v>35</v>
      </c>
      <c r="E90" s="73" t="s">
        <v>35</v>
      </c>
      <c r="F90" s="73" t="s">
        <v>35</v>
      </c>
      <c r="G90" s="73" t="s">
        <v>35</v>
      </c>
      <c r="H90" s="73" t="s">
        <v>35</v>
      </c>
      <c r="I90" s="73" t="s">
        <v>35</v>
      </c>
      <c r="J90" s="73" t="s">
        <v>65</v>
      </c>
      <c r="K90" s="73" t="s">
        <v>63</v>
      </c>
      <c r="L90" s="73" t="s">
        <v>45</v>
      </c>
      <c r="M90" s="73" t="s">
        <v>63</v>
      </c>
      <c r="N90" s="73" t="s">
        <v>29</v>
      </c>
      <c r="O90" s="73" t="s">
        <v>68</v>
      </c>
      <c r="P90" s="74" t="s">
        <v>63</v>
      </c>
    </row>
    <row r="91" spans="1:16" x14ac:dyDescent="0.3">
      <c r="A91" s="72">
        <v>90</v>
      </c>
      <c r="B91" s="73" t="s">
        <v>39</v>
      </c>
      <c r="C91" s="73" t="s">
        <v>35</v>
      </c>
      <c r="D91" s="73" t="s">
        <v>35</v>
      </c>
      <c r="E91" s="73" t="s">
        <v>35</v>
      </c>
      <c r="F91" s="73"/>
      <c r="G91" s="73"/>
      <c r="H91" s="73"/>
      <c r="I91" s="73" t="s">
        <v>35</v>
      </c>
      <c r="J91" s="73" t="s">
        <v>65</v>
      </c>
      <c r="K91" s="73" t="s">
        <v>65</v>
      </c>
      <c r="L91" s="73"/>
      <c r="M91" s="73" t="s">
        <v>63</v>
      </c>
      <c r="N91" s="73"/>
      <c r="O91" s="73"/>
      <c r="P91" s="74"/>
    </row>
    <row r="92" spans="1:16" x14ac:dyDescent="0.3">
      <c r="A92" s="72">
        <v>91</v>
      </c>
      <c r="B92" s="73" t="s">
        <v>33</v>
      </c>
      <c r="C92" s="73" t="s">
        <v>27</v>
      </c>
      <c r="D92" s="73" t="s">
        <v>35</v>
      </c>
      <c r="E92" s="73" t="s">
        <v>35</v>
      </c>
      <c r="F92" s="73" t="s">
        <v>35</v>
      </c>
      <c r="G92" s="73" t="s">
        <v>35</v>
      </c>
      <c r="H92" s="73" t="s">
        <v>35</v>
      </c>
      <c r="I92" s="73" t="s">
        <v>35</v>
      </c>
      <c r="J92" s="73" t="s">
        <v>63</v>
      </c>
      <c r="K92" s="73" t="s">
        <v>63</v>
      </c>
      <c r="L92" s="73" t="s">
        <v>36</v>
      </c>
      <c r="M92" s="73" t="s">
        <v>63</v>
      </c>
      <c r="N92" s="73" t="s">
        <v>31</v>
      </c>
      <c r="O92" s="73" t="s">
        <v>65</v>
      </c>
      <c r="P92" s="74" t="s">
        <v>63</v>
      </c>
    </row>
    <row r="93" spans="1:16" x14ac:dyDescent="0.3">
      <c r="A93" s="72">
        <v>92</v>
      </c>
      <c r="B93" s="73" t="s">
        <v>22</v>
      </c>
      <c r="C93" s="73" t="s">
        <v>27</v>
      </c>
      <c r="D93" s="73" t="s">
        <v>35</v>
      </c>
      <c r="E93" s="73" t="s">
        <v>35</v>
      </c>
      <c r="F93" s="73" t="s">
        <v>35</v>
      </c>
      <c r="G93" s="73" t="s">
        <v>35</v>
      </c>
      <c r="H93" s="73" t="s">
        <v>35</v>
      </c>
      <c r="I93" s="73" t="s">
        <v>35</v>
      </c>
      <c r="J93" s="73" t="s">
        <v>63</v>
      </c>
      <c r="K93" s="73" t="s">
        <v>65</v>
      </c>
      <c r="L93" s="73" t="s">
        <v>43</v>
      </c>
      <c r="M93" s="73" t="s">
        <v>65</v>
      </c>
      <c r="N93" s="73" t="s">
        <v>68</v>
      </c>
      <c r="O93" s="73" t="s">
        <v>68</v>
      </c>
      <c r="P93" s="74" t="s">
        <v>68</v>
      </c>
    </row>
    <row r="94" spans="1:16" x14ac:dyDescent="0.3">
      <c r="A94" s="72">
        <v>93</v>
      </c>
      <c r="B94" s="73" t="s">
        <v>39</v>
      </c>
      <c r="C94" s="73" t="s">
        <v>35</v>
      </c>
      <c r="D94" s="73" t="s">
        <v>35</v>
      </c>
      <c r="E94" s="73" t="s">
        <v>35</v>
      </c>
      <c r="F94" s="73" t="s">
        <v>35</v>
      </c>
      <c r="G94" s="73" t="s">
        <v>35</v>
      </c>
      <c r="H94" s="73" t="s">
        <v>35</v>
      </c>
      <c r="I94" s="73" t="s">
        <v>35</v>
      </c>
      <c r="J94" s="73" t="s">
        <v>63</v>
      </c>
      <c r="K94" s="73" t="s">
        <v>63</v>
      </c>
      <c r="L94" s="73" t="s">
        <v>43</v>
      </c>
      <c r="M94" s="73" t="s">
        <v>63</v>
      </c>
      <c r="N94" s="73" t="s">
        <v>29</v>
      </c>
      <c r="O94" s="73" t="s">
        <v>63</v>
      </c>
      <c r="P94" s="74" t="s">
        <v>63</v>
      </c>
    </row>
    <row r="95" spans="1:16" x14ac:dyDescent="0.3">
      <c r="A95" s="72">
        <v>94</v>
      </c>
      <c r="B95" s="73" t="s">
        <v>49</v>
      </c>
      <c r="C95" s="73" t="s">
        <v>35</v>
      </c>
      <c r="D95" s="73" t="s">
        <v>35</v>
      </c>
      <c r="E95" s="73" t="s">
        <v>35</v>
      </c>
      <c r="F95" s="73" t="s">
        <v>35</v>
      </c>
      <c r="G95" s="73" t="s">
        <v>35</v>
      </c>
      <c r="H95" s="73" t="s">
        <v>35</v>
      </c>
      <c r="I95" s="73" t="s">
        <v>35</v>
      </c>
      <c r="J95" s="73" t="s">
        <v>63</v>
      </c>
      <c r="K95" s="73" t="s">
        <v>63</v>
      </c>
      <c r="L95" s="73" t="s">
        <v>36</v>
      </c>
      <c r="M95" s="73" t="s">
        <v>63</v>
      </c>
      <c r="N95" s="73"/>
      <c r="O95" s="73"/>
      <c r="P95" s="74"/>
    </row>
    <row r="96" spans="1:16" x14ac:dyDescent="0.3">
      <c r="A96" s="72">
        <v>95</v>
      </c>
      <c r="B96" s="73" t="s">
        <v>42</v>
      </c>
      <c r="C96" s="73" t="s">
        <v>35</v>
      </c>
      <c r="D96" s="73" t="s">
        <v>35</v>
      </c>
      <c r="E96" s="73" t="s">
        <v>35</v>
      </c>
      <c r="F96" s="73" t="s">
        <v>35</v>
      </c>
      <c r="G96" s="73" t="s">
        <v>35</v>
      </c>
      <c r="H96" s="73" t="s">
        <v>35</v>
      </c>
      <c r="I96" s="73" t="s">
        <v>35</v>
      </c>
      <c r="J96" s="73" t="s">
        <v>63</v>
      </c>
      <c r="K96" s="73" t="s">
        <v>63</v>
      </c>
      <c r="L96" s="73" t="s">
        <v>36</v>
      </c>
      <c r="M96" s="73" t="s">
        <v>63</v>
      </c>
      <c r="N96" s="73"/>
      <c r="O96" s="73" t="s">
        <v>63</v>
      </c>
      <c r="P96" s="74" t="s">
        <v>63</v>
      </c>
    </row>
    <row r="97" spans="1:16" x14ac:dyDescent="0.3">
      <c r="A97" s="72">
        <v>96</v>
      </c>
      <c r="B97" s="73" t="s">
        <v>39</v>
      </c>
      <c r="C97" s="73" t="s">
        <v>35</v>
      </c>
      <c r="D97" s="73" t="s">
        <v>35</v>
      </c>
      <c r="E97" s="73" t="s">
        <v>35</v>
      </c>
      <c r="F97" s="73" t="s">
        <v>35</v>
      </c>
      <c r="G97" s="73" t="s">
        <v>35</v>
      </c>
      <c r="H97" s="73" t="s">
        <v>35</v>
      </c>
      <c r="I97" s="73" t="s">
        <v>35</v>
      </c>
      <c r="J97" s="73" t="s">
        <v>63</v>
      </c>
      <c r="K97" s="73" t="s">
        <v>63</v>
      </c>
      <c r="L97" s="73" t="s">
        <v>36</v>
      </c>
      <c r="M97" s="73" t="s">
        <v>63</v>
      </c>
      <c r="N97" s="73" t="s">
        <v>29</v>
      </c>
      <c r="O97" s="73" t="s">
        <v>63</v>
      </c>
      <c r="P97" s="74" t="s">
        <v>63</v>
      </c>
    </row>
    <row r="98" spans="1:16" x14ac:dyDescent="0.3">
      <c r="A98" s="72">
        <v>97</v>
      </c>
      <c r="B98" s="73" t="s">
        <v>42</v>
      </c>
      <c r="C98" s="73" t="s">
        <v>35</v>
      </c>
      <c r="D98" s="73" t="s">
        <v>35</v>
      </c>
      <c r="E98" s="73" t="s">
        <v>35</v>
      </c>
      <c r="F98" s="73" t="s">
        <v>35</v>
      </c>
      <c r="G98" s="73" t="s">
        <v>35</v>
      </c>
      <c r="H98" s="73" t="s">
        <v>35</v>
      </c>
      <c r="I98" s="73" t="s">
        <v>35</v>
      </c>
      <c r="J98" s="73" t="s">
        <v>63</v>
      </c>
      <c r="K98" s="73" t="s">
        <v>63</v>
      </c>
      <c r="L98" s="73" t="s">
        <v>43</v>
      </c>
      <c r="M98" s="73" t="s">
        <v>63</v>
      </c>
      <c r="N98" s="73" t="s">
        <v>29</v>
      </c>
      <c r="O98" s="73" t="s">
        <v>63</v>
      </c>
      <c r="P98" s="74" t="s">
        <v>63</v>
      </c>
    </row>
    <row r="99" spans="1:16" x14ac:dyDescent="0.3">
      <c r="A99" s="72">
        <v>98</v>
      </c>
      <c r="B99" s="73" t="s">
        <v>39</v>
      </c>
      <c r="C99" s="73" t="s">
        <v>35</v>
      </c>
      <c r="D99" s="73" t="s">
        <v>35</v>
      </c>
      <c r="E99" s="73" t="s">
        <v>35</v>
      </c>
      <c r="F99" s="73" t="s">
        <v>35</v>
      </c>
      <c r="G99" s="73" t="s">
        <v>35</v>
      </c>
      <c r="H99" s="73" t="s">
        <v>35</v>
      </c>
      <c r="I99" s="73" t="s">
        <v>35</v>
      </c>
      <c r="J99" s="73" t="s">
        <v>63</v>
      </c>
      <c r="K99" s="73" t="s">
        <v>63</v>
      </c>
      <c r="L99" s="73" t="s">
        <v>60</v>
      </c>
      <c r="M99" s="73" t="s">
        <v>63</v>
      </c>
      <c r="N99" s="73" t="s">
        <v>29</v>
      </c>
      <c r="O99" s="73" t="s">
        <v>63</v>
      </c>
      <c r="P99" s="74" t="s">
        <v>63</v>
      </c>
    </row>
    <row r="100" spans="1:16" x14ac:dyDescent="0.3">
      <c r="A100" s="72">
        <v>99</v>
      </c>
      <c r="B100" s="73" t="s">
        <v>42</v>
      </c>
      <c r="C100" s="73" t="s">
        <v>27</v>
      </c>
      <c r="D100" s="73" t="s">
        <v>35</v>
      </c>
      <c r="E100" s="73" t="s">
        <v>35</v>
      </c>
      <c r="F100" s="73" t="s">
        <v>35</v>
      </c>
      <c r="G100" s="73" t="s">
        <v>35</v>
      </c>
      <c r="H100" s="73" t="s">
        <v>35</v>
      </c>
      <c r="I100" s="73" t="s">
        <v>35</v>
      </c>
      <c r="J100" s="73" t="s">
        <v>63</v>
      </c>
      <c r="K100" s="73" t="s">
        <v>63</v>
      </c>
      <c r="L100" s="73" t="s">
        <v>43</v>
      </c>
      <c r="M100" s="73" t="s">
        <v>63</v>
      </c>
      <c r="N100" s="73" t="s">
        <v>29</v>
      </c>
      <c r="O100" s="73" t="s">
        <v>63</v>
      </c>
      <c r="P100" s="74" t="s">
        <v>63</v>
      </c>
    </row>
    <row r="101" spans="1:16" x14ac:dyDescent="0.3">
      <c r="A101" s="72">
        <v>100</v>
      </c>
      <c r="B101" s="73" t="s">
        <v>39</v>
      </c>
      <c r="C101" s="73" t="s">
        <v>26</v>
      </c>
      <c r="D101" s="73" t="s">
        <v>28</v>
      </c>
      <c r="E101" s="73" t="s">
        <v>35</v>
      </c>
      <c r="F101" s="73" t="s">
        <v>35</v>
      </c>
      <c r="G101" s="73" t="s">
        <v>35</v>
      </c>
      <c r="H101" s="73" t="s">
        <v>35</v>
      </c>
      <c r="I101" s="73" t="s">
        <v>35</v>
      </c>
      <c r="J101" s="73" t="s">
        <v>65</v>
      </c>
      <c r="K101" s="73" t="s">
        <v>65</v>
      </c>
      <c r="L101" s="73" t="s">
        <v>36</v>
      </c>
      <c r="M101" s="73" t="s">
        <v>63</v>
      </c>
      <c r="N101" s="73" t="s">
        <v>29</v>
      </c>
      <c r="O101" s="73" t="s">
        <v>63</v>
      </c>
      <c r="P101" s="74" t="s">
        <v>63</v>
      </c>
    </row>
    <row r="102" spans="1:16" x14ac:dyDescent="0.3">
      <c r="A102" s="72">
        <v>101</v>
      </c>
      <c r="B102" s="73" t="s">
        <v>42</v>
      </c>
      <c r="C102" s="73" t="s">
        <v>35</v>
      </c>
      <c r="D102" s="73" t="s">
        <v>35</v>
      </c>
      <c r="E102" s="73" t="s">
        <v>35</v>
      </c>
      <c r="F102" s="73" t="s">
        <v>35</v>
      </c>
      <c r="G102" s="73" t="s">
        <v>35</v>
      </c>
      <c r="H102" s="73" t="s">
        <v>35</v>
      </c>
      <c r="I102" s="73" t="s">
        <v>35</v>
      </c>
      <c r="J102" s="73" t="s">
        <v>63</v>
      </c>
      <c r="K102" s="73" t="s">
        <v>63</v>
      </c>
      <c r="L102" s="73" t="s">
        <v>36</v>
      </c>
      <c r="M102" s="73" t="s">
        <v>63</v>
      </c>
      <c r="N102" s="73" t="s">
        <v>29</v>
      </c>
      <c r="O102" s="73" t="s">
        <v>63</v>
      </c>
      <c r="P102" s="74" t="s">
        <v>63</v>
      </c>
    </row>
    <row r="103" spans="1:16" x14ac:dyDescent="0.3">
      <c r="A103" s="72">
        <v>102</v>
      </c>
      <c r="B103" s="73" t="s">
        <v>22</v>
      </c>
      <c r="C103" s="73" t="s">
        <v>28</v>
      </c>
      <c r="D103" s="73" t="s">
        <v>28</v>
      </c>
      <c r="E103" s="73" t="s">
        <v>35</v>
      </c>
      <c r="F103" s="73" t="s">
        <v>35</v>
      </c>
      <c r="G103" s="73" t="s">
        <v>27</v>
      </c>
      <c r="H103" s="73" t="s">
        <v>27</v>
      </c>
      <c r="I103" s="73" t="s">
        <v>35</v>
      </c>
      <c r="J103" s="73" t="s">
        <v>63</v>
      </c>
      <c r="K103" s="73" t="s">
        <v>63</v>
      </c>
      <c r="L103" s="73" t="s">
        <v>45</v>
      </c>
      <c r="M103" s="73" t="s">
        <v>63</v>
      </c>
      <c r="N103" s="73" t="s">
        <v>29</v>
      </c>
      <c r="O103" s="73" t="s">
        <v>63</v>
      </c>
      <c r="P103" s="74" t="s">
        <v>63</v>
      </c>
    </row>
    <row r="104" spans="1:16" x14ac:dyDescent="0.3">
      <c r="A104" s="72">
        <v>103</v>
      </c>
      <c r="B104" s="73" t="s">
        <v>22</v>
      </c>
      <c r="C104" s="73" t="s">
        <v>27</v>
      </c>
      <c r="D104" s="73" t="s">
        <v>35</v>
      </c>
      <c r="E104" s="73" t="s">
        <v>35</v>
      </c>
      <c r="F104" s="73" t="s">
        <v>35</v>
      </c>
      <c r="G104" s="73" t="s">
        <v>35</v>
      </c>
      <c r="H104" s="73" t="s">
        <v>35</v>
      </c>
      <c r="I104" s="73" t="s">
        <v>35</v>
      </c>
      <c r="J104" s="73" t="s">
        <v>63</v>
      </c>
      <c r="K104" s="73" t="s">
        <v>63</v>
      </c>
      <c r="L104" s="73" t="s">
        <v>43</v>
      </c>
      <c r="M104" s="73" t="s">
        <v>63</v>
      </c>
      <c r="N104" s="73" t="s">
        <v>29</v>
      </c>
      <c r="O104" s="73" t="s">
        <v>63</v>
      </c>
      <c r="P104" s="74" t="s">
        <v>63</v>
      </c>
    </row>
    <row r="105" spans="1:16" x14ac:dyDescent="0.3">
      <c r="A105" s="72">
        <v>104</v>
      </c>
      <c r="B105" s="73" t="s">
        <v>42</v>
      </c>
      <c r="C105" s="73" t="s">
        <v>27</v>
      </c>
      <c r="D105" s="73" t="s">
        <v>35</v>
      </c>
      <c r="E105" s="73" t="s">
        <v>35</v>
      </c>
      <c r="F105" s="73" t="s">
        <v>35</v>
      </c>
      <c r="G105" s="73" t="s">
        <v>35</v>
      </c>
      <c r="H105" s="73" t="s">
        <v>35</v>
      </c>
      <c r="I105" s="73" t="s">
        <v>35</v>
      </c>
      <c r="J105" s="73" t="s">
        <v>63</v>
      </c>
      <c r="K105" s="73" t="s">
        <v>63</v>
      </c>
      <c r="L105" s="73" t="s">
        <v>36</v>
      </c>
      <c r="M105" s="73" t="s">
        <v>63</v>
      </c>
      <c r="N105" s="73" t="s">
        <v>29</v>
      </c>
      <c r="O105" s="73" t="s">
        <v>63</v>
      </c>
      <c r="P105" s="74" t="s">
        <v>63</v>
      </c>
    </row>
    <row r="106" spans="1:16" x14ac:dyDescent="0.3">
      <c r="A106" s="72">
        <v>105</v>
      </c>
      <c r="B106" s="73" t="s">
        <v>48</v>
      </c>
      <c r="C106" s="73" t="s">
        <v>35</v>
      </c>
      <c r="D106" s="73" t="s">
        <v>35</v>
      </c>
      <c r="E106" s="73" t="s">
        <v>35</v>
      </c>
      <c r="F106" s="73" t="s">
        <v>35</v>
      </c>
      <c r="G106" s="73" t="s">
        <v>35</v>
      </c>
      <c r="H106" s="73" t="s">
        <v>26</v>
      </c>
      <c r="I106" s="73" t="s">
        <v>35</v>
      </c>
      <c r="J106" s="73" t="s">
        <v>65</v>
      </c>
      <c r="K106" s="73" t="s">
        <v>65</v>
      </c>
      <c r="L106" s="73" t="s">
        <v>43</v>
      </c>
      <c r="M106" s="73" t="s">
        <v>63</v>
      </c>
      <c r="N106" s="73" t="s">
        <v>29</v>
      </c>
      <c r="O106" s="73" t="s">
        <v>68</v>
      </c>
      <c r="P106" s="74" t="s">
        <v>68</v>
      </c>
    </row>
    <row r="107" spans="1:16" x14ac:dyDescent="0.3">
      <c r="A107" s="72">
        <v>106</v>
      </c>
      <c r="B107" s="73" t="s">
        <v>42</v>
      </c>
      <c r="C107" s="73" t="s">
        <v>27</v>
      </c>
      <c r="D107" s="73" t="s">
        <v>35</v>
      </c>
      <c r="E107" s="73" t="s">
        <v>35</v>
      </c>
      <c r="F107" s="73" t="s">
        <v>35</v>
      </c>
      <c r="G107" s="73" t="s">
        <v>35</v>
      </c>
      <c r="H107" s="73" t="s">
        <v>27</v>
      </c>
      <c r="I107" s="73" t="s">
        <v>35</v>
      </c>
      <c r="J107" s="73" t="s">
        <v>63</v>
      </c>
      <c r="K107" s="73" t="s">
        <v>63</v>
      </c>
      <c r="L107" s="73" t="s">
        <v>41</v>
      </c>
      <c r="M107" s="73" t="s">
        <v>63</v>
      </c>
      <c r="N107" s="73" t="s">
        <v>29</v>
      </c>
      <c r="O107" s="73" t="s">
        <v>63</v>
      </c>
      <c r="P107" s="74" t="s">
        <v>63</v>
      </c>
    </row>
    <row r="108" spans="1:16" x14ac:dyDescent="0.3">
      <c r="A108" s="75">
        <v>107</v>
      </c>
      <c r="B108" s="76" t="s">
        <v>22</v>
      </c>
      <c r="C108" s="76" t="s">
        <v>35</v>
      </c>
      <c r="D108" s="76" t="s">
        <v>27</v>
      </c>
      <c r="E108" s="76" t="s">
        <v>35</v>
      </c>
      <c r="F108" s="76" t="s">
        <v>35</v>
      </c>
      <c r="G108" s="76" t="s">
        <v>27</v>
      </c>
      <c r="H108" s="76" t="s">
        <v>28</v>
      </c>
      <c r="I108" s="76" t="s">
        <v>35</v>
      </c>
      <c r="J108" s="76" t="s">
        <v>63</v>
      </c>
      <c r="K108" s="76" t="s">
        <v>63</v>
      </c>
      <c r="L108" s="76" t="s">
        <v>45</v>
      </c>
      <c r="M108" s="76" t="s">
        <v>63</v>
      </c>
      <c r="N108" s="76" t="s">
        <v>31</v>
      </c>
      <c r="O108" s="76" t="s">
        <v>68</v>
      </c>
      <c r="P108" s="77" t="s">
        <v>63</v>
      </c>
    </row>
    <row r="111" spans="1:16" x14ac:dyDescent="0.3">
      <c r="B111" s="73" t="s">
        <v>118</v>
      </c>
      <c r="K111" s="73" t="s">
        <v>118</v>
      </c>
    </row>
    <row r="112" spans="1:16" x14ac:dyDescent="0.3">
      <c r="B112" s="9"/>
      <c r="C112" s="9" t="s">
        <v>35</v>
      </c>
      <c r="D112" s="9" t="s">
        <v>27</v>
      </c>
      <c r="E112" s="9" t="s">
        <v>26</v>
      </c>
      <c r="F112" s="9" t="s">
        <v>25</v>
      </c>
      <c r="G112" s="9" t="s">
        <v>28</v>
      </c>
      <c r="H112" s="9" t="s">
        <v>79</v>
      </c>
      <c r="K112" s="9"/>
      <c r="L112" s="9" t="s">
        <v>29</v>
      </c>
      <c r="M112" s="9" t="s">
        <v>30</v>
      </c>
      <c r="N112" s="9" t="s">
        <v>31</v>
      </c>
      <c r="O112" s="9" t="s">
        <v>88</v>
      </c>
    </row>
    <row r="113" spans="2:15" x14ac:dyDescent="0.3">
      <c r="B113" s="1" t="s">
        <v>5</v>
      </c>
      <c r="C113" s="1">
        <f>COUNTIFS(Table6[PROFESSION], $B$106, Table6[SUBSTANCE ABUSE IN 3 MINTHS], C112)</f>
        <v>6</v>
      </c>
      <c r="D113" s="1">
        <f>COUNTIFS(Table6[PROFESSION], $B$106, Table6[SUBSTANCE ABUSE IN 3 MINTHS], D112)</f>
        <v>0</v>
      </c>
      <c r="E113" s="1">
        <f>COUNTIFS(Table6[PROFESSION], $B$106, Table6[SUBSTANCE ABUSE IN 3 MINTHS], E112)</f>
        <v>2</v>
      </c>
      <c r="F113" s="1">
        <f>COUNTIFS(Table6[PROFESSION], $B$106, Table6[SUBSTANCE ABUSE IN 3 MINTHS], F112)</f>
        <v>0</v>
      </c>
      <c r="G113" s="1">
        <f>COUNTIFS(Table6[PROFESSION], $B$106, Table6[SUBSTANCE ABUSE IN 3 MINTHS], G112)</f>
        <v>0</v>
      </c>
      <c r="H113" s="1">
        <f>SUM(C113:G113)</f>
        <v>8</v>
      </c>
      <c r="K113" s="1" t="s">
        <v>12</v>
      </c>
      <c r="L113" s="1">
        <f>COUNTIFS(Table6[PROFESSION], $B$106, Table6[DO HCW ABUSE DRUGS], L112)</f>
        <v>6</v>
      </c>
      <c r="M113" s="1">
        <f>COUNTIFS(Table6[PROFESSION], $B$106, Table6[DO HCW ABUSE DRUGS], M112)</f>
        <v>0</v>
      </c>
      <c r="N113" s="1">
        <f>COUNTIFS(Table6[PROFESSION], $B$106, Table6[DO HCW ABUSE DRUGS], N112)</f>
        <v>2</v>
      </c>
      <c r="O113" s="1">
        <f>SUM(L113:N113)</f>
        <v>8</v>
      </c>
    </row>
    <row r="114" spans="2:15" x14ac:dyDescent="0.3">
      <c r="B114" s="1"/>
      <c r="C114" s="58">
        <f>C113/$H$113</f>
        <v>0.75</v>
      </c>
      <c r="D114" s="58">
        <f>D113/$H$113</f>
        <v>0</v>
      </c>
      <c r="E114" s="58">
        <f>E113/$H$113</f>
        <v>0.25</v>
      </c>
      <c r="F114" s="58">
        <f>F113/$H$113</f>
        <v>0</v>
      </c>
      <c r="G114" s="58">
        <f>G113/$H$113</f>
        <v>0</v>
      </c>
      <c r="H114" s="22">
        <f t="shared" ref="H114:H121" si="0">SUM(C114:G114)</f>
        <v>1</v>
      </c>
      <c r="K114" s="1"/>
      <c r="L114" s="58">
        <f>L113/$O$113</f>
        <v>0.75</v>
      </c>
      <c r="M114" s="58">
        <f>M113/$O$113</f>
        <v>0</v>
      </c>
      <c r="N114" s="58">
        <f>N113/$O$113</f>
        <v>0.25</v>
      </c>
      <c r="O114" s="22">
        <f t="shared" ref="O114:O124" si="1">SUM(L114:N114)</f>
        <v>1</v>
      </c>
    </row>
    <row r="115" spans="2:15" x14ac:dyDescent="0.3">
      <c r="B115" s="1" t="s">
        <v>6</v>
      </c>
      <c r="C115" s="1">
        <f>COUNTIFS(Table6[PROFESSION], $B$106, Table6[DESIRE FOR SUBSTANCE ABUSE IN 3 MONTHS], C112)</f>
        <v>7</v>
      </c>
      <c r="D115" s="1">
        <f>COUNTIFS(Table6[PROFESSION], $B$106, Table6[DESIRE FOR SUBSTANCE ABUSE IN 3 MONTHS], D112)</f>
        <v>1</v>
      </c>
      <c r="E115" s="1">
        <f>COUNTIFS(Table6[PROFESSION], $B$106, Table6[DESIRE FOR SUBSTANCE ABUSE IN 3 MONTHS], E112)</f>
        <v>0</v>
      </c>
      <c r="F115" s="1">
        <f>COUNTIFS(Table6[PROFESSION], $B$106, Table6[DESIRE FOR SUBSTANCE ABUSE IN 3 MONTHS], F112)</f>
        <v>0</v>
      </c>
      <c r="G115" s="1">
        <f>COUNTIFS(Table6[PROFESSION], $B$106, Table6[DESIRE FOR SUBSTANCE ABUSE IN 3 MONTHS], G112)</f>
        <v>0</v>
      </c>
      <c r="H115" s="1">
        <f t="shared" si="0"/>
        <v>8</v>
      </c>
      <c r="K115" s="1" t="s">
        <v>13</v>
      </c>
      <c r="L115" s="1">
        <f>COUNTIFS(Table6[PROFESSION], $B$106, Table6[DO HCW WHO ABUSE DRUGS HAVE A PROBLEM], L112)</f>
        <v>6</v>
      </c>
      <c r="M115" s="1">
        <f>COUNTIFS(Table6[PROFESSION], $B$106, Table6[DO HCW WHO ABUSE DRUGS HAVE A PROBLEM], M112)</f>
        <v>0</v>
      </c>
      <c r="N115" s="1">
        <f>COUNTIFS(Table6[PROFESSION], $B$106, Table6[DO HCW WHO ABUSE DRUGS HAVE A PROBLEM], N112)</f>
        <v>2</v>
      </c>
      <c r="O115" s="1">
        <f t="shared" si="1"/>
        <v>8</v>
      </c>
    </row>
    <row r="116" spans="2:15" x14ac:dyDescent="0.3">
      <c r="B116" s="1"/>
      <c r="C116" s="58">
        <f>C115/$H$115</f>
        <v>0.875</v>
      </c>
      <c r="D116" s="58">
        <f>D115/$H$115</f>
        <v>0.125</v>
      </c>
      <c r="E116" s="58">
        <f>E115/$H$115</f>
        <v>0</v>
      </c>
      <c r="F116" s="58">
        <f>F115/$H$115</f>
        <v>0</v>
      </c>
      <c r="G116" s="58">
        <f>G115/$H$115</f>
        <v>0</v>
      </c>
      <c r="H116" s="22">
        <f>SUM(C116:G116)</f>
        <v>1</v>
      </c>
      <c r="K116" s="1"/>
      <c r="L116" s="58">
        <f>L115/$O$115</f>
        <v>0.75</v>
      </c>
      <c r="M116" s="58">
        <f>M115/$O$115</f>
        <v>0</v>
      </c>
      <c r="N116" s="58">
        <f>N115/$O$115</f>
        <v>0.25</v>
      </c>
      <c r="O116" s="22">
        <f t="shared" si="1"/>
        <v>1</v>
      </c>
    </row>
    <row r="117" spans="2:15" x14ac:dyDescent="0.3">
      <c r="B117" s="1" t="s">
        <v>7</v>
      </c>
      <c r="C117" s="1">
        <f>COUNTIFS(Table6[PROFESSION], $B$106, Table6[HAS ABUSE LED TO HEALTH,SOCIAL,LEGAL OR FINANCIAL PROBS], C112)</f>
        <v>8</v>
      </c>
      <c r="D117" s="1">
        <f>COUNTIFS(Table6[PROFESSION], $B$106, Table6[HAS ABUSE LED TO HEALTH,SOCIAL,LEGAL OR FINANCIAL PROBS], D112)</f>
        <v>0</v>
      </c>
      <c r="E117" s="1">
        <f>COUNTIFS(Table6[PROFESSION], $B$106, Table6[HAS ABUSE LED TO HEALTH,SOCIAL,LEGAL OR FINANCIAL PROBS], E112)</f>
        <v>0</v>
      </c>
      <c r="F117" s="1">
        <f>COUNTIFS(Table6[PROFESSION], $B$106, Table6[HAS ABUSE LED TO HEALTH,SOCIAL,LEGAL OR FINANCIAL PROBS], F112)</f>
        <v>0</v>
      </c>
      <c r="G117" s="1">
        <f>COUNTIFS(Table6[PROFESSION], $B$106, Table6[HAS ABUSE LED TO HEALTH,SOCIAL,LEGAL OR FINANCIAL PROBS], G112)</f>
        <v>0</v>
      </c>
      <c r="H117" s="1">
        <f t="shared" si="0"/>
        <v>8</v>
      </c>
      <c r="K117" s="1" t="s">
        <v>15</v>
      </c>
      <c r="L117" s="1">
        <f>COUNTIFS(Table6[PROFESSION], $B$106, Table6[DO SUBSTANCE ABUSING ACW NEED HELP], L112)</f>
        <v>8</v>
      </c>
      <c r="M117" s="1">
        <f>COUNTIFS(Table6[PROFESSION], $B$106, Table6[DO SUBSTANCE ABUSING ACW NEED HELP], M112)</f>
        <v>0</v>
      </c>
      <c r="N117" s="1">
        <f>COUNTIFS(Table6[PROFESSION], $B$106, Table6[DO SUBSTANCE ABUSING ACW NEED HELP], N112)</f>
        <v>0</v>
      </c>
      <c r="O117" s="1">
        <f t="shared" si="1"/>
        <v>8</v>
      </c>
    </row>
    <row r="118" spans="2:15" x14ac:dyDescent="0.3">
      <c r="B118" s="1"/>
      <c r="C118" s="58">
        <f>C117/$H$117</f>
        <v>1</v>
      </c>
      <c r="D118" s="58">
        <f>D117/$H$117</f>
        <v>0</v>
      </c>
      <c r="E118" s="58">
        <f>E117/$H$117</f>
        <v>0</v>
      </c>
      <c r="F118" s="58">
        <f>F117/$H$117</f>
        <v>0</v>
      </c>
      <c r="G118" s="58">
        <f>G117/$H$117</f>
        <v>0</v>
      </c>
      <c r="H118" s="22">
        <v>1</v>
      </c>
      <c r="K118" s="1"/>
      <c r="L118" s="58">
        <f>L117/$O$117</f>
        <v>1</v>
      </c>
      <c r="M118" s="58">
        <f>M117/$O$117</f>
        <v>0</v>
      </c>
      <c r="N118" s="58">
        <f>N117/$O$117</f>
        <v>0</v>
      </c>
      <c r="O118" s="22">
        <f t="shared" si="1"/>
        <v>1</v>
      </c>
    </row>
    <row r="119" spans="2:15" x14ac:dyDescent="0.3">
      <c r="B119" s="1" t="s">
        <v>8</v>
      </c>
      <c r="C119" s="1">
        <f>COUNTIFS(Table6[PROFESSION], $B$106, Table6[HAS SUBSTANCE ABUSE LED TO FAILURE IN ACHIEVING EXPECTATION], C112)</f>
        <v>8</v>
      </c>
      <c r="D119" s="1">
        <f>COUNTIFS(Table6[PROFESSION], $B$106, Table6[HAS SUBSTANCE ABUSE LED TO FAILURE IN ACHIEVING EXPECTATION], D112)</f>
        <v>0</v>
      </c>
      <c r="E119" s="1">
        <f>COUNTIFS(Table6[PROFESSION], $B$106, Table6[HAS SUBSTANCE ABUSE LED TO FAILURE IN ACHIEVING EXPECTATION], E112)</f>
        <v>0</v>
      </c>
      <c r="F119" s="1">
        <f>COUNTIFS(Table6[PROFESSION], $B$106, Table6[HAS SUBSTANCE ABUSE LED TO FAILURE IN ACHIEVING EXPECTATION], F112)</f>
        <v>0</v>
      </c>
      <c r="G119" s="1">
        <f>COUNTIFS(Table6[PROFESSION], $B$106, Table6[HAS SUBSTANCE ABUSE LED TO FAILURE IN ACHIEVING EXPECTATION], G112)</f>
        <v>0</v>
      </c>
      <c r="H119" s="1">
        <f t="shared" si="0"/>
        <v>8</v>
      </c>
      <c r="K119" s="1" t="s">
        <v>16</v>
      </c>
      <c r="L119" s="1">
        <f>COUNTIFS(Table6[PROFESSION], $B$106, Table6[WILLINGNESS TO SEEK HELP FROM PSYCOLOGIST], L112)</f>
        <v>7</v>
      </c>
      <c r="M119" s="1">
        <f>COUNTIFS(Table6[PROFESSION], $B$106, Table6[WILLINGNESS TO SEEK HELP FROM PSYCOLOGIST], M112)</f>
        <v>0</v>
      </c>
      <c r="N119" s="1">
        <f>COUNTIFS(Table6[PROFESSION], $B$106, Table6[WILLINGNESS TO SEEK HELP FROM PSYCOLOGIST], N112)</f>
        <v>0</v>
      </c>
      <c r="O119" s="1">
        <f t="shared" si="1"/>
        <v>7</v>
      </c>
    </row>
    <row r="120" spans="2:15" x14ac:dyDescent="0.3">
      <c r="B120" s="1"/>
      <c r="C120" s="58">
        <f>C119/$H$119</f>
        <v>1</v>
      </c>
      <c r="D120" s="58">
        <f>D119/$H$119</f>
        <v>0</v>
      </c>
      <c r="E120" s="58">
        <f>E119/$H$119</f>
        <v>0</v>
      </c>
      <c r="F120" s="58">
        <f>F119/$H$119</f>
        <v>0</v>
      </c>
      <c r="G120" s="58">
        <f>G119/$H$119</f>
        <v>0</v>
      </c>
      <c r="H120" s="58">
        <v>1</v>
      </c>
      <c r="K120" s="1"/>
      <c r="L120" s="22">
        <f>L119/$O$119</f>
        <v>1</v>
      </c>
      <c r="M120" s="22">
        <f>M119/$O$119</f>
        <v>0</v>
      </c>
      <c r="N120" s="22">
        <f>N119/$O$119</f>
        <v>0</v>
      </c>
      <c r="O120" s="22">
        <f t="shared" si="1"/>
        <v>1</v>
      </c>
    </row>
    <row r="121" spans="2:15" x14ac:dyDescent="0.3">
      <c r="B121" s="1" t="s">
        <v>9</v>
      </c>
      <c r="C121" s="1">
        <f>COUNTIFS(Table6[PROFESSION], $B$106, Table6[HAS FRIENDS OR RELATIVES COMPLAINED ABOUT ABUSE], C112)</f>
        <v>8</v>
      </c>
      <c r="D121" s="1">
        <f>COUNTIFS(Table6[PROFESSION], $B$106, Table6[HAS FRIENDS OR RELATIVES COMPLAINED ABOUT ABUSE], D112)</f>
        <v>0</v>
      </c>
      <c r="E121" s="1">
        <f>COUNTIFS(Table6[PROFESSION], $B$106, Table6[HAS FRIENDS OR RELATIVES COMPLAINED ABOUT ABUSE], E112)</f>
        <v>0</v>
      </c>
      <c r="F121" s="1">
        <f>COUNTIFS(Table6[PROFESSION], $B$106, Table6[HAS FRIENDS OR RELATIVES COMPLAINED ABOUT ABUSE], F112)</f>
        <v>0</v>
      </c>
      <c r="G121" s="1">
        <f>COUNTIFS(Table6[PROFESSION], $B$106, Table6[HAS FRIENDS OR RELATIVES COMPLAINED ABOUT ABUSE], G112)</f>
        <v>0</v>
      </c>
      <c r="H121" s="1">
        <f t="shared" si="0"/>
        <v>8</v>
      </c>
      <c r="K121" s="1" t="s">
        <v>17</v>
      </c>
      <c r="L121" s="1">
        <f>COUNTIFS(Table6[PROFESSION], $B$106, Table6[WILLINGNESS TO TAKE LEAVE FROM WORK &amp;LOVED ONES], L112)</f>
        <v>6</v>
      </c>
      <c r="M121" s="1">
        <f>COUNTIFS(Table6[PROFESSION], $B$106, Table6[WILLINGNESS TO TAKE LEAVE FROM WORK &amp;LOVED ONES], M112)</f>
        <v>2</v>
      </c>
      <c r="N121" s="1">
        <f>COUNTIFS(Table6[PROFESSION], $B$106, Table6[WILLINGNESS TO TAKE LEAVE FROM WORK &amp;LOVED ONES], N112)</f>
        <v>0</v>
      </c>
      <c r="O121" s="1">
        <f t="shared" si="1"/>
        <v>8</v>
      </c>
    </row>
    <row r="122" spans="2:15" x14ac:dyDescent="0.3">
      <c r="B122" s="1"/>
      <c r="C122" s="58">
        <f>C121/$H$121</f>
        <v>1</v>
      </c>
      <c r="D122" s="58">
        <f>D121/$H$121</f>
        <v>0</v>
      </c>
      <c r="E122" s="58">
        <f>E121/$H$121</f>
        <v>0</v>
      </c>
      <c r="F122" s="58">
        <f>F121/$H$121</f>
        <v>0</v>
      </c>
      <c r="G122" s="58">
        <f>G121/$H$121</f>
        <v>0</v>
      </c>
      <c r="H122" s="79">
        <f>SUM(C122:G122)</f>
        <v>1</v>
      </c>
      <c r="K122" s="1"/>
      <c r="L122" s="58">
        <f>L121/$O$121</f>
        <v>0.75</v>
      </c>
      <c r="M122" s="58">
        <f>M121/$O$121</f>
        <v>0.25</v>
      </c>
      <c r="N122" s="58">
        <f>N121/$O$121</f>
        <v>0</v>
      </c>
      <c r="O122" s="22">
        <f t="shared" si="1"/>
        <v>1</v>
      </c>
    </row>
    <row r="123" spans="2:15" x14ac:dyDescent="0.3">
      <c r="B123" s="1"/>
      <c r="C123" s="1"/>
      <c r="D123" s="1"/>
      <c r="E123" s="1"/>
      <c r="F123" s="1"/>
      <c r="G123" s="1"/>
      <c r="H123" s="1"/>
      <c r="K123" s="1" t="s">
        <v>18</v>
      </c>
      <c r="L123" s="1">
        <f>COUNTIFS(Table6[PROFESSION], $B$106, Table6[WILLINGNESS TO PAY FOR TREATMENT], L112)</f>
        <v>6</v>
      </c>
      <c r="M123" s="1">
        <f>COUNTIFS(Table6[PROFESSION], $B$106, Table6[WILLINGNESS TO PAY FOR TREATMENT], M112)</f>
        <v>1</v>
      </c>
      <c r="N123" s="1">
        <f>COUNTIFS(Table6[PROFESSION], $B$106, Table6[WILLINGNESS TO PAY FOR TREATMENT], N112)</f>
        <v>1</v>
      </c>
      <c r="O123" s="1">
        <f t="shared" si="1"/>
        <v>8</v>
      </c>
    </row>
    <row r="124" spans="2:15" x14ac:dyDescent="0.3">
      <c r="B124" s="1" t="s">
        <v>10</v>
      </c>
      <c r="C124" s="1">
        <f>COUNTIFS(Table6[PROFESSION], $B$106, Table6[FAILURE TO CUT DOWN ON DRUG ABUSED], C112)</f>
        <v>7</v>
      </c>
      <c r="D124" s="1">
        <f>COUNTIFS(Table6[PROFESSION], $B$106, Table6[FAILURE TO CUT DOWN ON DRUG ABUSED], D112)</f>
        <v>0</v>
      </c>
      <c r="E124" s="1">
        <f>COUNTIFS(Table6[PROFESSION], $B$106, Table6[FAILURE TO CUT DOWN ON DRUG ABUSED], E112)</f>
        <v>1</v>
      </c>
      <c r="F124" s="1">
        <f>COUNTIFS(Table6[PROFESSION], $B$106, Table6[FAILURE TO CUT DOWN ON DRUG ABUSED], F112)</f>
        <v>0</v>
      </c>
      <c r="G124" s="1">
        <f>COUNTIFS(Table6[PROFESSION], $B$106, Table6[FAILURE TO CUT DOWN ON DRUG ABUSED], G112)</f>
        <v>0</v>
      </c>
      <c r="H124" s="1">
        <f>SUM(C124:G124)</f>
        <v>8</v>
      </c>
      <c r="K124" s="1"/>
      <c r="L124" s="58">
        <f>L123/$O$123</f>
        <v>0.75</v>
      </c>
      <c r="M124" s="58">
        <f>M123/$O$123</f>
        <v>0.125</v>
      </c>
      <c r="N124" s="58">
        <f>N123/$O$123</f>
        <v>0.125</v>
      </c>
      <c r="O124" s="22">
        <f t="shared" si="1"/>
        <v>1</v>
      </c>
    </row>
    <row r="125" spans="2:15" x14ac:dyDescent="0.3">
      <c r="B125" s="1"/>
      <c r="C125" s="58">
        <f>C124/$H$124</f>
        <v>0.875</v>
      </c>
      <c r="D125" s="58">
        <f>D124/$H$124</f>
        <v>0</v>
      </c>
      <c r="E125" s="58">
        <f>E124/$H$124</f>
        <v>0.125</v>
      </c>
      <c r="F125" s="58">
        <f>F124/$H$124</f>
        <v>0</v>
      </c>
      <c r="G125" s="58">
        <f>G124/$H$124</f>
        <v>0</v>
      </c>
      <c r="H125" s="79">
        <f>SUM(C125:G125)</f>
        <v>1</v>
      </c>
    </row>
    <row r="126" spans="2:15" x14ac:dyDescent="0.3">
      <c r="B126" s="1" t="s">
        <v>11</v>
      </c>
      <c r="C126" s="1">
        <f>COUNTIFS(Table6[PROFESSION], $B$106, Table6[USE OF SUBSTANCE AS INJECTION], C112)</f>
        <v>8</v>
      </c>
      <c r="D126" s="1">
        <f>COUNTIFS(Table6[PROFESSION], $B$106, Table6[USE OF SUBSTANCE AS INJECTION], D112)</f>
        <v>0</v>
      </c>
      <c r="E126" s="1">
        <f>COUNTIFS(Table6[PROFESSION], $B$106, Table6[USE OF SUBSTANCE AS INJECTION], E112)</f>
        <v>0</v>
      </c>
      <c r="F126" s="1">
        <f>COUNTIFS(Table6[PROFESSION], $B$106, Table6[USE OF SUBSTANCE AS INJECTION], F112)</f>
        <v>0</v>
      </c>
      <c r="G126" s="1">
        <f>COUNTIFS(Table6[PROFESSION], $B$106, Table6[USE OF SUBSTANCE AS INJECTION], G112)</f>
        <v>0</v>
      </c>
      <c r="H126" s="1">
        <f>SUM(C126:G126)</f>
        <v>8</v>
      </c>
    </row>
    <row r="127" spans="2:15" x14ac:dyDescent="0.3">
      <c r="B127" s="1"/>
      <c r="C127" s="58">
        <f>C126/$H$126</f>
        <v>1</v>
      </c>
      <c r="D127" s="58">
        <f>D126/$H$126</f>
        <v>0</v>
      </c>
      <c r="E127" s="58">
        <f>E126/$H$126</f>
        <v>0</v>
      </c>
      <c r="F127" s="58">
        <f>F126/$H$126</f>
        <v>0</v>
      </c>
      <c r="G127" s="58">
        <f>G126/$H$126</f>
        <v>0</v>
      </c>
      <c r="H127" s="22">
        <f>SUM(C127:G127)</f>
        <v>1</v>
      </c>
    </row>
    <row r="129" spans="11:23" x14ac:dyDescent="0.3">
      <c r="K129" s="73" t="s">
        <v>49</v>
      </c>
    </row>
    <row r="130" spans="11:23" ht="43.2" x14ac:dyDescent="0.3">
      <c r="K130" s="1" t="s">
        <v>114</v>
      </c>
      <c r="L130" s="55" t="s">
        <v>36</v>
      </c>
      <c r="M130" s="55" t="s">
        <v>45</v>
      </c>
      <c r="N130" s="55" t="s">
        <v>43</v>
      </c>
      <c r="O130" s="55" t="s">
        <v>41</v>
      </c>
      <c r="P130" s="55" t="s">
        <v>61</v>
      </c>
      <c r="Q130" s="55" t="s">
        <v>58</v>
      </c>
      <c r="R130" s="55" t="s">
        <v>50</v>
      </c>
      <c r="S130" s="55" t="s">
        <v>57</v>
      </c>
      <c r="T130" s="55" t="s">
        <v>55</v>
      </c>
      <c r="U130" s="55" t="s">
        <v>53</v>
      </c>
      <c r="V130" s="55" t="s">
        <v>60</v>
      </c>
      <c r="W130" s="55" t="s">
        <v>79</v>
      </c>
    </row>
    <row r="131" spans="11:23" x14ac:dyDescent="0.3">
      <c r="K131" s="1" t="s">
        <v>106</v>
      </c>
      <c r="L131" s="1">
        <f>COUNTIFS(Table6[PROFESSION], $B$106, Table6[WHAT TYPE OF PROBLEM], L130)</f>
        <v>2</v>
      </c>
      <c r="M131" s="1">
        <f>COUNTIFS(Table6[PROFESSION], $B$106, Table6[WHAT TYPE OF PROBLEM], M130)</f>
        <v>4</v>
      </c>
      <c r="N131" s="1">
        <f>COUNTIFS(Table6[PROFESSION], $B$106, Table6[WHAT TYPE OF PROBLEM], N130)</f>
        <v>1</v>
      </c>
      <c r="O131" s="1">
        <f>COUNTIFS(Table6[PROFESSION], $B$106, Table6[WHAT TYPE OF PROBLEM], O130)</f>
        <v>0</v>
      </c>
      <c r="P131" s="1">
        <f>COUNTIFS(Table6[PROFESSION], $B$106, Table6[WHAT TYPE OF PROBLEM], P130)</f>
        <v>0</v>
      </c>
      <c r="Q131" s="1">
        <f>COUNTIFS(Table6[PROFESSION], $B$106, Table6[WHAT TYPE OF PROBLEM], Q130)</f>
        <v>0</v>
      </c>
      <c r="R131" s="1">
        <f>COUNTIFS(Table6[PROFESSION], $B$106, Table6[WHAT TYPE OF PROBLEM], R130)</f>
        <v>0</v>
      </c>
      <c r="S131" s="1">
        <f>COUNTIFS(Table6[PROFESSION], $B$106, Table6[WHAT TYPE OF PROBLEM], S130)</f>
        <v>0</v>
      </c>
      <c r="T131" s="1">
        <f>COUNTIFS(Table6[PROFESSION], $B$106, Table6[WHAT TYPE OF PROBLEM], T130)</f>
        <v>0</v>
      </c>
      <c r="U131" s="1">
        <f>COUNTIFS(Table6[PROFESSION], $B$106, Table6[WHAT TYPE OF PROBLEM], U130)</f>
        <v>0</v>
      </c>
      <c r="V131" s="1">
        <f>COUNTIFS(Table6[PROFESSION], $B$106, Table6[WHAT TYPE OF PROBLEM], V130)</f>
        <v>0</v>
      </c>
      <c r="W131" s="1">
        <f>SUM(L131:V131)</f>
        <v>7</v>
      </c>
    </row>
    <row r="132" spans="11:23" x14ac:dyDescent="0.3">
      <c r="K132" s="1" t="s">
        <v>105</v>
      </c>
      <c r="L132" s="58">
        <f>L131/$W$131</f>
        <v>0.2857142857142857</v>
      </c>
      <c r="M132" s="58">
        <f t="shared" ref="M132:V132" si="2">M131/$W$131</f>
        <v>0.5714285714285714</v>
      </c>
      <c r="N132" s="58">
        <f t="shared" si="2"/>
        <v>0.14285714285714285</v>
      </c>
      <c r="O132" s="58">
        <f t="shared" si="2"/>
        <v>0</v>
      </c>
      <c r="P132" s="58">
        <f t="shared" si="2"/>
        <v>0</v>
      </c>
      <c r="Q132" s="58">
        <f t="shared" si="2"/>
        <v>0</v>
      </c>
      <c r="R132" s="58">
        <f t="shared" si="2"/>
        <v>0</v>
      </c>
      <c r="S132" s="58">
        <f t="shared" si="2"/>
        <v>0</v>
      </c>
      <c r="T132" s="58">
        <f t="shared" si="2"/>
        <v>0</v>
      </c>
      <c r="U132" s="58">
        <f t="shared" si="2"/>
        <v>0</v>
      </c>
      <c r="V132" s="58">
        <f t="shared" si="2"/>
        <v>0</v>
      </c>
      <c r="W132" s="22">
        <f>SUM(L132:V132)</f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Z59"/>
  <sheetViews>
    <sheetView zoomScale="45" zoomScaleNormal="45" workbookViewId="0">
      <selection activeCell="L31" sqref="L31"/>
    </sheetView>
  </sheetViews>
  <sheetFormatPr defaultRowHeight="14.4" x14ac:dyDescent="0.3"/>
  <cols>
    <col min="3" max="3" width="56.5546875" customWidth="1"/>
    <col min="4" max="4" width="11.5546875" customWidth="1"/>
    <col min="5" max="5" width="20.33203125" customWidth="1"/>
    <col min="6" max="6" width="12.77734375" customWidth="1"/>
    <col min="7" max="7" width="11.44140625" customWidth="1"/>
    <col min="8" max="8" width="31.6640625" customWidth="1"/>
    <col min="13" max="13" width="55.44140625" customWidth="1"/>
    <col min="14" max="14" width="12" bestFit="1" customWidth="1"/>
    <col min="15" max="15" width="10.77734375" bestFit="1" customWidth="1"/>
    <col min="16" max="16" width="13.88671875" bestFit="1" customWidth="1"/>
    <col min="17" max="17" width="13" bestFit="1" customWidth="1"/>
    <col min="18" max="18" width="10.44140625" customWidth="1"/>
    <col min="19" max="19" width="13.109375" customWidth="1"/>
    <col min="20" max="20" width="13.77734375" customWidth="1"/>
    <col min="21" max="21" width="12.33203125" customWidth="1"/>
    <col min="22" max="22" width="11.5546875" customWidth="1"/>
    <col min="23" max="23" width="13.77734375" customWidth="1"/>
    <col min="24" max="24" width="13.33203125" customWidth="1"/>
  </cols>
  <sheetData>
    <row r="1" spans="3:23" x14ac:dyDescent="0.3">
      <c r="C1" s="1"/>
      <c r="D1" s="80" t="s">
        <v>35</v>
      </c>
      <c r="E1" s="80" t="s">
        <v>27</v>
      </c>
      <c r="F1" s="80" t="s">
        <v>26</v>
      </c>
      <c r="G1" s="80" t="s">
        <v>25</v>
      </c>
      <c r="H1" s="80" t="s">
        <v>28</v>
      </c>
      <c r="I1" s="80" t="s">
        <v>79</v>
      </c>
      <c r="J1" s="81" t="s">
        <v>106</v>
      </c>
      <c r="M1" s="92"/>
    </row>
    <row r="2" spans="3:23" x14ac:dyDescent="0.3">
      <c r="C2" s="78" t="s">
        <v>120</v>
      </c>
      <c r="D2" s="80" t="s">
        <v>35</v>
      </c>
      <c r="E2" s="80" t="s">
        <v>27</v>
      </c>
      <c r="F2" s="80" t="s">
        <v>26</v>
      </c>
      <c r="G2" s="80" t="s">
        <v>25</v>
      </c>
      <c r="H2" s="80" t="s">
        <v>28</v>
      </c>
      <c r="I2" s="80" t="s">
        <v>79</v>
      </c>
      <c r="M2" s="86" t="s">
        <v>12</v>
      </c>
      <c r="N2" s="93" t="s">
        <v>29</v>
      </c>
      <c r="O2" s="93" t="s">
        <v>30</v>
      </c>
      <c r="P2" s="93" t="s">
        <v>31</v>
      </c>
      <c r="Q2" s="93" t="s">
        <v>88</v>
      </c>
      <c r="S2" s="62"/>
      <c r="T2" s="62"/>
      <c r="U2" s="62"/>
      <c r="V2" s="62"/>
      <c r="W2" s="62"/>
    </row>
    <row r="3" spans="3:23" x14ac:dyDescent="0.3">
      <c r="C3" s="73" t="s">
        <v>22</v>
      </c>
      <c r="D3" s="67">
        <v>0.52173913043478259</v>
      </c>
      <c r="E3" s="67">
        <v>0.2608695652173913</v>
      </c>
      <c r="F3" s="67">
        <v>8.6956521739130432E-2</v>
      </c>
      <c r="G3" s="67">
        <v>4.3478260869565216E-2</v>
      </c>
      <c r="H3" s="67">
        <v>8.6956521739130432E-2</v>
      </c>
      <c r="I3" s="83">
        <v>0.99999999999999978</v>
      </c>
      <c r="J3" s="95"/>
      <c r="M3" s="73" t="s">
        <v>22</v>
      </c>
      <c r="N3" s="79">
        <v>0.86956521739130432</v>
      </c>
      <c r="O3" s="79">
        <v>0</v>
      </c>
      <c r="P3" s="79">
        <v>0.13043478260869565</v>
      </c>
      <c r="Q3" s="67">
        <v>1</v>
      </c>
      <c r="S3" s="62"/>
      <c r="T3" s="62"/>
      <c r="U3" s="62"/>
      <c r="V3" s="62"/>
      <c r="W3" s="62"/>
    </row>
    <row r="4" spans="3:23" x14ac:dyDescent="0.3">
      <c r="C4" s="73" t="s">
        <v>33</v>
      </c>
      <c r="D4" s="67">
        <v>0.5161290322580645</v>
      </c>
      <c r="E4" s="67">
        <v>0.22580645161290322</v>
      </c>
      <c r="F4" s="67">
        <v>9.6774193548387094E-2</v>
      </c>
      <c r="G4" s="67">
        <v>0.12903225806451613</v>
      </c>
      <c r="H4" s="67">
        <v>3.2258064516129031E-2</v>
      </c>
      <c r="I4" s="83">
        <v>1</v>
      </c>
      <c r="K4" s="62"/>
      <c r="L4" s="62"/>
      <c r="M4" s="73" t="s">
        <v>33</v>
      </c>
      <c r="N4" s="79">
        <v>1</v>
      </c>
      <c r="O4" s="79">
        <v>0</v>
      </c>
      <c r="P4" s="79">
        <v>0</v>
      </c>
      <c r="Q4" s="67">
        <v>1</v>
      </c>
      <c r="S4" s="62"/>
      <c r="T4" s="88"/>
      <c r="U4" s="88"/>
      <c r="V4" s="88"/>
      <c r="W4" s="89"/>
    </row>
    <row r="5" spans="3:23" x14ac:dyDescent="0.3">
      <c r="C5" s="73" t="s">
        <v>42</v>
      </c>
      <c r="D5" s="67">
        <v>0.44</v>
      </c>
      <c r="E5" s="67">
        <v>0.4</v>
      </c>
      <c r="F5" s="67">
        <v>0.16</v>
      </c>
      <c r="G5" s="67">
        <v>0</v>
      </c>
      <c r="H5" s="67">
        <v>0</v>
      </c>
      <c r="I5" s="83">
        <v>1</v>
      </c>
      <c r="K5" s="62"/>
      <c r="L5" s="62"/>
      <c r="M5" s="73" t="s">
        <v>42</v>
      </c>
      <c r="N5" s="79">
        <v>0.92</v>
      </c>
      <c r="O5" s="79">
        <v>0.04</v>
      </c>
      <c r="P5" s="79">
        <v>0.04</v>
      </c>
      <c r="Q5" s="67">
        <v>1</v>
      </c>
      <c r="S5" s="62"/>
      <c r="T5" s="62"/>
      <c r="U5" s="62"/>
      <c r="V5" s="62"/>
      <c r="W5" s="62"/>
    </row>
    <row r="6" spans="3:23" x14ac:dyDescent="0.3">
      <c r="C6" s="73" t="s">
        <v>39</v>
      </c>
      <c r="D6" s="67">
        <v>0.88235294117647056</v>
      </c>
      <c r="E6" s="67">
        <v>0</v>
      </c>
      <c r="F6" s="67">
        <v>0.11764705882352941</v>
      </c>
      <c r="G6" s="67">
        <v>0</v>
      </c>
      <c r="H6" s="67">
        <v>0</v>
      </c>
      <c r="I6" s="83">
        <v>1</v>
      </c>
      <c r="K6" s="62"/>
      <c r="L6" s="62"/>
      <c r="M6" s="73" t="s">
        <v>39</v>
      </c>
      <c r="N6" s="79">
        <v>0.70588235294117652</v>
      </c>
      <c r="O6" s="79">
        <v>5.8823529411764705E-2</v>
      </c>
      <c r="P6" s="79">
        <v>0.23529411764705882</v>
      </c>
      <c r="Q6" s="67">
        <v>1</v>
      </c>
      <c r="S6" s="62"/>
      <c r="T6" s="88"/>
      <c r="U6" s="88"/>
      <c r="V6" s="88"/>
      <c r="W6" s="89"/>
    </row>
    <row r="7" spans="3:23" x14ac:dyDescent="0.3">
      <c r="C7" s="73" t="s">
        <v>48</v>
      </c>
      <c r="D7" s="67">
        <v>0.75</v>
      </c>
      <c r="E7" s="67">
        <v>0</v>
      </c>
      <c r="F7" s="67">
        <v>0.25</v>
      </c>
      <c r="G7" s="67">
        <v>0</v>
      </c>
      <c r="H7" s="67">
        <v>0</v>
      </c>
      <c r="I7" s="67">
        <v>1</v>
      </c>
      <c r="K7" s="62"/>
      <c r="L7" s="62"/>
      <c r="M7" s="73" t="s">
        <v>48</v>
      </c>
      <c r="N7" s="79">
        <v>0.75</v>
      </c>
      <c r="O7" s="79">
        <v>0</v>
      </c>
      <c r="P7" s="79">
        <v>0.25</v>
      </c>
      <c r="Q7" s="67">
        <v>1</v>
      </c>
      <c r="S7" s="62"/>
      <c r="T7" s="62"/>
      <c r="U7" s="62"/>
      <c r="V7" s="62"/>
      <c r="W7" s="62"/>
    </row>
    <row r="8" spans="3:23" x14ac:dyDescent="0.3">
      <c r="C8" s="73" t="s">
        <v>49</v>
      </c>
      <c r="D8" s="67">
        <v>0.66666666666666663</v>
      </c>
      <c r="E8" s="67">
        <v>0.33333333333333331</v>
      </c>
      <c r="F8" s="67">
        <v>0</v>
      </c>
      <c r="G8" s="67">
        <v>0</v>
      </c>
      <c r="H8" s="67">
        <v>0</v>
      </c>
      <c r="I8" s="83">
        <v>1</v>
      </c>
      <c r="K8" s="62"/>
      <c r="L8" s="62"/>
      <c r="M8" s="73" t="s">
        <v>49</v>
      </c>
      <c r="N8" s="79">
        <v>0.66666666666666663</v>
      </c>
      <c r="O8" s="79">
        <v>0</v>
      </c>
      <c r="P8" s="79">
        <v>0.33333333333333331</v>
      </c>
      <c r="Q8" s="67">
        <v>1</v>
      </c>
      <c r="S8" s="62"/>
      <c r="T8" s="88"/>
      <c r="U8" s="88"/>
      <c r="V8" s="88"/>
      <c r="W8" s="89"/>
    </row>
    <row r="9" spans="3:23" x14ac:dyDescent="0.3">
      <c r="C9" s="78" t="s">
        <v>6</v>
      </c>
      <c r="D9" s="96" t="s">
        <v>35</v>
      </c>
      <c r="E9" s="96" t="s">
        <v>27</v>
      </c>
      <c r="F9" s="96" t="s">
        <v>26</v>
      </c>
      <c r="G9" s="96" t="s">
        <v>25</v>
      </c>
      <c r="H9" s="96" t="s">
        <v>28</v>
      </c>
      <c r="I9" s="80" t="s">
        <v>79</v>
      </c>
      <c r="K9" s="62"/>
      <c r="L9" s="62"/>
      <c r="M9" s="86" t="s">
        <v>13</v>
      </c>
      <c r="N9" s="93" t="s">
        <v>29</v>
      </c>
      <c r="O9" s="93" t="s">
        <v>30</v>
      </c>
      <c r="P9" s="93" t="s">
        <v>31</v>
      </c>
      <c r="Q9" s="93" t="s">
        <v>88</v>
      </c>
      <c r="S9" s="62"/>
      <c r="T9" s="62"/>
      <c r="U9" s="62"/>
      <c r="V9" s="62"/>
      <c r="W9" s="62"/>
    </row>
    <row r="10" spans="3:23" x14ac:dyDescent="0.3">
      <c r="C10" s="73" t="s">
        <v>22</v>
      </c>
      <c r="D10" s="67">
        <v>0.69565217391304346</v>
      </c>
      <c r="E10" s="67">
        <v>0.17391304347826086</v>
      </c>
      <c r="F10" s="67">
        <v>4.3478260869565216E-2</v>
      </c>
      <c r="G10" s="67">
        <v>0</v>
      </c>
      <c r="H10" s="67">
        <v>8.6956521739130432E-2</v>
      </c>
      <c r="I10" s="84">
        <v>1</v>
      </c>
      <c r="K10" s="62"/>
      <c r="L10" s="62"/>
      <c r="M10" s="73" t="s">
        <v>22</v>
      </c>
      <c r="N10" s="79">
        <v>0.69565217391304346</v>
      </c>
      <c r="O10" s="79">
        <v>0.13043478260869565</v>
      </c>
      <c r="P10" s="79">
        <v>0.17391304347826086</v>
      </c>
      <c r="Q10" s="67">
        <v>1</v>
      </c>
      <c r="S10" s="62"/>
      <c r="T10" s="89"/>
      <c r="U10" s="89"/>
      <c r="V10" s="89"/>
      <c r="W10" s="89"/>
    </row>
    <row r="11" spans="3:23" x14ac:dyDescent="0.3">
      <c r="C11" s="73" t="s">
        <v>33</v>
      </c>
      <c r="D11" s="67">
        <v>0.83870967741935487</v>
      </c>
      <c r="E11" s="67">
        <v>3.2258064516129031E-2</v>
      </c>
      <c r="F11" s="67">
        <v>6.4516129032258063E-2</v>
      </c>
      <c r="G11" s="67">
        <v>3.2258064516129031E-2</v>
      </c>
      <c r="H11" s="67">
        <v>3.2258064516129031E-2</v>
      </c>
      <c r="I11" s="84">
        <v>1</v>
      </c>
      <c r="K11" s="62"/>
      <c r="L11" s="62"/>
      <c r="M11" s="73" t="s">
        <v>33</v>
      </c>
      <c r="N11" s="79">
        <v>0.83870967741935487</v>
      </c>
      <c r="O11" s="79">
        <v>3.2258064516129031E-2</v>
      </c>
      <c r="P11" s="79">
        <v>0.12903225806451613</v>
      </c>
      <c r="Q11" s="67">
        <v>1</v>
      </c>
      <c r="S11" s="62"/>
      <c r="T11" s="62"/>
      <c r="U11" s="62"/>
      <c r="V11" s="62"/>
      <c r="W11" s="62"/>
    </row>
    <row r="12" spans="3:23" x14ac:dyDescent="0.3">
      <c r="C12" s="73" t="s">
        <v>42</v>
      </c>
      <c r="D12" s="67">
        <v>0.8</v>
      </c>
      <c r="E12" s="67">
        <v>0.16</v>
      </c>
      <c r="F12" s="67">
        <v>0</v>
      </c>
      <c r="G12" s="67">
        <v>0.04</v>
      </c>
      <c r="H12" s="67">
        <v>0</v>
      </c>
      <c r="I12" s="84">
        <v>1</v>
      </c>
      <c r="K12" s="62"/>
      <c r="L12" s="62"/>
      <c r="M12" s="73" t="s">
        <v>42</v>
      </c>
      <c r="N12" s="79">
        <v>0.6</v>
      </c>
      <c r="O12" s="79">
        <v>0.12</v>
      </c>
      <c r="P12" s="79">
        <v>0.28000000000000003</v>
      </c>
      <c r="Q12" s="67">
        <v>1</v>
      </c>
      <c r="S12" s="62"/>
      <c r="T12" s="88"/>
      <c r="U12" s="88"/>
      <c r="V12" s="88"/>
      <c r="W12" s="89"/>
    </row>
    <row r="13" spans="3:23" x14ac:dyDescent="0.3">
      <c r="C13" s="73" t="s">
        <v>39</v>
      </c>
      <c r="D13" s="67">
        <v>0.88235294117647056</v>
      </c>
      <c r="E13" s="67">
        <v>0</v>
      </c>
      <c r="F13" s="67">
        <v>0</v>
      </c>
      <c r="G13" s="67">
        <v>5.8823529411764705E-2</v>
      </c>
      <c r="H13" s="67">
        <v>5.8823529411764705E-2</v>
      </c>
      <c r="I13" s="84">
        <v>1</v>
      </c>
      <c r="K13" s="62"/>
      <c r="L13" s="62"/>
      <c r="M13" s="73" t="s">
        <v>39</v>
      </c>
      <c r="N13" s="79">
        <v>0.70588235294117652</v>
      </c>
      <c r="O13" s="79">
        <v>5.8823529411764705E-2</v>
      </c>
      <c r="P13" s="79">
        <v>0.23529411764705882</v>
      </c>
      <c r="Q13" s="67">
        <v>1</v>
      </c>
      <c r="S13" s="62"/>
      <c r="T13" s="62"/>
      <c r="U13" s="62"/>
      <c r="V13" s="62"/>
      <c r="W13" s="62"/>
    </row>
    <row r="14" spans="3:23" x14ac:dyDescent="0.3">
      <c r="C14" s="73" t="s">
        <v>48</v>
      </c>
      <c r="D14" s="67">
        <v>0.875</v>
      </c>
      <c r="E14" s="67">
        <v>0.125</v>
      </c>
      <c r="F14" s="67">
        <v>0</v>
      </c>
      <c r="G14" s="67">
        <v>0</v>
      </c>
      <c r="H14" s="67">
        <v>0</v>
      </c>
      <c r="I14" s="67">
        <v>1</v>
      </c>
      <c r="K14" s="62"/>
      <c r="L14" s="62"/>
      <c r="M14" s="91" t="s">
        <v>48</v>
      </c>
      <c r="N14" s="79">
        <v>0.75</v>
      </c>
      <c r="O14" s="79">
        <v>0</v>
      </c>
      <c r="P14" s="79">
        <v>0.25</v>
      </c>
      <c r="Q14" s="67">
        <v>1</v>
      </c>
      <c r="S14" s="62"/>
      <c r="T14" s="88"/>
      <c r="U14" s="88"/>
      <c r="V14" s="88"/>
      <c r="W14" s="89"/>
    </row>
    <row r="15" spans="3:23" x14ac:dyDescent="0.3">
      <c r="C15" s="73" t="s">
        <v>49</v>
      </c>
      <c r="D15" s="67">
        <v>1</v>
      </c>
      <c r="E15" s="67">
        <v>0</v>
      </c>
      <c r="F15" s="67">
        <v>0</v>
      </c>
      <c r="G15" s="67">
        <v>0</v>
      </c>
      <c r="H15" s="67">
        <v>0</v>
      </c>
      <c r="I15" s="84">
        <v>1</v>
      </c>
      <c r="K15" s="62"/>
      <c r="L15" s="62"/>
      <c r="M15" s="73" t="s">
        <v>49</v>
      </c>
      <c r="N15" s="79">
        <v>1</v>
      </c>
      <c r="O15" s="79">
        <v>0</v>
      </c>
      <c r="P15" s="79">
        <v>0</v>
      </c>
      <c r="Q15" s="67">
        <v>1</v>
      </c>
      <c r="S15" s="62"/>
      <c r="T15" s="88"/>
      <c r="U15" s="88"/>
      <c r="V15" s="88"/>
      <c r="W15" s="89"/>
    </row>
    <row r="16" spans="3:23" x14ac:dyDescent="0.3">
      <c r="C16" s="78" t="s">
        <v>7</v>
      </c>
      <c r="D16" s="96" t="s">
        <v>35</v>
      </c>
      <c r="E16" s="96" t="s">
        <v>27</v>
      </c>
      <c r="F16" s="96" t="s">
        <v>26</v>
      </c>
      <c r="G16" s="96" t="s">
        <v>25</v>
      </c>
      <c r="H16" s="96" t="s">
        <v>28</v>
      </c>
      <c r="I16" s="80" t="s">
        <v>79</v>
      </c>
      <c r="K16" s="62"/>
      <c r="L16" s="62"/>
      <c r="M16" s="86" t="s">
        <v>15</v>
      </c>
      <c r="N16" s="93" t="s">
        <v>29</v>
      </c>
      <c r="O16" s="93" t="s">
        <v>30</v>
      </c>
      <c r="P16" s="93" t="s">
        <v>31</v>
      </c>
      <c r="Q16" s="93" t="s">
        <v>88</v>
      </c>
      <c r="S16" s="62"/>
      <c r="T16" s="62"/>
      <c r="U16" s="62"/>
      <c r="V16" s="62"/>
      <c r="W16" s="62"/>
    </row>
    <row r="17" spans="3:23" x14ac:dyDescent="0.3">
      <c r="C17" s="73" t="s">
        <v>22</v>
      </c>
      <c r="D17" s="67">
        <v>0.91304347826086951</v>
      </c>
      <c r="E17" s="67">
        <v>4.3478260869565216E-2</v>
      </c>
      <c r="F17" s="67">
        <v>4.3478260869565216E-2</v>
      </c>
      <c r="G17" s="67">
        <v>0</v>
      </c>
      <c r="H17" s="67">
        <v>0</v>
      </c>
      <c r="I17" s="84">
        <v>1</v>
      </c>
      <c r="K17" s="62"/>
      <c r="L17" s="62"/>
      <c r="M17" s="73" t="s">
        <v>22</v>
      </c>
      <c r="N17" s="79">
        <v>0.82608695652173914</v>
      </c>
      <c r="O17" s="79">
        <v>0</v>
      </c>
      <c r="P17" s="79">
        <v>0.17391304347826086</v>
      </c>
      <c r="Q17" s="67">
        <v>1</v>
      </c>
      <c r="S17" s="62"/>
      <c r="T17" s="62"/>
      <c r="U17" s="62"/>
      <c r="V17" s="62"/>
      <c r="W17" s="62"/>
    </row>
    <row r="18" spans="3:23" x14ac:dyDescent="0.3">
      <c r="C18" s="73" t="s">
        <v>33</v>
      </c>
      <c r="D18" s="67">
        <v>1</v>
      </c>
      <c r="E18" s="67">
        <v>0</v>
      </c>
      <c r="F18" s="67">
        <v>0</v>
      </c>
      <c r="G18" s="67">
        <v>0</v>
      </c>
      <c r="H18" s="67">
        <v>0</v>
      </c>
      <c r="I18" s="84">
        <v>1</v>
      </c>
      <c r="K18" s="62"/>
      <c r="L18" s="62"/>
      <c r="M18" s="73" t="s">
        <v>33</v>
      </c>
      <c r="N18" s="79">
        <v>1</v>
      </c>
      <c r="O18" s="79">
        <v>0</v>
      </c>
      <c r="P18" s="79">
        <v>0</v>
      </c>
      <c r="Q18" s="67">
        <v>1</v>
      </c>
    </row>
    <row r="19" spans="3:23" x14ac:dyDescent="0.3">
      <c r="C19" s="73" t="s">
        <v>42</v>
      </c>
      <c r="D19" s="67">
        <v>0.92</v>
      </c>
      <c r="E19" s="67">
        <v>0.08</v>
      </c>
      <c r="F19" s="67">
        <v>0</v>
      </c>
      <c r="G19" s="67">
        <v>0</v>
      </c>
      <c r="H19" s="67">
        <v>0</v>
      </c>
      <c r="I19" s="84">
        <v>1</v>
      </c>
      <c r="K19" s="62"/>
      <c r="L19" s="62"/>
      <c r="M19" s="73" t="s">
        <v>42</v>
      </c>
      <c r="N19" s="79">
        <v>0.92</v>
      </c>
      <c r="O19" s="79">
        <v>0</v>
      </c>
      <c r="P19" s="79">
        <v>0.08</v>
      </c>
      <c r="Q19" s="67">
        <v>1</v>
      </c>
    </row>
    <row r="20" spans="3:23" x14ac:dyDescent="0.3">
      <c r="C20" s="73" t="s">
        <v>39</v>
      </c>
      <c r="D20" s="67">
        <v>1</v>
      </c>
      <c r="E20" s="67">
        <v>0</v>
      </c>
      <c r="F20" s="67">
        <v>0</v>
      </c>
      <c r="G20" s="67">
        <v>0</v>
      </c>
      <c r="H20" s="67">
        <v>0</v>
      </c>
      <c r="I20" s="84">
        <v>1</v>
      </c>
      <c r="K20" s="62"/>
      <c r="L20" s="62"/>
      <c r="M20" s="73" t="s">
        <v>39</v>
      </c>
      <c r="N20" s="79">
        <v>1</v>
      </c>
      <c r="O20" s="79">
        <v>0</v>
      </c>
      <c r="P20" s="79">
        <v>0</v>
      </c>
      <c r="Q20" s="67">
        <v>1</v>
      </c>
    </row>
    <row r="21" spans="3:23" x14ac:dyDescent="0.3">
      <c r="C21" s="73" t="s">
        <v>48</v>
      </c>
      <c r="D21" s="67">
        <v>1</v>
      </c>
      <c r="E21" s="67">
        <v>0</v>
      </c>
      <c r="F21" s="67">
        <v>0</v>
      </c>
      <c r="G21" s="67">
        <v>0</v>
      </c>
      <c r="H21" s="67">
        <v>0</v>
      </c>
      <c r="I21" s="67">
        <v>1</v>
      </c>
      <c r="K21" s="62"/>
      <c r="L21" s="62"/>
      <c r="M21" s="73" t="s">
        <v>48</v>
      </c>
      <c r="N21" s="79">
        <v>1</v>
      </c>
      <c r="O21" s="79">
        <v>0</v>
      </c>
      <c r="P21" s="79">
        <v>0</v>
      </c>
      <c r="Q21" s="67">
        <v>1</v>
      </c>
    </row>
    <row r="22" spans="3:23" x14ac:dyDescent="0.3">
      <c r="C22" s="73" t="s">
        <v>49</v>
      </c>
      <c r="D22" s="67">
        <v>1</v>
      </c>
      <c r="E22" s="67">
        <v>0</v>
      </c>
      <c r="F22" s="67">
        <v>0</v>
      </c>
      <c r="G22" s="67">
        <v>0</v>
      </c>
      <c r="H22" s="67">
        <v>0</v>
      </c>
      <c r="I22" s="84">
        <v>1</v>
      </c>
      <c r="K22" s="62"/>
      <c r="L22" s="62"/>
      <c r="M22" s="73" t="s">
        <v>49</v>
      </c>
      <c r="N22" s="79">
        <v>1</v>
      </c>
      <c r="O22" s="79">
        <v>0</v>
      </c>
      <c r="P22" s="79">
        <v>0</v>
      </c>
      <c r="Q22" s="67">
        <v>1</v>
      </c>
    </row>
    <row r="23" spans="3:23" ht="28.8" x14ac:dyDescent="0.3">
      <c r="C23" s="97" t="s">
        <v>8</v>
      </c>
      <c r="D23" s="96" t="s">
        <v>35</v>
      </c>
      <c r="E23" s="96" t="s">
        <v>27</v>
      </c>
      <c r="F23" s="96" t="s">
        <v>26</v>
      </c>
      <c r="G23" s="96" t="s">
        <v>25</v>
      </c>
      <c r="H23" s="96" t="s">
        <v>28</v>
      </c>
      <c r="I23" s="80" t="s">
        <v>79</v>
      </c>
      <c r="K23" s="62"/>
      <c r="L23" s="62"/>
      <c r="M23" s="86" t="s">
        <v>16</v>
      </c>
      <c r="N23" s="93" t="s">
        <v>29</v>
      </c>
      <c r="O23" s="93" t="s">
        <v>30</v>
      </c>
      <c r="P23" s="93" t="s">
        <v>31</v>
      </c>
      <c r="Q23" s="93" t="s">
        <v>88</v>
      </c>
    </row>
    <row r="24" spans="3:23" x14ac:dyDescent="0.3">
      <c r="C24" s="73" t="s">
        <v>22</v>
      </c>
      <c r="D24" s="67">
        <v>0.90909090909090906</v>
      </c>
      <c r="E24" s="67">
        <v>9.0909090909090912E-2</v>
      </c>
      <c r="F24" s="67">
        <v>0</v>
      </c>
      <c r="G24" s="67">
        <v>0</v>
      </c>
      <c r="H24" s="67">
        <v>0</v>
      </c>
      <c r="I24" s="85">
        <v>1</v>
      </c>
      <c r="K24" s="62"/>
      <c r="L24" s="62"/>
      <c r="M24" s="73" t="s">
        <v>22</v>
      </c>
      <c r="N24" s="67">
        <v>0.78260869565217395</v>
      </c>
      <c r="O24" s="67">
        <v>4.3478260869565216E-2</v>
      </c>
      <c r="P24" s="67">
        <v>0.17391304347826086</v>
      </c>
      <c r="Q24" s="67">
        <v>1</v>
      </c>
    </row>
    <row r="25" spans="3:23" x14ac:dyDescent="0.3">
      <c r="C25" s="73" t="s">
        <v>33</v>
      </c>
      <c r="D25" s="67">
        <v>1</v>
      </c>
      <c r="E25" s="67">
        <v>0</v>
      </c>
      <c r="F25" s="67">
        <v>0</v>
      </c>
      <c r="G25" s="67">
        <v>0</v>
      </c>
      <c r="H25" s="67">
        <v>0</v>
      </c>
      <c r="I25" s="85">
        <v>1</v>
      </c>
      <c r="M25" s="73" t="s">
        <v>33</v>
      </c>
      <c r="N25" s="67">
        <v>0.93333333333333335</v>
      </c>
      <c r="O25" s="67">
        <v>0</v>
      </c>
      <c r="P25" s="67">
        <v>6.6666666666666666E-2</v>
      </c>
      <c r="Q25" s="67">
        <v>1</v>
      </c>
    </row>
    <row r="26" spans="3:23" x14ac:dyDescent="0.3">
      <c r="C26" s="73" t="s">
        <v>42</v>
      </c>
      <c r="D26" s="67">
        <v>0.96</v>
      </c>
      <c r="E26" s="67">
        <v>0.04</v>
      </c>
      <c r="F26" s="67">
        <v>0</v>
      </c>
      <c r="G26" s="67">
        <v>0</v>
      </c>
      <c r="H26" s="67">
        <v>0</v>
      </c>
      <c r="I26" s="85">
        <v>1</v>
      </c>
      <c r="M26" s="73" t="s">
        <v>42</v>
      </c>
      <c r="N26" s="67">
        <v>0.78260869565217395</v>
      </c>
      <c r="O26" s="67">
        <v>0.13043478260869565</v>
      </c>
      <c r="P26" s="67">
        <v>8.6956521739130432E-2</v>
      </c>
      <c r="Q26" s="67">
        <v>1</v>
      </c>
    </row>
    <row r="27" spans="3:23" x14ac:dyDescent="0.3">
      <c r="C27" s="73" t="s">
        <v>39</v>
      </c>
      <c r="D27" s="67">
        <v>1</v>
      </c>
      <c r="E27" s="67">
        <v>0</v>
      </c>
      <c r="F27" s="67">
        <v>0</v>
      </c>
      <c r="G27" s="67">
        <v>0</v>
      </c>
      <c r="H27" s="67">
        <v>0</v>
      </c>
      <c r="I27" s="85">
        <v>1</v>
      </c>
      <c r="M27" s="73" t="s">
        <v>39</v>
      </c>
      <c r="N27" s="67">
        <v>0.93333333333333335</v>
      </c>
      <c r="O27" s="67">
        <v>6.6666666666666666E-2</v>
      </c>
      <c r="P27" s="67">
        <v>0</v>
      </c>
      <c r="Q27" s="67">
        <v>1</v>
      </c>
    </row>
    <row r="28" spans="3:23" x14ac:dyDescent="0.3">
      <c r="C28" s="73" t="s">
        <v>48</v>
      </c>
      <c r="D28" s="67">
        <v>1</v>
      </c>
      <c r="E28" s="67">
        <v>0</v>
      </c>
      <c r="F28" s="67">
        <v>0</v>
      </c>
      <c r="G28" s="67">
        <v>0</v>
      </c>
      <c r="H28" s="67">
        <v>0</v>
      </c>
      <c r="I28" s="79">
        <v>1</v>
      </c>
      <c r="M28" s="73" t="s">
        <v>48</v>
      </c>
      <c r="N28" s="67">
        <v>1</v>
      </c>
      <c r="O28" s="67">
        <v>0</v>
      </c>
      <c r="P28" s="67">
        <v>0</v>
      </c>
      <c r="Q28" s="67">
        <v>1</v>
      </c>
    </row>
    <row r="29" spans="3:23" x14ac:dyDescent="0.3">
      <c r="C29" s="73" t="s">
        <v>49</v>
      </c>
      <c r="D29" s="67">
        <v>1</v>
      </c>
      <c r="E29" s="67">
        <v>0</v>
      </c>
      <c r="F29" s="67">
        <v>0</v>
      </c>
      <c r="G29" s="67">
        <v>0</v>
      </c>
      <c r="H29" s="67">
        <v>0</v>
      </c>
      <c r="I29" s="85">
        <v>1</v>
      </c>
      <c r="M29" s="73" t="s">
        <v>49</v>
      </c>
      <c r="N29" s="67">
        <v>1</v>
      </c>
      <c r="O29" s="67">
        <v>0</v>
      </c>
      <c r="P29" s="67">
        <v>0</v>
      </c>
      <c r="Q29" s="67">
        <v>1</v>
      </c>
    </row>
    <row r="30" spans="3:23" x14ac:dyDescent="0.3">
      <c r="C30" s="78" t="s">
        <v>9</v>
      </c>
      <c r="D30" s="96" t="s">
        <v>35</v>
      </c>
      <c r="E30" s="96" t="s">
        <v>27</v>
      </c>
      <c r="F30" s="96" t="s">
        <v>26</v>
      </c>
      <c r="G30" s="96" t="s">
        <v>25</v>
      </c>
      <c r="H30" s="96" t="s">
        <v>28</v>
      </c>
      <c r="I30" s="80" t="s">
        <v>79</v>
      </c>
      <c r="M30" s="90" t="s">
        <v>17</v>
      </c>
      <c r="N30" s="93" t="s">
        <v>29</v>
      </c>
      <c r="O30" s="93" t="s">
        <v>30</v>
      </c>
      <c r="P30" s="93" t="s">
        <v>31</v>
      </c>
      <c r="Q30" s="93" t="s">
        <v>88</v>
      </c>
    </row>
    <row r="31" spans="3:23" x14ac:dyDescent="0.3">
      <c r="C31" s="73" t="s">
        <v>22</v>
      </c>
      <c r="D31" s="67">
        <v>0.77272727272727271</v>
      </c>
      <c r="E31" s="67">
        <v>0.13636363636363635</v>
      </c>
      <c r="F31" s="67">
        <v>0</v>
      </c>
      <c r="G31" s="67">
        <v>0</v>
      </c>
      <c r="H31" s="67">
        <v>9.0909090909090912E-2</v>
      </c>
      <c r="I31" s="85">
        <v>1</v>
      </c>
      <c r="M31" s="87" t="s">
        <v>22</v>
      </c>
      <c r="N31" s="79">
        <v>0.69565217391304346</v>
      </c>
      <c r="O31" s="79">
        <v>0.13043478260869565</v>
      </c>
      <c r="P31" s="79">
        <v>0.17391304347826086</v>
      </c>
      <c r="Q31" s="67">
        <v>1</v>
      </c>
    </row>
    <row r="32" spans="3:23" x14ac:dyDescent="0.3">
      <c r="C32" s="73" t="s">
        <v>33</v>
      </c>
      <c r="D32" s="67">
        <v>0.90322580645161288</v>
      </c>
      <c r="E32" s="67">
        <v>9.6774193548387094E-2</v>
      </c>
      <c r="F32" s="67">
        <v>0</v>
      </c>
      <c r="G32" s="67">
        <v>0</v>
      </c>
      <c r="H32" s="67">
        <v>0</v>
      </c>
      <c r="I32" s="85">
        <v>1</v>
      </c>
      <c r="M32" s="87" t="s">
        <v>33</v>
      </c>
      <c r="N32" s="79">
        <v>0.8666666666666667</v>
      </c>
      <c r="O32" s="79">
        <v>0</v>
      </c>
      <c r="P32" s="79">
        <v>0.13333333333333333</v>
      </c>
      <c r="Q32" s="67">
        <v>1</v>
      </c>
    </row>
    <row r="33" spans="3:17" x14ac:dyDescent="0.3">
      <c r="C33" s="73" t="s">
        <v>42</v>
      </c>
      <c r="D33" s="67">
        <v>0.96</v>
      </c>
      <c r="E33" s="67">
        <v>0</v>
      </c>
      <c r="F33" s="67">
        <v>0.04</v>
      </c>
      <c r="G33" s="67">
        <v>0</v>
      </c>
      <c r="H33" s="67">
        <v>0</v>
      </c>
      <c r="I33" s="85">
        <v>1</v>
      </c>
      <c r="M33" s="87" t="s">
        <v>42</v>
      </c>
      <c r="N33" s="79">
        <v>0.76</v>
      </c>
      <c r="O33" s="79">
        <v>0.16</v>
      </c>
      <c r="P33" s="79">
        <v>0.08</v>
      </c>
      <c r="Q33" s="67">
        <v>1</v>
      </c>
    </row>
    <row r="34" spans="3:17" x14ac:dyDescent="0.3">
      <c r="C34" s="73" t="s">
        <v>39</v>
      </c>
      <c r="D34" s="67">
        <v>0.9375</v>
      </c>
      <c r="E34" s="67">
        <v>6.25E-2</v>
      </c>
      <c r="F34" s="67">
        <v>0</v>
      </c>
      <c r="G34" s="67">
        <v>0</v>
      </c>
      <c r="H34" s="67">
        <v>0</v>
      </c>
      <c r="I34" s="85">
        <v>1</v>
      </c>
      <c r="M34" s="87" t="s">
        <v>39</v>
      </c>
      <c r="N34" s="79">
        <v>0.8125</v>
      </c>
      <c r="O34" s="79">
        <v>6.25E-2</v>
      </c>
      <c r="P34" s="79">
        <v>0.125</v>
      </c>
      <c r="Q34" s="67">
        <v>1</v>
      </c>
    </row>
    <row r="35" spans="3:17" x14ac:dyDescent="0.3">
      <c r="C35" s="73" t="s">
        <v>48</v>
      </c>
      <c r="D35" s="67">
        <v>1</v>
      </c>
      <c r="E35" s="67">
        <v>0</v>
      </c>
      <c r="F35" s="67">
        <v>0</v>
      </c>
      <c r="G35" s="67">
        <v>0</v>
      </c>
      <c r="H35" s="67">
        <v>0</v>
      </c>
      <c r="I35" s="79">
        <v>1</v>
      </c>
      <c r="M35" s="87" t="s">
        <v>48</v>
      </c>
      <c r="N35" s="79">
        <v>0.75</v>
      </c>
      <c r="O35" s="79">
        <v>0.25</v>
      </c>
      <c r="P35" s="79">
        <v>0</v>
      </c>
      <c r="Q35" s="67">
        <v>1</v>
      </c>
    </row>
    <row r="36" spans="3:17" x14ac:dyDescent="0.3">
      <c r="C36" s="73" t="s">
        <v>49</v>
      </c>
      <c r="D36" s="67">
        <v>1</v>
      </c>
      <c r="E36" s="67">
        <v>0</v>
      </c>
      <c r="F36" s="67">
        <v>0</v>
      </c>
      <c r="G36" s="67">
        <v>0</v>
      </c>
      <c r="H36" s="67">
        <v>0</v>
      </c>
      <c r="I36" s="85">
        <v>1</v>
      </c>
      <c r="M36" s="87" t="s">
        <v>49</v>
      </c>
      <c r="N36" s="79">
        <v>1</v>
      </c>
      <c r="O36" s="79">
        <v>0</v>
      </c>
      <c r="P36" s="79">
        <v>0</v>
      </c>
      <c r="Q36" s="67">
        <v>1</v>
      </c>
    </row>
    <row r="37" spans="3:17" x14ac:dyDescent="0.3">
      <c r="C37" s="78" t="s">
        <v>10</v>
      </c>
      <c r="D37" s="96" t="s">
        <v>35</v>
      </c>
      <c r="E37" s="96" t="s">
        <v>27</v>
      </c>
      <c r="F37" s="96" t="s">
        <v>26</v>
      </c>
      <c r="G37" s="96" t="s">
        <v>25</v>
      </c>
      <c r="H37" s="96" t="s">
        <v>28</v>
      </c>
      <c r="I37" s="80" t="s">
        <v>79</v>
      </c>
      <c r="M37" s="86" t="s">
        <v>18</v>
      </c>
      <c r="N37" s="93" t="s">
        <v>29</v>
      </c>
      <c r="O37" s="93" t="s">
        <v>30</v>
      </c>
      <c r="P37" s="93" t="s">
        <v>31</v>
      </c>
      <c r="Q37" s="93" t="s">
        <v>88</v>
      </c>
    </row>
    <row r="38" spans="3:17" x14ac:dyDescent="0.3">
      <c r="C38" s="73" t="s">
        <v>22</v>
      </c>
      <c r="D38" s="67">
        <v>0.77272727272727271</v>
      </c>
      <c r="E38" s="67">
        <v>0.13636363636363635</v>
      </c>
      <c r="F38" s="67">
        <v>0</v>
      </c>
      <c r="G38" s="67">
        <v>0</v>
      </c>
      <c r="H38" s="67">
        <v>9.0909090909090912E-2</v>
      </c>
      <c r="I38" s="85">
        <v>1</v>
      </c>
      <c r="M38" s="87" t="s">
        <v>22</v>
      </c>
      <c r="N38" s="79">
        <v>0.65217391304347827</v>
      </c>
      <c r="O38" s="79">
        <v>0.13043478260869565</v>
      </c>
      <c r="P38" s="79">
        <v>0.21739130434782608</v>
      </c>
      <c r="Q38" s="67">
        <v>1</v>
      </c>
    </row>
    <row r="39" spans="3:17" x14ac:dyDescent="0.3">
      <c r="C39" s="73" t="s">
        <v>33</v>
      </c>
      <c r="D39" s="67">
        <v>0.90322580645161288</v>
      </c>
      <c r="E39" s="67">
        <v>9.6774193548387094E-2</v>
      </c>
      <c r="F39" s="67">
        <v>0</v>
      </c>
      <c r="G39" s="67">
        <v>0</v>
      </c>
      <c r="H39" s="67">
        <v>0</v>
      </c>
      <c r="I39" s="85">
        <v>1</v>
      </c>
      <c r="M39" s="87" t="s">
        <v>33</v>
      </c>
      <c r="N39" s="79">
        <v>0.8666666666666667</v>
      </c>
      <c r="O39" s="79">
        <v>6.6666666666666666E-2</v>
      </c>
      <c r="P39" s="79">
        <v>6.6666666666666666E-2</v>
      </c>
      <c r="Q39" s="67">
        <v>1</v>
      </c>
    </row>
    <row r="40" spans="3:17" x14ac:dyDescent="0.3">
      <c r="C40" s="73" t="s">
        <v>42</v>
      </c>
      <c r="D40" s="67">
        <v>0.76</v>
      </c>
      <c r="E40" s="67">
        <v>0.2</v>
      </c>
      <c r="F40" s="67">
        <v>0.04</v>
      </c>
      <c r="G40" s="67">
        <v>0</v>
      </c>
      <c r="H40" s="67">
        <v>0</v>
      </c>
      <c r="I40" s="85">
        <v>1</v>
      </c>
      <c r="M40" s="87" t="s">
        <v>42</v>
      </c>
      <c r="N40" s="79">
        <v>0.84</v>
      </c>
      <c r="O40" s="79">
        <v>0.08</v>
      </c>
      <c r="P40" s="79">
        <v>0.08</v>
      </c>
      <c r="Q40" s="67">
        <v>0.99999999999999989</v>
      </c>
    </row>
    <row r="41" spans="3:17" x14ac:dyDescent="0.3">
      <c r="C41" s="73" t="s">
        <v>39</v>
      </c>
      <c r="D41" s="67">
        <v>1</v>
      </c>
      <c r="E41" s="67">
        <v>0</v>
      </c>
      <c r="F41" s="67">
        <v>0</v>
      </c>
      <c r="G41" s="67">
        <v>0</v>
      </c>
      <c r="H41" s="67">
        <v>0</v>
      </c>
      <c r="I41" s="85">
        <v>1</v>
      </c>
      <c r="M41" s="87" t="s">
        <v>39</v>
      </c>
      <c r="N41" s="79">
        <v>0.75</v>
      </c>
      <c r="O41" s="79">
        <v>6.25E-2</v>
      </c>
      <c r="P41" s="79">
        <v>0.1875</v>
      </c>
      <c r="Q41" s="67">
        <v>1</v>
      </c>
    </row>
    <row r="42" spans="3:17" x14ac:dyDescent="0.3">
      <c r="C42" s="73" t="s">
        <v>48</v>
      </c>
      <c r="D42" s="67">
        <v>0.875</v>
      </c>
      <c r="E42" s="67">
        <v>0</v>
      </c>
      <c r="F42" s="67">
        <v>0.125</v>
      </c>
      <c r="G42" s="67">
        <v>0</v>
      </c>
      <c r="H42" s="67">
        <v>0</v>
      </c>
      <c r="I42" s="79">
        <v>1</v>
      </c>
      <c r="M42" s="87" t="s">
        <v>48</v>
      </c>
      <c r="N42" s="79">
        <v>0.75</v>
      </c>
      <c r="O42" s="79">
        <v>0.125</v>
      </c>
      <c r="P42" s="79">
        <v>0.125</v>
      </c>
      <c r="Q42" s="67">
        <v>1</v>
      </c>
    </row>
    <row r="43" spans="3:17" x14ac:dyDescent="0.3">
      <c r="C43" s="73" t="s">
        <v>49</v>
      </c>
      <c r="D43" s="67">
        <v>1</v>
      </c>
      <c r="E43" s="67">
        <v>0</v>
      </c>
      <c r="F43" s="67">
        <v>0</v>
      </c>
      <c r="G43" s="67">
        <v>0</v>
      </c>
      <c r="H43" s="67">
        <v>0</v>
      </c>
      <c r="I43" s="85">
        <v>1</v>
      </c>
      <c r="M43" s="87" t="s">
        <v>49</v>
      </c>
      <c r="N43" s="79">
        <v>1</v>
      </c>
      <c r="O43" s="79">
        <v>0</v>
      </c>
      <c r="P43" s="79">
        <v>0</v>
      </c>
      <c r="Q43" s="67">
        <v>1</v>
      </c>
    </row>
    <row r="44" spans="3:17" x14ac:dyDescent="0.3">
      <c r="C44" s="78" t="s">
        <v>11</v>
      </c>
      <c r="D44" s="96" t="s">
        <v>35</v>
      </c>
      <c r="E44" s="96" t="s">
        <v>27</v>
      </c>
      <c r="F44" s="96" t="s">
        <v>26</v>
      </c>
      <c r="G44" s="96" t="s">
        <v>25</v>
      </c>
      <c r="H44" s="96" t="s">
        <v>28</v>
      </c>
      <c r="I44" s="80" t="s">
        <v>79</v>
      </c>
    </row>
    <row r="45" spans="3:17" x14ac:dyDescent="0.3">
      <c r="C45" s="73" t="s">
        <v>22</v>
      </c>
      <c r="D45" s="67">
        <v>0.90909090909090906</v>
      </c>
      <c r="E45" s="67">
        <v>9.0909090909090912E-2</v>
      </c>
      <c r="F45" s="67">
        <v>0</v>
      </c>
      <c r="G45" s="67">
        <v>0</v>
      </c>
      <c r="H45" s="67">
        <v>0</v>
      </c>
      <c r="I45" s="84">
        <v>1</v>
      </c>
    </row>
    <row r="46" spans="3:17" x14ac:dyDescent="0.3">
      <c r="C46" s="73" t="s">
        <v>33</v>
      </c>
      <c r="D46" s="67">
        <v>1</v>
      </c>
      <c r="E46" s="67">
        <v>0</v>
      </c>
      <c r="F46" s="67">
        <v>0</v>
      </c>
      <c r="G46" s="67">
        <v>0</v>
      </c>
      <c r="H46" s="67">
        <v>0</v>
      </c>
      <c r="I46" s="84">
        <v>1</v>
      </c>
    </row>
    <row r="47" spans="3:17" x14ac:dyDescent="0.3">
      <c r="C47" s="73" t="s">
        <v>42</v>
      </c>
      <c r="D47" s="67">
        <v>1</v>
      </c>
      <c r="E47" s="67">
        <v>0</v>
      </c>
      <c r="F47" s="67">
        <v>0</v>
      </c>
      <c r="G47" s="67">
        <v>0</v>
      </c>
      <c r="H47" s="67">
        <v>0</v>
      </c>
      <c r="I47" s="84">
        <v>1</v>
      </c>
    </row>
    <row r="48" spans="3:17" x14ac:dyDescent="0.3">
      <c r="C48" s="73" t="s">
        <v>39</v>
      </c>
      <c r="D48" s="67">
        <v>0.94117647058823528</v>
      </c>
      <c r="E48" s="67">
        <v>5.8823529411764705E-2</v>
      </c>
      <c r="F48" s="67">
        <v>0</v>
      </c>
      <c r="G48" s="67">
        <v>0</v>
      </c>
      <c r="H48" s="67">
        <v>0</v>
      </c>
      <c r="I48" s="84">
        <v>1</v>
      </c>
    </row>
    <row r="49" spans="3:26" x14ac:dyDescent="0.3">
      <c r="C49" s="73" t="s">
        <v>48</v>
      </c>
      <c r="D49" s="67">
        <v>1</v>
      </c>
      <c r="E49" s="67">
        <v>0</v>
      </c>
      <c r="F49" s="67">
        <v>0</v>
      </c>
      <c r="G49" s="67">
        <v>0</v>
      </c>
      <c r="H49" s="67">
        <v>0</v>
      </c>
      <c r="I49" s="67">
        <v>1</v>
      </c>
    </row>
    <row r="50" spans="3:26" x14ac:dyDescent="0.3">
      <c r="C50" s="73" t="s">
        <v>49</v>
      </c>
      <c r="D50" s="67">
        <v>1</v>
      </c>
      <c r="E50" s="67">
        <v>0</v>
      </c>
      <c r="F50" s="67">
        <v>0</v>
      </c>
      <c r="G50" s="67">
        <v>0</v>
      </c>
      <c r="H50" s="67">
        <v>0</v>
      </c>
      <c r="I50" s="84">
        <v>1</v>
      </c>
    </row>
    <row r="53" spans="3:26" ht="43.2" x14ac:dyDescent="0.3">
      <c r="M53" s="1" t="s">
        <v>114</v>
      </c>
      <c r="N53" s="98" t="s">
        <v>36</v>
      </c>
      <c r="O53" s="98" t="s">
        <v>45</v>
      </c>
      <c r="P53" s="98" t="s">
        <v>43</v>
      </c>
      <c r="Q53" s="98" t="s">
        <v>41</v>
      </c>
      <c r="R53" s="99" t="s">
        <v>61</v>
      </c>
      <c r="S53" s="99" t="s">
        <v>58</v>
      </c>
      <c r="T53" s="99" t="s">
        <v>50</v>
      </c>
      <c r="U53" s="99" t="s">
        <v>57</v>
      </c>
      <c r="V53" s="99" t="s">
        <v>55</v>
      </c>
      <c r="W53" s="99" t="s">
        <v>53</v>
      </c>
      <c r="X53" s="99" t="s">
        <v>60</v>
      </c>
      <c r="Y53" s="99" t="s">
        <v>79</v>
      </c>
      <c r="Z53" s="8"/>
    </row>
    <row r="54" spans="3:26" x14ac:dyDescent="0.3">
      <c r="M54" s="87" t="s">
        <v>22</v>
      </c>
      <c r="N54" s="79">
        <v>0.25</v>
      </c>
      <c r="O54" s="79">
        <v>0.35</v>
      </c>
      <c r="P54" s="79">
        <v>0.2</v>
      </c>
      <c r="Q54" s="79">
        <v>0.15</v>
      </c>
      <c r="R54" s="79">
        <v>0</v>
      </c>
      <c r="S54" s="79">
        <v>0</v>
      </c>
      <c r="T54" s="79">
        <v>0</v>
      </c>
      <c r="U54" s="79">
        <v>0</v>
      </c>
      <c r="V54" s="79">
        <v>0</v>
      </c>
      <c r="W54" s="79">
        <v>0</v>
      </c>
      <c r="X54" s="79">
        <v>0.05</v>
      </c>
      <c r="Y54" s="82">
        <v>1</v>
      </c>
    </row>
    <row r="55" spans="3:26" x14ac:dyDescent="0.3">
      <c r="M55" s="87" t="s">
        <v>33</v>
      </c>
      <c r="N55" s="79">
        <v>0.44444444444444442</v>
      </c>
      <c r="O55" s="79">
        <v>7.407407407407407E-2</v>
      </c>
      <c r="P55" s="79">
        <v>0.1111111111111111</v>
      </c>
      <c r="Q55" s="79">
        <v>0.14814814814814814</v>
      </c>
      <c r="R55" s="79">
        <v>0</v>
      </c>
      <c r="S55" s="79">
        <v>3.7037037037037035E-2</v>
      </c>
      <c r="T55" s="79">
        <v>3.7037037037037035E-2</v>
      </c>
      <c r="U55" s="79">
        <v>3.7037037037037035E-2</v>
      </c>
      <c r="V55" s="79">
        <v>3.7037037037037035E-2</v>
      </c>
      <c r="W55" s="79">
        <v>3.7037037037037035E-2</v>
      </c>
      <c r="X55" s="79">
        <v>3.7037037037037035E-2</v>
      </c>
      <c r="Y55" s="82">
        <v>0.99999999999999956</v>
      </c>
    </row>
    <row r="56" spans="3:26" x14ac:dyDescent="0.3">
      <c r="M56" s="87" t="s">
        <v>42</v>
      </c>
      <c r="N56" s="79">
        <v>0.19047619047619047</v>
      </c>
      <c r="O56" s="79">
        <v>0.23809523809523808</v>
      </c>
      <c r="P56" s="79">
        <v>0.38095238095238093</v>
      </c>
      <c r="Q56" s="79">
        <v>0.14285714285714285</v>
      </c>
      <c r="R56" s="79">
        <v>0</v>
      </c>
      <c r="S56" s="79">
        <v>0</v>
      </c>
      <c r="T56" s="79">
        <v>0</v>
      </c>
      <c r="U56" s="79">
        <v>0</v>
      </c>
      <c r="V56" s="79">
        <v>0</v>
      </c>
      <c r="W56" s="79">
        <v>0</v>
      </c>
      <c r="X56" s="79">
        <v>4.7619047619047616E-2</v>
      </c>
      <c r="Y56" s="82">
        <v>1</v>
      </c>
    </row>
    <row r="57" spans="3:26" x14ac:dyDescent="0.3">
      <c r="M57" s="87" t="s">
        <v>39</v>
      </c>
      <c r="N57" s="79">
        <v>0.53333333333333333</v>
      </c>
      <c r="O57" s="79">
        <v>0</v>
      </c>
      <c r="P57" s="79">
        <v>0.26666666666666666</v>
      </c>
      <c r="Q57" s="79">
        <v>6.6666666666666666E-2</v>
      </c>
      <c r="R57" s="79">
        <v>6.6666666666666666E-2</v>
      </c>
      <c r="S57" s="79">
        <v>0</v>
      </c>
      <c r="T57" s="79">
        <v>0</v>
      </c>
      <c r="U57" s="79">
        <v>0</v>
      </c>
      <c r="V57" s="79">
        <v>0</v>
      </c>
      <c r="W57" s="79">
        <v>0</v>
      </c>
      <c r="X57" s="79">
        <v>6.6666666666666666E-2</v>
      </c>
      <c r="Y57" s="82">
        <v>1</v>
      </c>
    </row>
    <row r="58" spans="3:26" x14ac:dyDescent="0.3">
      <c r="M58" s="87" t="s">
        <v>48</v>
      </c>
      <c r="N58" s="79">
        <v>0.2857142857142857</v>
      </c>
      <c r="O58" s="79">
        <v>0.5714285714285714</v>
      </c>
      <c r="P58" s="79">
        <v>0.14285714285714285</v>
      </c>
      <c r="Q58" s="79">
        <v>0</v>
      </c>
      <c r="R58" s="79">
        <v>0</v>
      </c>
      <c r="S58" s="79">
        <v>0</v>
      </c>
      <c r="T58" s="79">
        <v>0</v>
      </c>
      <c r="U58" s="79">
        <v>0</v>
      </c>
      <c r="V58" s="79">
        <v>0</v>
      </c>
      <c r="W58" s="79">
        <v>0</v>
      </c>
      <c r="X58" s="79">
        <v>0</v>
      </c>
      <c r="Y58" s="82">
        <v>1</v>
      </c>
    </row>
    <row r="59" spans="3:26" x14ac:dyDescent="0.3">
      <c r="M59" s="87" t="s">
        <v>49</v>
      </c>
      <c r="N59" s="79">
        <v>0.66666666666666663</v>
      </c>
      <c r="O59" s="79">
        <v>0</v>
      </c>
      <c r="P59" s="79">
        <v>0.33333333333333331</v>
      </c>
      <c r="Q59" s="79">
        <v>0</v>
      </c>
      <c r="R59" s="79">
        <v>0</v>
      </c>
      <c r="S59" s="79">
        <v>0</v>
      </c>
      <c r="T59" s="79">
        <v>0</v>
      </c>
      <c r="U59" s="79">
        <v>0</v>
      </c>
      <c r="V59" s="79">
        <v>0</v>
      </c>
      <c r="W59" s="79">
        <v>0</v>
      </c>
      <c r="X59" s="79">
        <v>0</v>
      </c>
      <c r="Y59" s="82">
        <v>1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58"/>
  <sheetViews>
    <sheetView topLeftCell="H133" workbookViewId="0">
      <selection activeCell="L137" sqref="L137:P150"/>
    </sheetView>
  </sheetViews>
  <sheetFormatPr defaultRowHeight="14.4" x14ac:dyDescent="0.3"/>
  <cols>
    <col min="2" max="2" width="9.77734375" customWidth="1"/>
    <col min="3" max="3" width="30.21875" customWidth="1"/>
    <col min="4" max="4" width="17" customWidth="1"/>
    <col min="5" max="5" width="27.21875" customWidth="1"/>
    <col min="6" max="6" width="16.88671875" customWidth="1"/>
    <col min="7" max="7" width="16.21875" customWidth="1"/>
    <col min="8" max="8" width="14.21875" customWidth="1"/>
    <col min="9" max="9" width="11.44140625" customWidth="1"/>
    <col min="12" max="12" width="16.77734375" customWidth="1"/>
  </cols>
  <sheetData>
    <row r="2" spans="1:16" x14ac:dyDescent="0.3">
      <c r="A2" s="37" t="s">
        <v>113</v>
      </c>
      <c r="B2" s="38" t="s">
        <v>1</v>
      </c>
      <c r="C2" s="38" t="s">
        <v>5</v>
      </c>
      <c r="D2" s="38" t="s">
        <v>6</v>
      </c>
      <c r="E2" s="38" t="s">
        <v>7</v>
      </c>
      <c r="F2" s="38" t="s">
        <v>8</v>
      </c>
      <c r="G2" s="38" t="s">
        <v>9</v>
      </c>
      <c r="H2" s="38" t="s">
        <v>10</v>
      </c>
      <c r="I2" s="39" t="s">
        <v>11</v>
      </c>
      <c r="J2" s="50" t="s">
        <v>12</v>
      </c>
      <c r="K2" s="50" t="s">
        <v>13</v>
      </c>
      <c r="L2" s="50" t="s">
        <v>14</v>
      </c>
      <c r="M2" s="50" t="s">
        <v>15</v>
      </c>
      <c r="N2" s="50" t="s">
        <v>16</v>
      </c>
      <c r="O2" s="50" t="s">
        <v>17</v>
      </c>
      <c r="P2" s="50" t="s">
        <v>18</v>
      </c>
    </row>
    <row r="3" spans="1:16" x14ac:dyDescent="0.3">
      <c r="A3" s="40">
        <v>1</v>
      </c>
      <c r="B3" s="41" t="s">
        <v>21</v>
      </c>
      <c r="C3" s="41" t="s">
        <v>25</v>
      </c>
      <c r="D3" s="41" t="s">
        <v>26</v>
      </c>
      <c r="E3" s="41" t="s">
        <v>26</v>
      </c>
      <c r="F3" s="41" t="s">
        <v>27</v>
      </c>
      <c r="G3" s="41" t="s">
        <v>28</v>
      </c>
      <c r="H3" s="41" t="s">
        <v>28</v>
      </c>
      <c r="I3" s="42" t="s">
        <v>27</v>
      </c>
      <c r="J3" s="48" t="s">
        <v>29</v>
      </c>
      <c r="K3" s="48" t="s">
        <v>30</v>
      </c>
      <c r="L3" s="48"/>
      <c r="M3" s="48" t="s">
        <v>31</v>
      </c>
      <c r="N3" s="48" t="s">
        <v>29</v>
      </c>
      <c r="O3" s="48" t="s">
        <v>30</v>
      </c>
      <c r="P3" s="48" t="s">
        <v>30</v>
      </c>
    </row>
    <row r="4" spans="1:16" x14ac:dyDescent="0.3">
      <c r="A4" s="40">
        <v>2</v>
      </c>
      <c r="B4" s="43" t="s">
        <v>21</v>
      </c>
      <c r="C4" s="43" t="s">
        <v>27</v>
      </c>
      <c r="D4" s="43" t="s">
        <v>35</v>
      </c>
      <c r="E4" s="43" t="s">
        <v>35</v>
      </c>
      <c r="F4" s="43" t="s">
        <v>35</v>
      </c>
      <c r="G4" s="43" t="s">
        <v>35</v>
      </c>
      <c r="H4" s="43" t="s">
        <v>35</v>
      </c>
      <c r="I4" s="44" t="s">
        <v>35</v>
      </c>
      <c r="J4" s="47" t="s">
        <v>29</v>
      </c>
      <c r="K4" s="47" t="s">
        <v>29</v>
      </c>
      <c r="L4" s="47" t="s">
        <v>36</v>
      </c>
      <c r="M4" s="47" t="s">
        <v>29</v>
      </c>
      <c r="N4" s="47" t="s">
        <v>29</v>
      </c>
      <c r="O4" s="47" t="s">
        <v>29</v>
      </c>
      <c r="P4" s="47" t="s">
        <v>29</v>
      </c>
    </row>
    <row r="5" spans="1:16" x14ac:dyDescent="0.3">
      <c r="A5" s="40">
        <v>3</v>
      </c>
      <c r="B5" s="41" t="s">
        <v>37</v>
      </c>
      <c r="C5" s="41" t="s">
        <v>35</v>
      </c>
      <c r="D5" s="41" t="s">
        <v>35</v>
      </c>
      <c r="E5" s="41" t="s">
        <v>35</v>
      </c>
      <c r="F5" s="41" t="s">
        <v>35</v>
      </c>
      <c r="G5" s="41" t="s">
        <v>35</v>
      </c>
      <c r="H5" s="41" t="s">
        <v>35</v>
      </c>
      <c r="I5" s="42" t="s">
        <v>35</v>
      </c>
      <c r="J5" s="47" t="s">
        <v>29</v>
      </c>
      <c r="K5" s="47" t="s">
        <v>29</v>
      </c>
      <c r="L5" s="47" t="s">
        <v>36</v>
      </c>
      <c r="M5" s="47" t="s">
        <v>29</v>
      </c>
      <c r="N5" s="47" t="s">
        <v>29</v>
      </c>
      <c r="O5" s="47" t="s">
        <v>29</v>
      </c>
      <c r="P5" s="47" t="s">
        <v>29</v>
      </c>
    </row>
    <row r="6" spans="1:16" x14ac:dyDescent="0.3">
      <c r="A6" s="40">
        <v>4</v>
      </c>
      <c r="B6" s="43" t="s">
        <v>37</v>
      </c>
      <c r="C6" s="43" t="s">
        <v>35</v>
      </c>
      <c r="D6" s="43" t="s">
        <v>35</v>
      </c>
      <c r="E6" s="43" t="s">
        <v>35</v>
      </c>
      <c r="F6" s="43" t="s">
        <v>35</v>
      </c>
      <c r="G6" s="43" t="s">
        <v>35</v>
      </c>
      <c r="H6" s="43" t="s">
        <v>35</v>
      </c>
      <c r="I6" s="44" t="s">
        <v>35</v>
      </c>
      <c r="J6" s="47" t="s">
        <v>29</v>
      </c>
      <c r="K6" s="47" t="s">
        <v>29</v>
      </c>
      <c r="L6" s="47" t="s">
        <v>36</v>
      </c>
      <c r="M6" s="47" t="s">
        <v>29</v>
      </c>
      <c r="N6" s="47" t="s">
        <v>29</v>
      </c>
      <c r="O6" s="47" t="s">
        <v>29</v>
      </c>
      <c r="P6" s="47" t="s">
        <v>29</v>
      </c>
    </row>
    <row r="7" spans="1:16" x14ac:dyDescent="0.3">
      <c r="A7" s="40">
        <v>5</v>
      </c>
      <c r="B7" s="41" t="s">
        <v>21</v>
      </c>
      <c r="C7" s="41" t="s">
        <v>35</v>
      </c>
      <c r="D7" s="41" t="s">
        <v>35</v>
      </c>
      <c r="E7" s="41" t="s">
        <v>35</v>
      </c>
      <c r="F7" s="41" t="s">
        <v>35</v>
      </c>
      <c r="G7" s="41" t="s">
        <v>35</v>
      </c>
      <c r="H7" s="41" t="s">
        <v>35</v>
      </c>
      <c r="I7" s="42" t="s">
        <v>35</v>
      </c>
      <c r="J7" s="47" t="s">
        <v>29</v>
      </c>
      <c r="K7" s="47" t="s">
        <v>29</v>
      </c>
      <c r="L7" s="47" t="s">
        <v>36</v>
      </c>
      <c r="M7" s="47" t="s">
        <v>29</v>
      </c>
      <c r="N7" s="47" t="s">
        <v>29</v>
      </c>
      <c r="O7" s="47" t="s">
        <v>31</v>
      </c>
      <c r="P7" s="47" t="s">
        <v>31</v>
      </c>
    </row>
    <row r="8" spans="1:16" x14ac:dyDescent="0.3">
      <c r="A8" s="40">
        <v>6</v>
      </c>
      <c r="B8" s="43" t="s">
        <v>21</v>
      </c>
      <c r="C8" s="43" t="s">
        <v>35</v>
      </c>
      <c r="D8" s="43" t="s">
        <v>35</v>
      </c>
      <c r="E8" s="43" t="s">
        <v>35</v>
      </c>
      <c r="F8" s="43" t="s">
        <v>35</v>
      </c>
      <c r="G8" s="43" t="s">
        <v>35</v>
      </c>
      <c r="H8" s="43" t="s">
        <v>35</v>
      </c>
      <c r="I8" s="44" t="s">
        <v>35</v>
      </c>
      <c r="J8" s="47" t="s">
        <v>29</v>
      </c>
      <c r="K8" s="47" t="s">
        <v>29</v>
      </c>
      <c r="L8" s="47" t="s">
        <v>41</v>
      </c>
      <c r="M8" s="47" t="s">
        <v>29</v>
      </c>
      <c r="N8" s="47" t="s">
        <v>29</v>
      </c>
      <c r="O8" s="47" t="s">
        <v>29</v>
      </c>
      <c r="P8" s="47" t="s">
        <v>29</v>
      </c>
    </row>
    <row r="9" spans="1:16" x14ac:dyDescent="0.3">
      <c r="A9" s="40">
        <v>7</v>
      </c>
      <c r="B9" s="41" t="s">
        <v>21</v>
      </c>
      <c r="C9" s="41" t="s">
        <v>35</v>
      </c>
      <c r="D9" s="41" t="s">
        <v>35</v>
      </c>
      <c r="E9" s="41" t="s">
        <v>35</v>
      </c>
      <c r="F9" s="41" t="s">
        <v>35</v>
      </c>
      <c r="G9" s="41" t="s">
        <v>35</v>
      </c>
      <c r="H9" s="41" t="s">
        <v>35</v>
      </c>
      <c r="I9" s="42" t="s">
        <v>35</v>
      </c>
      <c r="J9" s="47" t="s">
        <v>31</v>
      </c>
      <c r="K9" s="47" t="s">
        <v>31</v>
      </c>
      <c r="L9" s="47"/>
      <c r="M9" s="47" t="s">
        <v>29</v>
      </c>
      <c r="N9" s="47" t="s">
        <v>29</v>
      </c>
      <c r="O9" s="47" t="s">
        <v>29</v>
      </c>
      <c r="P9" s="47" t="s">
        <v>29</v>
      </c>
    </row>
    <row r="10" spans="1:16" x14ac:dyDescent="0.3">
      <c r="A10" s="40">
        <v>8</v>
      </c>
      <c r="B10" s="43" t="s">
        <v>21</v>
      </c>
      <c r="C10" s="43" t="s">
        <v>35</v>
      </c>
      <c r="D10" s="43" t="s">
        <v>35</v>
      </c>
      <c r="E10" s="43" t="s">
        <v>35</v>
      </c>
      <c r="F10" s="43" t="s">
        <v>35</v>
      </c>
      <c r="G10" s="43" t="s">
        <v>35</v>
      </c>
      <c r="H10" s="43" t="s">
        <v>35</v>
      </c>
      <c r="I10" s="44" t="s">
        <v>35</v>
      </c>
      <c r="J10" s="47" t="s">
        <v>29</v>
      </c>
      <c r="K10" s="47" t="s">
        <v>29</v>
      </c>
      <c r="L10" s="47" t="s">
        <v>36</v>
      </c>
      <c r="M10" s="47" t="s">
        <v>29</v>
      </c>
      <c r="N10" s="47" t="s">
        <v>29</v>
      </c>
      <c r="O10" s="47" t="s">
        <v>29</v>
      </c>
      <c r="P10" s="47" t="s">
        <v>29</v>
      </c>
    </row>
    <row r="11" spans="1:16" x14ac:dyDescent="0.3">
      <c r="A11" s="40">
        <v>9</v>
      </c>
      <c r="B11" s="41" t="s">
        <v>21</v>
      </c>
      <c r="C11" s="41" t="s">
        <v>26</v>
      </c>
      <c r="D11" s="41" t="s">
        <v>35</v>
      </c>
      <c r="E11" s="41" t="s">
        <v>35</v>
      </c>
      <c r="F11" s="41" t="s">
        <v>35</v>
      </c>
      <c r="G11" s="41" t="s">
        <v>35</v>
      </c>
      <c r="H11" s="41" t="s">
        <v>35</v>
      </c>
      <c r="I11" s="42" t="s">
        <v>35</v>
      </c>
      <c r="J11" s="47" t="s">
        <v>29</v>
      </c>
      <c r="K11" s="47" t="s">
        <v>29</v>
      </c>
      <c r="L11" s="47" t="s">
        <v>43</v>
      </c>
      <c r="M11" s="47" t="s">
        <v>29</v>
      </c>
      <c r="N11" s="47" t="s">
        <v>29</v>
      </c>
      <c r="O11" s="47" t="s">
        <v>29</v>
      </c>
      <c r="P11" s="47" t="s">
        <v>29</v>
      </c>
    </row>
    <row r="12" spans="1:16" x14ac:dyDescent="0.3">
      <c r="A12" s="40">
        <v>10</v>
      </c>
      <c r="B12" s="43" t="s">
        <v>21</v>
      </c>
      <c r="C12" s="43" t="s">
        <v>26</v>
      </c>
      <c r="D12" s="43" t="s">
        <v>35</v>
      </c>
      <c r="E12" s="43" t="s">
        <v>35</v>
      </c>
      <c r="F12" s="43" t="s">
        <v>35</v>
      </c>
      <c r="G12" s="43" t="s">
        <v>35</v>
      </c>
      <c r="H12" s="43" t="s">
        <v>35</v>
      </c>
      <c r="I12" s="44" t="s">
        <v>35</v>
      </c>
      <c r="J12" s="47" t="s">
        <v>29</v>
      </c>
      <c r="K12" s="47" t="s">
        <v>29</v>
      </c>
      <c r="L12" s="47" t="s">
        <v>43</v>
      </c>
      <c r="M12" s="47" t="s">
        <v>29</v>
      </c>
      <c r="N12" s="47" t="s">
        <v>29</v>
      </c>
      <c r="O12" s="47" t="s">
        <v>31</v>
      </c>
      <c r="P12" s="47" t="s">
        <v>29</v>
      </c>
    </row>
    <row r="13" spans="1:16" x14ac:dyDescent="0.3">
      <c r="A13" s="40">
        <v>11</v>
      </c>
      <c r="B13" s="41" t="s">
        <v>21</v>
      </c>
      <c r="C13" s="41" t="s">
        <v>27</v>
      </c>
      <c r="D13" s="41" t="s">
        <v>35</v>
      </c>
      <c r="E13" s="41" t="s">
        <v>35</v>
      </c>
      <c r="F13" s="41" t="s">
        <v>35</v>
      </c>
      <c r="G13" s="41" t="s">
        <v>35</v>
      </c>
      <c r="H13" s="41" t="s">
        <v>35</v>
      </c>
      <c r="I13" s="42" t="s">
        <v>35</v>
      </c>
      <c r="J13" s="47" t="s">
        <v>29</v>
      </c>
      <c r="K13" s="47" t="s">
        <v>29</v>
      </c>
      <c r="L13" s="47" t="s">
        <v>41</v>
      </c>
      <c r="M13" s="47" t="s">
        <v>29</v>
      </c>
      <c r="N13" s="47" t="s">
        <v>29</v>
      </c>
      <c r="O13" s="47" t="s">
        <v>29</v>
      </c>
      <c r="P13" s="47" t="s">
        <v>29</v>
      </c>
    </row>
    <row r="14" spans="1:16" x14ac:dyDescent="0.3">
      <c r="A14" s="40">
        <v>12</v>
      </c>
      <c r="B14" s="43" t="s">
        <v>21</v>
      </c>
      <c r="C14" s="43" t="s">
        <v>35</v>
      </c>
      <c r="D14" s="43" t="s">
        <v>35</v>
      </c>
      <c r="E14" s="43" t="s">
        <v>35</v>
      </c>
      <c r="F14" s="43" t="s">
        <v>35</v>
      </c>
      <c r="G14" s="43" t="s">
        <v>35</v>
      </c>
      <c r="H14" s="43" t="s">
        <v>35</v>
      </c>
      <c r="I14" s="44" t="s">
        <v>35</v>
      </c>
      <c r="J14" s="47" t="s">
        <v>29</v>
      </c>
      <c r="K14" s="47" t="s">
        <v>29</v>
      </c>
      <c r="L14" s="47" t="s">
        <v>41</v>
      </c>
      <c r="M14" s="47" t="s">
        <v>29</v>
      </c>
      <c r="N14" s="47" t="s">
        <v>29</v>
      </c>
      <c r="O14" s="47" t="s">
        <v>29</v>
      </c>
      <c r="P14" s="47" t="s">
        <v>29</v>
      </c>
    </row>
    <row r="15" spans="1:16" x14ac:dyDescent="0.3">
      <c r="A15" s="40">
        <v>13</v>
      </c>
      <c r="B15" s="41" t="s">
        <v>21</v>
      </c>
      <c r="C15" s="41" t="s">
        <v>35</v>
      </c>
      <c r="D15" s="41" t="s">
        <v>35</v>
      </c>
      <c r="E15" s="41" t="s">
        <v>35</v>
      </c>
      <c r="F15" s="41" t="s">
        <v>35</v>
      </c>
      <c r="G15" s="41" t="s">
        <v>35</v>
      </c>
      <c r="H15" s="41" t="s">
        <v>35</v>
      </c>
      <c r="I15" s="42" t="s">
        <v>35</v>
      </c>
      <c r="J15" s="47" t="s">
        <v>29</v>
      </c>
      <c r="K15" s="47" t="s">
        <v>29</v>
      </c>
      <c r="L15" s="47" t="s">
        <v>41</v>
      </c>
      <c r="M15" s="47" t="s">
        <v>29</v>
      </c>
      <c r="N15" s="47" t="s">
        <v>29</v>
      </c>
      <c r="O15" s="47" t="s">
        <v>29</v>
      </c>
      <c r="P15" s="47" t="s">
        <v>29</v>
      </c>
    </row>
    <row r="16" spans="1:16" x14ac:dyDescent="0.3">
      <c r="A16" s="40">
        <v>14</v>
      </c>
      <c r="B16" s="43" t="s">
        <v>21</v>
      </c>
      <c r="C16" s="43" t="s">
        <v>27</v>
      </c>
      <c r="D16" s="43" t="s">
        <v>27</v>
      </c>
      <c r="E16" s="43" t="s">
        <v>35</v>
      </c>
      <c r="F16" s="43" t="s">
        <v>35</v>
      </c>
      <c r="G16" s="43" t="s">
        <v>35</v>
      </c>
      <c r="H16" s="43" t="s">
        <v>35</v>
      </c>
      <c r="I16" s="44" t="s">
        <v>35</v>
      </c>
      <c r="J16" s="47" t="s">
        <v>29</v>
      </c>
      <c r="K16" s="47" t="s">
        <v>31</v>
      </c>
      <c r="L16" s="47"/>
      <c r="M16" s="47" t="s">
        <v>31</v>
      </c>
      <c r="N16" s="47" t="s">
        <v>29</v>
      </c>
      <c r="O16" s="47" t="s">
        <v>29</v>
      </c>
      <c r="P16" s="47" t="s">
        <v>31</v>
      </c>
    </row>
    <row r="17" spans="1:16" x14ac:dyDescent="0.3">
      <c r="A17" s="40">
        <v>15</v>
      </c>
      <c r="B17" s="41" t="s">
        <v>21</v>
      </c>
      <c r="C17" s="41" t="s">
        <v>26</v>
      </c>
      <c r="D17" s="41" t="s">
        <v>27</v>
      </c>
      <c r="E17" s="41" t="s">
        <v>27</v>
      </c>
      <c r="F17" s="41" t="s">
        <v>27</v>
      </c>
      <c r="G17" s="41" t="s">
        <v>26</v>
      </c>
      <c r="H17" s="41" t="s">
        <v>26</v>
      </c>
      <c r="I17" s="42" t="s">
        <v>35</v>
      </c>
      <c r="J17" s="47" t="s">
        <v>29</v>
      </c>
      <c r="K17" s="47" t="s">
        <v>30</v>
      </c>
      <c r="L17" s="47"/>
      <c r="M17" s="47" t="s">
        <v>31</v>
      </c>
      <c r="N17" s="47" t="s">
        <v>30</v>
      </c>
      <c r="O17" s="47" t="s">
        <v>30</v>
      </c>
      <c r="P17" s="47" t="s">
        <v>29</v>
      </c>
    </row>
    <row r="18" spans="1:16" x14ac:dyDescent="0.3">
      <c r="A18" s="40">
        <v>16</v>
      </c>
      <c r="B18" s="43" t="s">
        <v>21</v>
      </c>
      <c r="C18" s="43" t="s">
        <v>27</v>
      </c>
      <c r="D18" s="43" t="s">
        <v>27</v>
      </c>
      <c r="E18" s="43" t="s">
        <v>35</v>
      </c>
      <c r="F18" s="43" t="s">
        <v>35</v>
      </c>
      <c r="G18" s="43" t="s">
        <v>35</v>
      </c>
      <c r="H18" s="43" t="s">
        <v>27</v>
      </c>
      <c r="I18" s="44" t="s">
        <v>35</v>
      </c>
      <c r="J18" s="47" t="s">
        <v>29</v>
      </c>
      <c r="K18" s="47" t="s">
        <v>29</v>
      </c>
      <c r="L18" s="47" t="s">
        <v>45</v>
      </c>
      <c r="M18" s="47" t="s">
        <v>29</v>
      </c>
      <c r="N18" s="47" t="s">
        <v>29</v>
      </c>
      <c r="O18" s="47" t="s">
        <v>29</v>
      </c>
      <c r="P18" s="47" t="s">
        <v>29</v>
      </c>
    </row>
    <row r="19" spans="1:16" x14ac:dyDescent="0.3">
      <c r="A19" s="40">
        <v>17</v>
      </c>
      <c r="B19" s="41" t="s">
        <v>21</v>
      </c>
      <c r="C19" s="41" t="s">
        <v>27</v>
      </c>
      <c r="D19" s="41" t="s">
        <v>27</v>
      </c>
      <c r="E19" s="41" t="s">
        <v>27</v>
      </c>
      <c r="F19" s="41" t="s">
        <v>35</v>
      </c>
      <c r="G19" s="41" t="s">
        <v>35</v>
      </c>
      <c r="H19" s="41" t="s">
        <v>35</v>
      </c>
      <c r="I19" s="42" t="s">
        <v>35</v>
      </c>
      <c r="J19" s="47" t="s">
        <v>29</v>
      </c>
      <c r="K19" s="47" t="s">
        <v>30</v>
      </c>
      <c r="L19" s="47" t="s">
        <v>43</v>
      </c>
      <c r="M19" s="47" t="s">
        <v>29</v>
      </c>
      <c r="N19" s="47" t="s">
        <v>30</v>
      </c>
      <c r="O19" s="47" t="s">
        <v>30</v>
      </c>
      <c r="P19" s="47" t="s">
        <v>30</v>
      </c>
    </row>
    <row r="20" spans="1:16" x14ac:dyDescent="0.3">
      <c r="A20" s="40">
        <v>18</v>
      </c>
      <c r="B20" s="43" t="s">
        <v>21</v>
      </c>
      <c r="C20" s="43" t="s">
        <v>35</v>
      </c>
      <c r="D20" s="43" t="s">
        <v>35</v>
      </c>
      <c r="E20" s="43" t="s">
        <v>35</v>
      </c>
      <c r="F20" s="43" t="s">
        <v>35</v>
      </c>
      <c r="G20" s="43" t="s">
        <v>35</v>
      </c>
      <c r="H20" s="43" t="s">
        <v>35</v>
      </c>
      <c r="I20" s="44" t="s">
        <v>35</v>
      </c>
      <c r="J20" s="47" t="s">
        <v>29</v>
      </c>
      <c r="K20" s="47" t="s">
        <v>30</v>
      </c>
      <c r="L20" s="47" t="s">
        <v>43</v>
      </c>
      <c r="M20" s="47" t="s">
        <v>29</v>
      </c>
      <c r="N20" s="47" t="s">
        <v>30</v>
      </c>
      <c r="O20" s="47" t="s">
        <v>30</v>
      </c>
      <c r="P20" s="47" t="s">
        <v>30</v>
      </c>
    </row>
    <row r="21" spans="1:16" x14ac:dyDescent="0.3">
      <c r="A21" s="40">
        <v>19</v>
      </c>
      <c r="B21" s="41" t="s">
        <v>21</v>
      </c>
      <c r="C21" s="41" t="s">
        <v>27</v>
      </c>
      <c r="D21" s="41" t="s">
        <v>35</v>
      </c>
      <c r="E21" s="41" t="s">
        <v>35</v>
      </c>
      <c r="F21" s="41" t="s">
        <v>35</v>
      </c>
      <c r="G21" s="41" t="s">
        <v>35</v>
      </c>
      <c r="H21" s="41" t="s">
        <v>27</v>
      </c>
      <c r="I21" s="42" t="s">
        <v>35</v>
      </c>
      <c r="J21" s="47" t="s">
        <v>29</v>
      </c>
      <c r="K21" s="47" t="s">
        <v>31</v>
      </c>
      <c r="L21" s="47" t="s">
        <v>45</v>
      </c>
      <c r="M21" s="47" t="s">
        <v>29</v>
      </c>
      <c r="N21" s="47" t="s">
        <v>31</v>
      </c>
      <c r="O21" s="47" t="s">
        <v>29</v>
      </c>
      <c r="P21" s="47" t="s">
        <v>29</v>
      </c>
    </row>
    <row r="22" spans="1:16" x14ac:dyDescent="0.3">
      <c r="A22" s="40">
        <v>20</v>
      </c>
      <c r="B22" s="43" t="s">
        <v>37</v>
      </c>
      <c r="C22" s="43" t="s">
        <v>26</v>
      </c>
      <c r="D22" s="43" t="s">
        <v>27</v>
      </c>
      <c r="E22" s="43" t="s">
        <v>35</v>
      </c>
      <c r="F22" s="43" t="s">
        <v>35</v>
      </c>
      <c r="G22" s="43" t="s">
        <v>35</v>
      </c>
      <c r="H22" s="43" t="s">
        <v>35</v>
      </c>
      <c r="I22" s="44" t="s">
        <v>35</v>
      </c>
      <c r="J22" s="47" t="s">
        <v>29</v>
      </c>
      <c r="K22" s="47" t="s">
        <v>31</v>
      </c>
      <c r="L22" s="47" t="s">
        <v>36</v>
      </c>
      <c r="M22" s="47" t="s">
        <v>29</v>
      </c>
      <c r="N22" s="47" t="s">
        <v>29</v>
      </c>
      <c r="O22" s="47" t="s">
        <v>29</v>
      </c>
      <c r="P22" s="47" t="s">
        <v>29</v>
      </c>
    </row>
    <row r="23" spans="1:16" x14ac:dyDescent="0.3">
      <c r="A23" s="40">
        <v>21</v>
      </c>
      <c r="B23" s="41" t="s">
        <v>21</v>
      </c>
      <c r="C23" s="41" t="s">
        <v>28</v>
      </c>
      <c r="D23" s="41" t="s">
        <v>28</v>
      </c>
      <c r="E23" s="41" t="s">
        <v>27</v>
      </c>
      <c r="F23" s="41" t="s">
        <v>27</v>
      </c>
      <c r="G23" s="41" t="s">
        <v>28</v>
      </c>
      <c r="H23" s="41" t="s">
        <v>27</v>
      </c>
      <c r="I23" s="42" t="s">
        <v>27</v>
      </c>
      <c r="J23" s="47" t="s">
        <v>31</v>
      </c>
      <c r="K23" s="47" t="s">
        <v>30</v>
      </c>
      <c r="L23" s="47"/>
      <c r="M23" s="47" t="s">
        <v>29</v>
      </c>
      <c r="N23" s="47" t="s">
        <v>29</v>
      </c>
      <c r="O23" s="47" t="s">
        <v>31</v>
      </c>
      <c r="P23" s="47" t="s">
        <v>31</v>
      </c>
    </row>
    <row r="24" spans="1:16" x14ac:dyDescent="0.3">
      <c r="A24" s="40">
        <v>22</v>
      </c>
      <c r="B24" s="43" t="s">
        <v>21</v>
      </c>
      <c r="C24" s="43" t="s">
        <v>26</v>
      </c>
      <c r="D24" s="43" t="s">
        <v>35</v>
      </c>
      <c r="E24" s="43" t="s">
        <v>35</v>
      </c>
      <c r="F24" s="43" t="s">
        <v>35</v>
      </c>
      <c r="G24" s="43" t="s">
        <v>35</v>
      </c>
      <c r="H24" s="43" t="s">
        <v>35</v>
      </c>
      <c r="I24" s="44" t="s">
        <v>35</v>
      </c>
      <c r="J24" s="47" t="s">
        <v>29</v>
      </c>
      <c r="K24" s="47" t="s">
        <v>29</v>
      </c>
      <c r="L24" s="47" t="s">
        <v>36</v>
      </c>
      <c r="M24" s="47" t="s">
        <v>29</v>
      </c>
      <c r="N24" s="47" t="s">
        <v>29</v>
      </c>
      <c r="O24" s="47" t="s">
        <v>29</v>
      </c>
      <c r="P24" s="47" t="s">
        <v>29</v>
      </c>
    </row>
    <row r="25" spans="1:16" x14ac:dyDescent="0.3">
      <c r="A25" s="40">
        <v>23</v>
      </c>
      <c r="B25" s="41" t="s">
        <v>21</v>
      </c>
      <c r="C25" s="41" t="s">
        <v>26</v>
      </c>
      <c r="D25" s="41" t="s">
        <v>27</v>
      </c>
      <c r="E25" s="41" t="s">
        <v>35</v>
      </c>
      <c r="F25" s="41" t="s">
        <v>35</v>
      </c>
      <c r="G25" s="41" t="s">
        <v>35</v>
      </c>
      <c r="H25" s="41" t="s">
        <v>35</v>
      </c>
      <c r="I25" s="42" t="s">
        <v>35</v>
      </c>
      <c r="J25" s="47" t="s">
        <v>29</v>
      </c>
      <c r="K25" s="47" t="s">
        <v>29</v>
      </c>
      <c r="L25" s="47" t="s">
        <v>45</v>
      </c>
      <c r="M25" s="47" t="s">
        <v>29</v>
      </c>
      <c r="N25" s="47" t="s">
        <v>29</v>
      </c>
      <c r="O25" s="47" t="s">
        <v>29</v>
      </c>
      <c r="P25" s="47" t="s">
        <v>29</v>
      </c>
    </row>
    <row r="26" spans="1:16" x14ac:dyDescent="0.3">
      <c r="A26" s="40">
        <v>24</v>
      </c>
      <c r="B26" s="43" t="s">
        <v>37</v>
      </c>
      <c r="C26" s="43" t="s">
        <v>35</v>
      </c>
      <c r="D26" s="43" t="s">
        <v>35</v>
      </c>
      <c r="E26" s="43" t="s">
        <v>35</v>
      </c>
      <c r="F26" s="43" t="s">
        <v>35</v>
      </c>
      <c r="G26" s="43" t="s">
        <v>35</v>
      </c>
      <c r="H26" s="43" t="s">
        <v>35</v>
      </c>
      <c r="I26" s="44" t="s">
        <v>35</v>
      </c>
      <c r="J26" s="47" t="s">
        <v>29</v>
      </c>
      <c r="K26" s="47" t="s">
        <v>29</v>
      </c>
      <c r="L26" s="47" t="s">
        <v>50</v>
      </c>
      <c r="M26" s="47" t="s">
        <v>29</v>
      </c>
      <c r="N26" s="47" t="s">
        <v>29</v>
      </c>
      <c r="O26" s="47" t="s">
        <v>29</v>
      </c>
      <c r="P26" s="47" t="s">
        <v>29</v>
      </c>
    </row>
    <row r="27" spans="1:16" x14ac:dyDescent="0.3">
      <c r="A27" s="40">
        <v>25</v>
      </c>
      <c r="B27" s="41" t="s">
        <v>21</v>
      </c>
      <c r="C27" s="41" t="s">
        <v>35</v>
      </c>
      <c r="D27" s="41" t="s">
        <v>35</v>
      </c>
      <c r="E27" s="41" t="s">
        <v>35</v>
      </c>
      <c r="F27" s="41" t="s">
        <v>35</v>
      </c>
      <c r="G27" s="41" t="s">
        <v>35</v>
      </c>
      <c r="H27" s="41" t="s">
        <v>35</v>
      </c>
      <c r="I27" s="42" t="s">
        <v>35</v>
      </c>
      <c r="J27" s="47" t="s">
        <v>31</v>
      </c>
      <c r="K27" s="47" t="s">
        <v>29</v>
      </c>
      <c r="L27" s="47" t="s">
        <v>36</v>
      </c>
      <c r="M27" s="47" t="s">
        <v>29</v>
      </c>
      <c r="N27" s="47" t="s">
        <v>29</v>
      </c>
      <c r="O27" s="47" t="s">
        <v>30</v>
      </c>
      <c r="P27" s="47" t="s">
        <v>29</v>
      </c>
    </row>
    <row r="28" spans="1:16" x14ac:dyDescent="0.3">
      <c r="A28" s="40">
        <v>26</v>
      </c>
      <c r="B28" s="43" t="s">
        <v>37</v>
      </c>
      <c r="C28" s="43" t="s">
        <v>27</v>
      </c>
      <c r="D28" s="43" t="s">
        <v>35</v>
      </c>
      <c r="E28" s="43" t="s">
        <v>35</v>
      </c>
      <c r="F28" s="43" t="s">
        <v>35</v>
      </c>
      <c r="G28" s="43" t="s">
        <v>35</v>
      </c>
      <c r="H28" s="43" t="s">
        <v>35</v>
      </c>
      <c r="I28" s="44" t="s">
        <v>35</v>
      </c>
      <c r="J28" s="47" t="s">
        <v>31</v>
      </c>
      <c r="K28" s="47" t="s">
        <v>29</v>
      </c>
      <c r="L28" s="47" t="s">
        <v>43</v>
      </c>
      <c r="M28" s="47" t="s">
        <v>29</v>
      </c>
      <c r="N28" s="47" t="s">
        <v>29</v>
      </c>
      <c r="O28" s="47" t="s">
        <v>29</v>
      </c>
      <c r="P28" s="47" t="s">
        <v>29</v>
      </c>
    </row>
    <row r="29" spans="1:16" x14ac:dyDescent="0.3">
      <c r="A29" s="40">
        <v>27</v>
      </c>
      <c r="B29" s="41" t="s">
        <v>37</v>
      </c>
      <c r="C29" s="41" t="s">
        <v>35</v>
      </c>
      <c r="D29" s="41" t="s">
        <v>35</v>
      </c>
      <c r="E29" s="41" t="s">
        <v>35</v>
      </c>
      <c r="F29" s="41" t="s">
        <v>35</v>
      </c>
      <c r="G29" s="41" t="s">
        <v>35</v>
      </c>
      <c r="H29" s="41" t="s">
        <v>35</v>
      </c>
      <c r="I29" s="42" t="s">
        <v>35</v>
      </c>
      <c r="J29" s="47" t="s">
        <v>30</v>
      </c>
      <c r="K29" s="47" t="s">
        <v>29</v>
      </c>
      <c r="L29" s="47" t="s">
        <v>36</v>
      </c>
      <c r="M29" s="47" t="s">
        <v>29</v>
      </c>
      <c r="N29" s="47" t="s">
        <v>29</v>
      </c>
      <c r="O29" s="47" t="s">
        <v>29</v>
      </c>
      <c r="P29" s="47" t="s">
        <v>29</v>
      </c>
    </row>
    <row r="30" spans="1:16" x14ac:dyDescent="0.3">
      <c r="A30" s="40">
        <v>28</v>
      </c>
      <c r="B30" s="43" t="s">
        <v>21</v>
      </c>
      <c r="C30" s="43" t="s">
        <v>35</v>
      </c>
      <c r="D30" s="43" t="s">
        <v>35</v>
      </c>
      <c r="E30" s="43" t="s">
        <v>35</v>
      </c>
      <c r="F30" s="43" t="s">
        <v>35</v>
      </c>
      <c r="G30" s="43" t="s">
        <v>35</v>
      </c>
      <c r="H30" s="43" t="s">
        <v>35</v>
      </c>
      <c r="I30" s="44" t="s">
        <v>35</v>
      </c>
      <c r="J30" s="47" t="s">
        <v>29</v>
      </c>
      <c r="K30" s="47" t="s">
        <v>31</v>
      </c>
      <c r="L30" s="47"/>
      <c r="M30" s="47" t="s">
        <v>29</v>
      </c>
      <c r="N30" s="47" t="s">
        <v>29</v>
      </c>
      <c r="O30" s="47" t="s">
        <v>29</v>
      </c>
      <c r="P30" s="47" t="s">
        <v>31</v>
      </c>
    </row>
    <row r="31" spans="1:16" x14ac:dyDescent="0.3">
      <c r="A31" s="40">
        <v>29</v>
      </c>
      <c r="B31" s="41" t="s">
        <v>21</v>
      </c>
      <c r="C31" s="41" t="s">
        <v>35</v>
      </c>
      <c r="D31" s="41" t="s">
        <v>35</v>
      </c>
      <c r="E31" s="41" t="s">
        <v>35</v>
      </c>
      <c r="F31" s="41" t="s">
        <v>35</v>
      </c>
      <c r="G31" s="41" t="s">
        <v>35</v>
      </c>
      <c r="H31" s="41" t="s">
        <v>35</v>
      </c>
      <c r="I31" s="42" t="s">
        <v>35</v>
      </c>
      <c r="J31" s="47" t="s">
        <v>29</v>
      </c>
      <c r="K31" s="47" t="s">
        <v>29</v>
      </c>
      <c r="L31" s="47" t="s">
        <v>52</v>
      </c>
      <c r="M31" s="47" t="s">
        <v>29</v>
      </c>
      <c r="N31" s="47" t="s">
        <v>29</v>
      </c>
      <c r="O31" s="47" t="s">
        <v>29</v>
      </c>
      <c r="P31" s="47" t="s">
        <v>29</v>
      </c>
    </row>
    <row r="32" spans="1:16" x14ac:dyDescent="0.3">
      <c r="A32" s="40">
        <v>30</v>
      </c>
      <c r="B32" s="43" t="s">
        <v>21</v>
      </c>
      <c r="C32" s="43" t="s">
        <v>27</v>
      </c>
      <c r="D32" s="43" t="s">
        <v>35</v>
      </c>
      <c r="E32" s="43" t="s">
        <v>35</v>
      </c>
      <c r="F32" s="43" t="s">
        <v>35</v>
      </c>
      <c r="G32" s="43" t="s">
        <v>35</v>
      </c>
      <c r="H32" s="43" t="s">
        <v>35</v>
      </c>
      <c r="I32" s="44" t="s">
        <v>35</v>
      </c>
      <c r="J32" s="47" t="s">
        <v>29</v>
      </c>
      <c r="K32" s="47" t="s">
        <v>31</v>
      </c>
      <c r="L32" s="47" t="s">
        <v>43</v>
      </c>
      <c r="M32" s="47" t="s">
        <v>29</v>
      </c>
      <c r="N32" s="47" t="s">
        <v>29</v>
      </c>
      <c r="O32" s="47" t="s">
        <v>29</v>
      </c>
      <c r="P32" s="47" t="s">
        <v>29</v>
      </c>
    </row>
    <row r="33" spans="1:16" x14ac:dyDescent="0.3">
      <c r="A33" s="40">
        <v>31</v>
      </c>
      <c r="B33" s="41" t="s">
        <v>37</v>
      </c>
      <c r="C33" s="41" t="s">
        <v>35</v>
      </c>
      <c r="D33" s="41" t="s">
        <v>35</v>
      </c>
      <c r="E33" s="41" t="s">
        <v>35</v>
      </c>
      <c r="F33" s="41" t="s">
        <v>35</v>
      </c>
      <c r="G33" s="41" t="s">
        <v>35</v>
      </c>
      <c r="H33" s="41" t="s">
        <v>35</v>
      </c>
      <c r="I33" s="42" t="s">
        <v>35</v>
      </c>
      <c r="J33" s="47" t="s">
        <v>29</v>
      </c>
      <c r="K33" s="47" t="s">
        <v>29</v>
      </c>
      <c r="L33" s="47" t="s">
        <v>45</v>
      </c>
      <c r="M33" s="47" t="s">
        <v>29</v>
      </c>
      <c r="N33" s="47" t="s">
        <v>29</v>
      </c>
      <c r="O33" s="47" t="s">
        <v>29</v>
      </c>
      <c r="P33" s="47" t="s">
        <v>29</v>
      </c>
    </row>
    <row r="34" spans="1:16" x14ac:dyDescent="0.3">
      <c r="A34" s="40">
        <v>32</v>
      </c>
      <c r="B34" s="43" t="s">
        <v>37</v>
      </c>
      <c r="C34" s="43" t="s">
        <v>35</v>
      </c>
      <c r="D34" s="43" t="s">
        <v>35</v>
      </c>
      <c r="E34" s="43" t="s">
        <v>35</v>
      </c>
      <c r="F34" s="43" t="s">
        <v>35</v>
      </c>
      <c r="G34" s="43" t="s">
        <v>35</v>
      </c>
      <c r="H34" s="43" t="s">
        <v>35</v>
      </c>
      <c r="I34" s="44" t="s">
        <v>35</v>
      </c>
      <c r="J34" s="47" t="s">
        <v>29</v>
      </c>
      <c r="K34" s="47" t="s">
        <v>29</v>
      </c>
      <c r="L34" s="47" t="s">
        <v>45</v>
      </c>
      <c r="M34" s="47" t="s">
        <v>29</v>
      </c>
      <c r="N34" s="47" t="s">
        <v>29</v>
      </c>
      <c r="O34" s="47" t="s">
        <v>29</v>
      </c>
      <c r="P34" s="47" t="s">
        <v>29</v>
      </c>
    </row>
    <row r="35" spans="1:16" x14ac:dyDescent="0.3">
      <c r="A35" s="40">
        <v>33</v>
      </c>
      <c r="B35" s="41" t="s">
        <v>21</v>
      </c>
      <c r="C35" s="41" t="s">
        <v>26</v>
      </c>
      <c r="D35" s="41" t="s">
        <v>35</v>
      </c>
      <c r="E35" s="41" t="s">
        <v>35</v>
      </c>
      <c r="F35" s="41" t="s">
        <v>35</v>
      </c>
      <c r="G35" s="41" t="s">
        <v>35</v>
      </c>
      <c r="H35" s="41" t="s">
        <v>35</v>
      </c>
      <c r="I35" s="42" t="s">
        <v>35</v>
      </c>
      <c r="J35" s="47" t="s">
        <v>29</v>
      </c>
      <c r="K35" s="47" t="s">
        <v>30</v>
      </c>
      <c r="L35" s="47"/>
      <c r="M35" s="47" t="s">
        <v>29</v>
      </c>
      <c r="N35" s="47" t="s">
        <v>29</v>
      </c>
      <c r="O35" s="47" t="s">
        <v>29</v>
      </c>
      <c r="P35" s="47" t="s">
        <v>29</v>
      </c>
    </row>
    <row r="36" spans="1:16" x14ac:dyDescent="0.3">
      <c r="A36" s="40">
        <v>34</v>
      </c>
      <c r="B36" s="43" t="s">
        <v>21</v>
      </c>
      <c r="C36" s="43" t="s">
        <v>35</v>
      </c>
      <c r="D36" s="43" t="s">
        <v>35</v>
      </c>
      <c r="E36" s="43" t="s">
        <v>35</v>
      </c>
      <c r="F36" s="43" t="s">
        <v>35</v>
      </c>
      <c r="G36" s="43" t="s">
        <v>35</v>
      </c>
      <c r="H36" s="43" t="s">
        <v>35</v>
      </c>
      <c r="I36" s="44" t="s">
        <v>35</v>
      </c>
      <c r="J36" s="47" t="s">
        <v>29</v>
      </c>
      <c r="K36" s="47" t="s">
        <v>29</v>
      </c>
      <c r="L36" s="47" t="s">
        <v>43</v>
      </c>
      <c r="M36" s="47" t="s">
        <v>29</v>
      </c>
      <c r="N36" s="47" t="s">
        <v>29</v>
      </c>
      <c r="O36" s="47" t="s">
        <v>29</v>
      </c>
      <c r="P36" s="47" t="s">
        <v>29</v>
      </c>
    </row>
    <row r="37" spans="1:16" x14ac:dyDescent="0.3">
      <c r="A37" s="40">
        <v>35</v>
      </c>
      <c r="B37" s="41" t="s">
        <v>37</v>
      </c>
      <c r="C37" s="41" t="s">
        <v>27</v>
      </c>
      <c r="D37" s="41" t="s">
        <v>35</v>
      </c>
      <c r="E37" s="41" t="s">
        <v>35</v>
      </c>
      <c r="F37" s="41" t="s">
        <v>35</v>
      </c>
      <c r="G37" s="41" t="s">
        <v>35</v>
      </c>
      <c r="H37" s="41" t="s">
        <v>35</v>
      </c>
      <c r="I37" s="42" t="s">
        <v>35</v>
      </c>
      <c r="J37" s="47" t="s">
        <v>29</v>
      </c>
      <c r="K37" s="47" t="s">
        <v>29</v>
      </c>
      <c r="L37" s="47" t="s">
        <v>53</v>
      </c>
      <c r="M37" s="47" t="s">
        <v>29</v>
      </c>
      <c r="N37" s="47" t="s">
        <v>29</v>
      </c>
      <c r="O37" s="47" t="s">
        <v>29</v>
      </c>
      <c r="P37" s="47" t="s">
        <v>29</v>
      </c>
    </row>
    <row r="38" spans="1:16" x14ac:dyDescent="0.3">
      <c r="A38" s="40">
        <v>36</v>
      </c>
      <c r="B38" s="43" t="s">
        <v>21</v>
      </c>
      <c r="C38" s="43" t="s">
        <v>35</v>
      </c>
      <c r="D38" s="43" t="s">
        <v>35</v>
      </c>
      <c r="E38" s="43" t="s">
        <v>35</v>
      </c>
      <c r="F38" s="43" t="s">
        <v>35</v>
      </c>
      <c r="G38" s="43" t="s">
        <v>35</v>
      </c>
      <c r="H38" s="43" t="s">
        <v>35</v>
      </c>
      <c r="I38" s="44" t="s">
        <v>35</v>
      </c>
      <c r="J38" s="47" t="s">
        <v>29</v>
      </c>
      <c r="K38" s="47" t="s">
        <v>29</v>
      </c>
      <c r="L38" s="47" t="s">
        <v>43</v>
      </c>
      <c r="M38" s="47" t="s">
        <v>29</v>
      </c>
      <c r="N38" s="47" t="s">
        <v>29</v>
      </c>
      <c r="O38" s="47" t="s">
        <v>29</v>
      </c>
      <c r="P38" s="47" t="s">
        <v>31</v>
      </c>
    </row>
    <row r="39" spans="1:16" x14ac:dyDescent="0.3">
      <c r="A39" s="40">
        <v>37</v>
      </c>
      <c r="B39" s="41" t="s">
        <v>37</v>
      </c>
      <c r="C39" s="41" t="s">
        <v>25</v>
      </c>
      <c r="D39" s="41" t="s">
        <v>25</v>
      </c>
      <c r="E39" s="41" t="s">
        <v>35</v>
      </c>
      <c r="F39" s="41" t="s">
        <v>35</v>
      </c>
      <c r="G39" s="41" t="s">
        <v>27</v>
      </c>
      <c r="H39" s="41" t="s">
        <v>27</v>
      </c>
      <c r="I39" s="42" t="s">
        <v>35</v>
      </c>
      <c r="J39" s="47" t="s">
        <v>29</v>
      </c>
      <c r="K39" s="47" t="s">
        <v>29</v>
      </c>
      <c r="L39" s="47" t="s">
        <v>36</v>
      </c>
      <c r="M39" s="47" t="s">
        <v>29</v>
      </c>
      <c r="N39" s="47" t="s">
        <v>29</v>
      </c>
      <c r="O39" s="47" t="s">
        <v>29</v>
      </c>
      <c r="P39" s="47" t="s">
        <v>31</v>
      </c>
    </row>
    <row r="40" spans="1:16" x14ac:dyDescent="0.3">
      <c r="A40" s="40">
        <v>38</v>
      </c>
      <c r="B40" s="43" t="s">
        <v>37</v>
      </c>
      <c r="C40" s="43" t="s">
        <v>35</v>
      </c>
      <c r="D40" s="43" t="s">
        <v>35</v>
      </c>
      <c r="E40" s="43" t="s">
        <v>35</v>
      </c>
      <c r="F40" s="43" t="s">
        <v>35</v>
      </c>
      <c r="G40" s="43" t="s">
        <v>35</v>
      </c>
      <c r="H40" s="43" t="s">
        <v>35</v>
      </c>
      <c r="I40" s="44" t="s">
        <v>35</v>
      </c>
      <c r="J40" s="47" t="s">
        <v>29</v>
      </c>
      <c r="K40" s="47" t="s">
        <v>29</v>
      </c>
      <c r="L40" s="47" t="s">
        <v>45</v>
      </c>
      <c r="M40" s="47" t="s">
        <v>29</v>
      </c>
      <c r="N40" s="47" t="s">
        <v>29</v>
      </c>
      <c r="O40" s="47" t="s">
        <v>29</v>
      </c>
      <c r="P40" s="47" t="s">
        <v>30</v>
      </c>
    </row>
    <row r="41" spans="1:16" x14ac:dyDescent="0.3">
      <c r="A41" s="40">
        <v>39</v>
      </c>
      <c r="B41" s="41" t="s">
        <v>37</v>
      </c>
      <c r="C41" s="41" t="s">
        <v>28</v>
      </c>
      <c r="D41" s="41" t="s">
        <v>28</v>
      </c>
      <c r="E41" s="41" t="s">
        <v>35</v>
      </c>
      <c r="F41" s="41" t="s">
        <v>35</v>
      </c>
      <c r="G41" s="41" t="s">
        <v>35</v>
      </c>
      <c r="H41" s="41" t="s">
        <v>27</v>
      </c>
      <c r="I41" s="42" t="s">
        <v>35</v>
      </c>
      <c r="J41" s="47" t="s">
        <v>29</v>
      </c>
      <c r="K41" s="47" t="s">
        <v>29</v>
      </c>
      <c r="L41" s="47" t="s">
        <v>45</v>
      </c>
      <c r="M41" s="47" t="s">
        <v>29</v>
      </c>
      <c r="N41" s="47" t="s">
        <v>29</v>
      </c>
      <c r="O41" s="47" t="s">
        <v>29</v>
      </c>
      <c r="P41" s="47" t="s">
        <v>29</v>
      </c>
    </row>
    <row r="42" spans="1:16" x14ac:dyDescent="0.3">
      <c r="A42" s="40">
        <v>40</v>
      </c>
      <c r="B42" s="43" t="s">
        <v>21</v>
      </c>
      <c r="C42" s="43" t="s">
        <v>35</v>
      </c>
      <c r="D42" s="43" t="s">
        <v>35</v>
      </c>
      <c r="E42" s="43" t="s">
        <v>35</v>
      </c>
      <c r="F42" s="43" t="s">
        <v>35</v>
      </c>
      <c r="G42" s="43" t="s">
        <v>35</v>
      </c>
      <c r="H42" s="43" t="s">
        <v>35</v>
      </c>
      <c r="I42" s="44" t="s">
        <v>35</v>
      </c>
      <c r="J42" s="47" t="s">
        <v>29</v>
      </c>
      <c r="K42" s="47" t="s">
        <v>29</v>
      </c>
      <c r="L42" s="47" t="s">
        <v>36</v>
      </c>
      <c r="M42" s="47" t="s">
        <v>29</v>
      </c>
      <c r="N42" s="47" t="s">
        <v>29</v>
      </c>
      <c r="O42" s="47" t="s">
        <v>29</v>
      </c>
      <c r="P42" s="47" t="s">
        <v>29</v>
      </c>
    </row>
    <row r="43" spans="1:16" x14ac:dyDescent="0.3">
      <c r="A43" s="40">
        <v>41</v>
      </c>
      <c r="B43" s="41" t="s">
        <v>21</v>
      </c>
      <c r="C43" s="41" t="s">
        <v>35</v>
      </c>
      <c r="D43" s="41" t="s">
        <v>35</v>
      </c>
      <c r="E43" s="41" t="s">
        <v>35</v>
      </c>
      <c r="F43" s="41" t="s">
        <v>35</v>
      </c>
      <c r="G43" s="41" t="s">
        <v>35</v>
      </c>
      <c r="H43" s="41" t="s">
        <v>35</v>
      </c>
      <c r="I43" s="42" t="s">
        <v>35</v>
      </c>
      <c r="J43" s="47" t="s">
        <v>29</v>
      </c>
      <c r="K43" s="47" t="s">
        <v>29</v>
      </c>
      <c r="L43" s="47" t="s">
        <v>36</v>
      </c>
      <c r="M43" s="47" t="s">
        <v>29</v>
      </c>
      <c r="N43" s="47" t="s">
        <v>29</v>
      </c>
      <c r="O43" s="47" t="s">
        <v>29</v>
      </c>
      <c r="P43" s="47" t="s">
        <v>29</v>
      </c>
    </row>
    <row r="44" spans="1:16" x14ac:dyDescent="0.3">
      <c r="A44" s="40">
        <v>42</v>
      </c>
      <c r="B44" s="43" t="s">
        <v>21</v>
      </c>
      <c r="C44" s="43" t="s">
        <v>26</v>
      </c>
      <c r="D44" s="43" t="s">
        <v>25</v>
      </c>
      <c r="E44" s="43" t="s">
        <v>35</v>
      </c>
      <c r="F44" s="43" t="s">
        <v>35</v>
      </c>
      <c r="G44" s="43" t="s">
        <v>35</v>
      </c>
      <c r="H44" s="43" t="s">
        <v>27</v>
      </c>
      <c r="I44" s="44" t="s">
        <v>35</v>
      </c>
      <c r="J44" s="47" t="s">
        <v>30</v>
      </c>
      <c r="K44" s="47" t="s">
        <v>30</v>
      </c>
      <c r="L44" s="47" t="s">
        <v>43</v>
      </c>
      <c r="M44" s="47" t="s">
        <v>29</v>
      </c>
      <c r="N44" s="47" t="s">
        <v>29</v>
      </c>
      <c r="O44" s="47" t="s">
        <v>31</v>
      </c>
      <c r="P44" s="47" t="s">
        <v>29</v>
      </c>
    </row>
    <row r="45" spans="1:16" x14ac:dyDescent="0.3">
      <c r="A45" s="40">
        <v>43</v>
      </c>
      <c r="B45" s="41" t="s">
        <v>21</v>
      </c>
      <c r="C45" s="41" t="s">
        <v>35</v>
      </c>
      <c r="D45" s="41" t="s">
        <v>35</v>
      </c>
      <c r="E45" s="41" t="s">
        <v>35</v>
      </c>
      <c r="F45" s="41" t="s">
        <v>35</v>
      </c>
      <c r="G45" s="41" t="s">
        <v>35</v>
      </c>
      <c r="H45" s="41" t="s">
        <v>35</v>
      </c>
      <c r="I45" s="42" t="s">
        <v>35</v>
      </c>
      <c r="J45" s="47" t="s">
        <v>29</v>
      </c>
      <c r="K45" s="47" t="s">
        <v>29</v>
      </c>
      <c r="L45" s="47" t="s">
        <v>43</v>
      </c>
      <c r="M45" s="47" t="s">
        <v>29</v>
      </c>
      <c r="N45" s="47" t="s">
        <v>29</v>
      </c>
      <c r="O45" s="47" t="s">
        <v>29</v>
      </c>
      <c r="P45" s="47" t="s">
        <v>31</v>
      </c>
    </row>
    <row r="46" spans="1:16" x14ac:dyDescent="0.3">
      <c r="A46" s="40">
        <v>44</v>
      </c>
      <c r="B46" s="43" t="s">
        <v>21</v>
      </c>
      <c r="C46" s="43" t="s">
        <v>35</v>
      </c>
      <c r="D46" s="43" t="s">
        <v>35</v>
      </c>
      <c r="E46" s="43" t="s">
        <v>35</v>
      </c>
      <c r="F46" s="43" t="s">
        <v>35</v>
      </c>
      <c r="G46" s="43" t="s">
        <v>35</v>
      </c>
      <c r="H46" s="43" t="s">
        <v>35</v>
      </c>
      <c r="I46" s="44" t="s">
        <v>35</v>
      </c>
      <c r="J46" s="47" t="s">
        <v>29</v>
      </c>
      <c r="K46" s="47" t="s">
        <v>29</v>
      </c>
      <c r="L46" s="47" t="s">
        <v>55</v>
      </c>
      <c r="M46" s="47" t="s">
        <v>29</v>
      </c>
      <c r="N46" s="47" t="s">
        <v>29</v>
      </c>
      <c r="O46" s="47" t="s">
        <v>29</v>
      </c>
      <c r="P46" s="47" t="s">
        <v>29</v>
      </c>
    </row>
    <row r="47" spans="1:16" x14ac:dyDescent="0.3">
      <c r="A47" s="40">
        <v>45</v>
      </c>
      <c r="B47" s="41" t="s">
        <v>37</v>
      </c>
      <c r="C47" s="41" t="s">
        <v>35</v>
      </c>
      <c r="D47" s="41" t="s">
        <v>35</v>
      </c>
      <c r="E47" s="41" t="s">
        <v>35</v>
      </c>
      <c r="F47" s="41" t="s">
        <v>35</v>
      </c>
      <c r="G47" s="41" t="s">
        <v>35</v>
      </c>
      <c r="H47" s="41" t="s">
        <v>35</v>
      </c>
      <c r="I47" s="42" t="s">
        <v>35</v>
      </c>
      <c r="J47" s="47" t="s">
        <v>29</v>
      </c>
      <c r="K47" s="47" t="s">
        <v>31</v>
      </c>
      <c r="L47" s="47"/>
      <c r="M47" s="47" t="s">
        <v>29</v>
      </c>
      <c r="N47" s="47" t="s">
        <v>29</v>
      </c>
      <c r="O47" s="47" t="s">
        <v>29</v>
      </c>
      <c r="P47" s="47" t="s">
        <v>29</v>
      </c>
    </row>
    <row r="48" spans="1:16" x14ac:dyDescent="0.3">
      <c r="A48" s="40">
        <v>46</v>
      </c>
      <c r="B48" s="43" t="s">
        <v>37</v>
      </c>
      <c r="C48" s="43" t="s">
        <v>27</v>
      </c>
      <c r="D48" s="43" t="s">
        <v>35</v>
      </c>
      <c r="E48" s="43" t="s">
        <v>35</v>
      </c>
      <c r="F48" s="43" t="s">
        <v>35</v>
      </c>
      <c r="G48" s="43" t="s">
        <v>35</v>
      </c>
      <c r="H48" s="43" t="s">
        <v>35</v>
      </c>
      <c r="I48" s="44" t="s">
        <v>35</v>
      </c>
      <c r="J48" s="47" t="s">
        <v>29</v>
      </c>
      <c r="K48" s="47" t="s">
        <v>29</v>
      </c>
      <c r="L48" s="47" t="s">
        <v>57</v>
      </c>
      <c r="M48" s="47" t="s">
        <v>29</v>
      </c>
      <c r="N48" s="47" t="s">
        <v>29</v>
      </c>
      <c r="O48" s="47" t="s">
        <v>29</v>
      </c>
      <c r="P48" s="47" t="s">
        <v>30</v>
      </c>
    </row>
    <row r="49" spans="1:16" x14ac:dyDescent="0.3">
      <c r="A49" s="40">
        <v>47</v>
      </c>
      <c r="B49" s="41" t="s">
        <v>21</v>
      </c>
      <c r="C49" s="41" t="s">
        <v>25</v>
      </c>
      <c r="D49" s="41" t="s">
        <v>35</v>
      </c>
      <c r="E49" s="41" t="s">
        <v>35</v>
      </c>
      <c r="F49" s="41" t="s">
        <v>35</v>
      </c>
      <c r="G49" s="41" t="s">
        <v>35</v>
      </c>
      <c r="H49" s="41" t="s">
        <v>35</v>
      </c>
      <c r="I49" s="42" t="s">
        <v>35</v>
      </c>
      <c r="J49" s="47" t="s">
        <v>29</v>
      </c>
      <c r="K49" s="47" t="s">
        <v>29</v>
      </c>
      <c r="L49" s="47" t="s">
        <v>43</v>
      </c>
      <c r="M49" s="47" t="s">
        <v>29</v>
      </c>
      <c r="N49" s="47" t="s">
        <v>29</v>
      </c>
      <c r="O49" s="47" t="s">
        <v>31</v>
      </c>
      <c r="P49" s="47" t="s">
        <v>29</v>
      </c>
    </row>
    <row r="50" spans="1:16" x14ac:dyDescent="0.3">
      <c r="A50" s="40">
        <v>48</v>
      </c>
      <c r="B50" s="43" t="s">
        <v>21</v>
      </c>
      <c r="C50" s="43" t="s">
        <v>35</v>
      </c>
      <c r="D50" s="43" t="s">
        <v>35</v>
      </c>
      <c r="E50" s="43" t="s">
        <v>35</v>
      </c>
      <c r="F50" s="43" t="s">
        <v>35</v>
      </c>
      <c r="G50" s="43" t="s">
        <v>35</v>
      </c>
      <c r="H50" s="43" t="s">
        <v>35</v>
      </c>
      <c r="I50" s="44" t="s">
        <v>35</v>
      </c>
      <c r="J50" s="47" t="s">
        <v>29</v>
      </c>
      <c r="K50" s="47" t="s">
        <v>31</v>
      </c>
      <c r="L50" s="47"/>
      <c r="M50" s="47" t="s">
        <v>29</v>
      </c>
      <c r="N50" s="47" t="s">
        <v>30</v>
      </c>
      <c r="O50" s="47" t="s">
        <v>30</v>
      </c>
      <c r="P50" s="47" t="s">
        <v>30</v>
      </c>
    </row>
    <row r="51" spans="1:16" x14ac:dyDescent="0.3">
      <c r="A51" s="40">
        <v>49</v>
      </c>
      <c r="B51" s="41" t="s">
        <v>37</v>
      </c>
      <c r="C51" s="41" t="s">
        <v>35</v>
      </c>
      <c r="D51" s="41" t="s">
        <v>35</v>
      </c>
      <c r="E51" s="41" t="s">
        <v>35</v>
      </c>
      <c r="F51" s="41" t="s">
        <v>35</v>
      </c>
      <c r="G51" s="41" t="s">
        <v>35</v>
      </c>
      <c r="H51" s="41" t="s">
        <v>35</v>
      </c>
      <c r="I51" s="42" t="s">
        <v>35</v>
      </c>
      <c r="J51" s="47" t="s">
        <v>29</v>
      </c>
      <c r="K51" s="47" t="s">
        <v>29</v>
      </c>
      <c r="L51" s="47" t="s">
        <v>58</v>
      </c>
      <c r="M51" s="47" t="s">
        <v>29</v>
      </c>
      <c r="N51" s="47" t="s">
        <v>29</v>
      </c>
      <c r="O51" s="47" t="s">
        <v>29</v>
      </c>
      <c r="P51" s="47" t="s">
        <v>29</v>
      </c>
    </row>
    <row r="52" spans="1:16" x14ac:dyDescent="0.3">
      <c r="A52" s="40">
        <v>50</v>
      </c>
      <c r="B52" s="43" t="s">
        <v>37</v>
      </c>
      <c r="C52" s="43" t="s">
        <v>26</v>
      </c>
      <c r="D52" s="43" t="s">
        <v>25</v>
      </c>
      <c r="E52" s="43" t="s">
        <v>35</v>
      </c>
      <c r="F52" s="43" t="s">
        <v>35</v>
      </c>
      <c r="G52" s="43" t="s">
        <v>35</v>
      </c>
      <c r="H52" s="43" t="s">
        <v>35</v>
      </c>
      <c r="I52" s="44" t="s">
        <v>35</v>
      </c>
      <c r="J52" s="47" t="s">
        <v>29</v>
      </c>
      <c r="K52" s="47" t="s">
        <v>29</v>
      </c>
      <c r="L52" s="47" t="s">
        <v>36</v>
      </c>
      <c r="M52" s="47" t="s">
        <v>29</v>
      </c>
      <c r="N52" s="47" t="s">
        <v>29</v>
      </c>
      <c r="O52" s="47" t="s">
        <v>29</v>
      </c>
      <c r="P52" s="47" t="s">
        <v>29</v>
      </c>
    </row>
    <row r="53" spans="1:16" x14ac:dyDescent="0.3">
      <c r="A53" s="40">
        <v>51</v>
      </c>
      <c r="B53" s="41" t="s">
        <v>37</v>
      </c>
      <c r="C53" s="41" t="s">
        <v>35</v>
      </c>
      <c r="D53" s="41" t="s">
        <v>35</v>
      </c>
      <c r="E53" s="41" t="s">
        <v>35</v>
      </c>
      <c r="F53" s="41" t="s">
        <v>35</v>
      </c>
      <c r="G53" s="41" t="s">
        <v>35</v>
      </c>
      <c r="H53" s="41" t="s">
        <v>35</v>
      </c>
      <c r="I53" s="42" t="s">
        <v>35</v>
      </c>
      <c r="J53" s="47" t="s">
        <v>29</v>
      </c>
      <c r="K53" s="47" t="s">
        <v>29</v>
      </c>
      <c r="L53" s="47" t="s">
        <v>36</v>
      </c>
      <c r="M53" s="47" t="s">
        <v>29</v>
      </c>
      <c r="N53" s="47" t="s">
        <v>29</v>
      </c>
      <c r="O53" s="47" t="s">
        <v>29</v>
      </c>
      <c r="P53" s="47" t="s">
        <v>29</v>
      </c>
    </row>
    <row r="54" spans="1:16" x14ac:dyDescent="0.3">
      <c r="A54" s="40">
        <v>52</v>
      </c>
      <c r="B54" s="43" t="s">
        <v>37</v>
      </c>
      <c r="C54" s="43" t="s">
        <v>35</v>
      </c>
      <c r="D54" s="43" t="s">
        <v>35</v>
      </c>
      <c r="E54" s="43" t="s">
        <v>35</v>
      </c>
      <c r="F54" s="43" t="s">
        <v>35</v>
      </c>
      <c r="G54" s="43" t="s">
        <v>35</v>
      </c>
      <c r="H54" s="43" t="s">
        <v>35</v>
      </c>
      <c r="I54" s="44" t="s">
        <v>27</v>
      </c>
      <c r="J54" s="47" t="s">
        <v>31</v>
      </c>
      <c r="K54" s="47" t="s">
        <v>31</v>
      </c>
      <c r="L54" s="47" t="s">
        <v>41</v>
      </c>
      <c r="M54" s="47" t="s">
        <v>29</v>
      </c>
      <c r="N54" s="47" t="s">
        <v>29</v>
      </c>
      <c r="O54" s="47" t="s">
        <v>31</v>
      </c>
      <c r="P54" s="47" t="s">
        <v>31</v>
      </c>
    </row>
    <row r="55" spans="1:16" x14ac:dyDescent="0.3">
      <c r="A55" s="40">
        <v>53</v>
      </c>
      <c r="B55" s="41" t="s">
        <v>37</v>
      </c>
      <c r="C55" s="41" t="s">
        <v>27</v>
      </c>
      <c r="D55" s="41" t="s">
        <v>35</v>
      </c>
      <c r="E55" s="41" t="s">
        <v>35</v>
      </c>
      <c r="F55" s="41" t="s">
        <v>35</v>
      </c>
      <c r="G55" s="41" t="s">
        <v>35</v>
      </c>
      <c r="H55" s="41" t="s">
        <v>35</v>
      </c>
      <c r="I55" s="42" t="s">
        <v>35</v>
      </c>
      <c r="J55" s="47" t="s">
        <v>29</v>
      </c>
      <c r="K55" s="47" t="s">
        <v>29</v>
      </c>
      <c r="L55" s="47" t="s">
        <v>60</v>
      </c>
      <c r="M55" s="47" t="s">
        <v>29</v>
      </c>
      <c r="N55" s="47" t="s">
        <v>29</v>
      </c>
      <c r="O55" s="47" t="s">
        <v>29</v>
      </c>
      <c r="P55" s="47" t="s">
        <v>29</v>
      </c>
    </row>
    <row r="56" spans="1:16" x14ac:dyDescent="0.3">
      <c r="A56" s="40">
        <v>54</v>
      </c>
      <c r="B56" s="43" t="s">
        <v>37</v>
      </c>
      <c r="C56" s="43" t="s">
        <v>35</v>
      </c>
      <c r="D56" s="43" t="s">
        <v>35</v>
      </c>
      <c r="E56" s="43" t="s">
        <v>35</v>
      </c>
      <c r="F56" s="43" t="s">
        <v>35</v>
      </c>
      <c r="G56" s="43" t="s">
        <v>27</v>
      </c>
      <c r="H56" s="43" t="s">
        <v>35</v>
      </c>
      <c r="I56" s="44" t="s">
        <v>35</v>
      </c>
      <c r="J56" s="47" t="s">
        <v>29</v>
      </c>
      <c r="K56" s="47" t="s">
        <v>29</v>
      </c>
      <c r="L56" s="47" t="s">
        <v>61</v>
      </c>
      <c r="M56" s="47" t="s">
        <v>29</v>
      </c>
      <c r="N56" s="47" t="s">
        <v>29</v>
      </c>
      <c r="O56" s="47" t="s">
        <v>29</v>
      </c>
      <c r="P56" s="47" t="s">
        <v>29</v>
      </c>
    </row>
    <row r="57" spans="1:16" x14ac:dyDescent="0.3">
      <c r="A57" s="40">
        <v>55</v>
      </c>
      <c r="B57" s="41" t="s">
        <v>21</v>
      </c>
      <c r="C57" s="41" t="s">
        <v>25</v>
      </c>
      <c r="D57" s="41" t="s">
        <v>26</v>
      </c>
      <c r="E57" s="41" t="s">
        <v>35</v>
      </c>
      <c r="F57" s="41" t="s">
        <v>35</v>
      </c>
      <c r="G57" s="41" t="s">
        <v>27</v>
      </c>
      <c r="H57" s="41" t="s">
        <v>27</v>
      </c>
      <c r="I57" s="42" t="s">
        <v>35</v>
      </c>
      <c r="J57" s="47" t="s">
        <v>29</v>
      </c>
      <c r="K57" s="47" t="s">
        <v>31</v>
      </c>
      <c r="L57" s="47" t="s">
        <v>36</v>
      </c>
      <c r="M57" s="47" t="s">
        <v>29</v>
      </c>
      <c r="N57" s="47" t="s">
        <v>29</v>
      </c>
      <c r="O57" s="47" t="s">
        <v>29</v>
      </c>
      <c r="P57" s="47" t="s">
        <v>29</v>
      </c>
    </row>
    <row r="58" spans="1:16" x14ac:dyDescent="0.3">
      <c r="A58" s="40">
        <v>56</v>
      </c>
      <c r="B58" s="43" t="s">
        <v>37</v>
      </c>
      <c r="C58" s="43" t="s">
        <v>25</v>
      </c>
      <c r="D58" s="43" t="s">
        <v>26</v>
      </c>
      <c r="E58" s="43" t="s">
        <v>35</v>
      </c>
      <c r="F58" s="43" t="s">
        <v>35</v>
      </c>
      <c r="G58" s="43" t="s">
        <v>27</v>
      </c>
      <c r="H58" s="43" t="s">
        <v>35</v>
      </c>
      <c r="I58" s="44" t="s">
        <v>35</v>
      </c>
      <c r="J58" s="47" t="s">
        <v>29</v>
      </c>
      <c r="K58" s="47" t="s">
        <v>29</v>
      </c>
      <c r="L58" s="47" t="s">
        <v>41</v>
      </c>
      <c r="M58" s="47" t="s">
        <v>29</v>
      </c>
      <c r="N58" s="47" t="s">
        <v>29</v>
      </c>
      <c r="O58" s="47" t="s">
        <v>29</v>
      </c>
      <c r="P58" s="47" t="s">
        <v>29</v>
      </c>
    </row>
    <row r="59" spans="1:16" x14ac:dyDescent="0.3">
      <c r="A59" s="40">
        <v>57</v>
      </c>
      <c r="B59" s="41" t="s">
        <v>21</v>
      </c>
      <c r="C59" s="41" t="s">
        <v>35</v>
      </c>
      <c r="D59" s="41" t="s">
        <v>35</v>
      </c>
      <c r="E59" s="41" t="s">
        <v>35</v>
      </c>
      <c r="F59" s="41" t="s">
        <v>35</v>
      </c>
      <c r="G59" s="41" t="s">
        <v>35</v>
      </c>
      <c r="H59" s="41" t="s">
        <v>35</v>
      </c>
      <c r="I59" s="42" t="s">
        <v>35</v>
      </c>
      <c r="J59" s="47" t="s">
        <v>29</v>
      </c>
      <c r="K59" s="47" t="s">
        <v>29</v>
      </c>
      <c r="L59" s="47"/>
      <c r="M59" s="47" t="s">
        <v>29</v>
      </c>
      <c r="N59" s="47" t="s">
        <v>29</v>
      </c>
      <c r="O59" s="47" t="s">
        <v>29</v>
      </c>
      <c r="P59" s="47" t="s">
        <v>29</v>
      </c>
    </row>
    <row r="60" spans="1:16" x14ac:dyDescent="0.3">
      <c r="A60" s="40">
        <v>58</v>
      </c>
      <c r="B60" s="43" t="s">
        <v>21</v>
      </c>
      <c r="C60" s="43" t="s">
        <v>35</v>
      </c>
      <c r="D60" s="43" t="s">
        <v>35</v>
      </c>
      <c r="E60" s="43" t="s">
        <v>35</v>
      </c>
      <c r="F60" s="43" t="s">
        <v>35</v>
      </c>
      <c r="G60" s="43" t="s">
        <v>35</v>
      </c>
      <c r="H60" s="43" t="s">
        <v>35</v>
      </c>
      <c r="I60" s="44" t="s">
        <v>35</v>
      </c>
      <c r="J60" s="47" t="s">
        <v>63</v>
      </c>
      <c r="K60" s="47" t="s">
        <v>63</v>
      </c>
      <c r="L60" s="47" t="s">
        <v>45</v>
      </c>
      <c r="M60" s="47" t="s">
        <v>63</v>
      </c>
      <c r="N60" s="47" t="s">
        <v>29</v>
      </c>
      <c r="O60" s="47" t="s">
        <v>63</v>
      </c>
      <c r="P60" s="47" t="s">
        <v>63</v>
      </c>
    </row>
    <row r="61" spans="1:16" x14ac:dyDescent="0.3">
      <c r="A61" s="40">
        <v>59</v>
      </c>
      <c r="B61" s="41" t="s">
        <v>21</v>
      </c>
      <c r="C61" s="41" t="s">
        <v>35</v>
      </c>
      <c r="D61" s="41" t="s">
        <v>35</v>
      </c>
      <c r="E61" s="41" t="s">
        <v>35</v>
      </c>
      <c r="F61" s="41" t="s">
        <v>35</v>
      </c>
      <c r="G61" s="41" t="s">
        <v>35</v>
      </c>
      <c r="H61" s="41" t="s">
        <v>35</v>
      </c>
      <c r="I61" s="42" t="s">
        <v>35</v>
      </c>
      <c r="J61" s="47" t="s">
        <v>63</v>
      </c>
      <c r="K61" s="47" t="s">
        <v>63</v>
      </c>
      <c r="L61" s="47" t="s">
        <v>45</v>
      </c>
      <c r="M61" s="47" t="s">
        <v>63</v>
      </c>
      <c r="N61" s="47" t="s">
        <v>29</v>
      </c>
      <c r="O61" s="47" t="s">
        <v>63</v>
      </c>
      <c r="P61" s="47" t="s">
        <v>63</v>
      </c>
    </row>
    <row r="62" spans="1:16" x14ac:dyDescent="0.3">
      <c r="A62" s="40">
        <v>60</v>
      </c>
      <c r="B62" s="43" t="s">
        <v>21</v>
      </c>
      <c r="C62" s="43" t="s">
        <v>35</v>
      </c>
      <c r="D62" s="43" t="s">
        <v>35</v>
      </c>
      <c r="E62" s="43" t="s">
        <v>35</v>
      </c>
      <c r="F62" s="43" t="s">
        <v>35</v>
      </c>
      <c r="G62" s="43" t="s">
        <v>35</v>
      </c>
      <c r="H62" s="43" t="s">
        <v>35</v>
      </c>
      <c r="I62" s="44" t="s">
        <v>35</v>
      </c>
      <c r="J62" s="47" t="s">
        <v>63</v>
      </c>
      <c r="K62" s="47" t="s">
        <v>63</v>
      </c>
      <c r="L62" s="47" t="s">
        <v>41</v>
      </c>
      <c r="M62" s="47" t="s">
        <v>63</v>
      </c>
      <c r="N62" s="47" t="s">
        <v>29</v>
      </c>
      <c r="O62" s="47" t="s">
        <v>63</v>
      </c>
      <c r="P62" s="47" t="s">
        <v>63</v>
      </c>
    </row>
    <row r="63" spans="1:16" x14ac:dyDescent="0.3">
      <c r="A63" s="40">
        <v>61</v>
      </c>
      <c r="B63" s="41" t="s">
        <v>21</v>
      </c>
      <c r="C63" s="41" t="s">
        <v>35</v>
      </c>
      <c r="D63" s="41" t="s">
        <v>35</v>
      </c>
      <c r="E63" s="41" t="s">
        <v>35</v>
      </c>
      <c r="F63" s="41" t="s">
        <v>35</v>
      </c>
      <c r="G63" s="41" t="s">
        <v>35</v>
      </c>
      <c r="H63" s="41" t="s">
        <v>35</v>
      </c>
      <c r="I63" s="42" t="s">
        <v>35</v>
      </c>
      <c r="J63" s="47" t="s">
        <v>63</v>
      </c>
      <c r="K63" s="47" t="s">
        <v>63</v>
      </c>
      <c r="L63" s="47" t="s">
        <v>36</v>
      </c>
      <c r="M63" s="47" t="s">
        <v>63</v>
      </c>
      <c r="N63" s="47" t="s">
        <v>29</v>
      </c>
      <c r="O63" s="47" t="s">
        <v>63</v>
      </c>
      <c r="P63" s="47" t="s">
        <v>63</v>
      </c>
    </row>
    <row r="64" spans="1:16" x14ac:dyDescent="0.3">
      <c r="A64" s="40">
        <v>62</v>
      </c>
      <c r="B64" s="43" t="s">
        <v>21</v>
      </c>
      <c r="C64" s="43" t="s">
        <v>35</v>
      </c>
      <c r="D64" s="43" t="s">
        <v>35</v>
      </c>
      <c r="E64" s="43" t="s">
        <v>35</v>
      </c>
      <c r="F64" s="43" t="s">
        <v>35</v>
      </c>
      <c r="G64" s="43" t="s">
        <v>35</v>
      </c>
      <c r="H64" s="43" t="s">
        <v>35</v>
      </c>
      <c r="I64" s="44" t="s">
        <v>35</v>
      </c>
      <c r="J64" s="47" t="s">
        <v>65</v>
      </c>
      <c r="K64" s="47" t="s">
        <v>63</v>
      </c>
      <c r="L64" s="47" t="s">
        <v>41</v>
      </c>
      <c r="M64" s="47" t="s">
        <v>63</v>
      </c>
      <c r="N64" s="47" t="s">
        <v>29</v>
      </c>
      <c r="O64" s="47" t="s">
        <v>63</v>
      </c>
      <c r="P64" s="47" t="s">
        <v>63</v>
      </c>
    </row>
    <row r="65" spans="1:16" x14ac:dyDescent="0.3">
      <c r="A65" s="40">
        <v>63</v>
      </c>
      <c r="B65" s="43" t="s">
        <v>21</v>
      </c>
      <c r="C65" s="43" t="s">
        <v>35</v>
      </c>
      <c r="D65" s="43" t="s">
        <v>35</v>
      </c>
      <c r="E65" s="43" t="s">
        <v>35</v>
      </c>
      <c r="F65" s="43" t="s">
        <v>35</v>
      </c>
      <c r="G65" s="43" t="s">
        <v>35</v>
      </c>
      <c r="H65" s="43" t="s">
        <v>35</v>
      </c>
      <c r="I65" s="44" t="s">
        <v>35</v>
      </c>
      <c r="J65" s="47" t="s">
        <v>63</v>
      </c>
      <c r="K65" s="47" t="s">
        <v>63</v>
      </c>
      <c r="L65" s="47" t="s">
        <v>36</v>
      </c>
      <c r="M65" s="47" t="s">
        <v>63</v>
      </c>
      <c r="N65" s="47" t="s">
        <v>31</v>
      </c>
      <c r="O65" s="47" t="s">
        <v>63</v>
      </c>
      <c r="P65" s="47" t="s">
        <v>63</v>
      </c>
    </row>
    <row r="66" spans="1:16" x14ac:dyDescent="0.3">
      <c r="A66" s="40">
        <v>64</v>
      </c>
      <c r="B66" s="41" t="s">
        <v>21</v>
      </c>
      <c r="C66" s="41" t="s">
        <v>27</v>
      </c>
      <c r="D66" s="41" t="s">
        <v>27</v>
      </c>
      <c r="E66" s="41" t="s">
        <v>35</v>
      </c>
      <c r="F66" s="41" t="s">
        <v>35</v>
      </c>
      <c r="G66" s="41" t="s">
        <v>35</v>
      </c>
      <c r="H66" s="41" t="s">
        <v>35</v>
      </c>
      <c r="I66" s="42" t="s">
        <v>35</v>
      </c>
      <c r="J66" s="47" t="s">
        <v>63</v>
      </c>
      <c r="K66" s="47" t="s">
        <v>63</v>
      </c>
      <c r="L66" s="47" t="s">
        <v>41</v>
      </c>
      <c r="M66" s="47" t="s">
        <v>63</v>
      </c>
      <c r="N66" s="47" t="s">
        <v>29</v>
      </c>
      <c r="O66" s="47" t="s">
        <v>65</v>
      </c>
      <c r="P66" s="47" t="s">
        <v>63</v>
      </c>
    </row>
    <row r="67" spans="1:16" x14ac:dyDescent="0.3">
      <c r="A67" s="40">
        <v>65</v>
      </c>
      <c r="B67" s="43" t="s">
        <v>21</v>
      </c>
      <c r="C67" s="43" t="s">
        <v>35</v>
      </c>
      <c r="D67" s="43" t="s">
        <v>35</v>
      </c>
      <c r="E67" s="43" t="s">
        <v>35</v>
      </c>
      <c r="F67" s="43"/>
      <c r="G67" s="43"/>
      <c r="H67" s="43"/>
      <c r="I67" s="44"/>
      <c r="J67" s="47" t="s">
        <v>63</v>
      </c>
      <c r="K67" s="47" t="s">
        <v>63</v>
      </c>
      <c r="L67" s="47" t="s">
        <v>45</v>
      </c>
      <c r="M67" s="47" t="s">
        <v>63</v>
      </c>
      <c r="N67" s="47" t="s">
        <v>29</v>
      </c>
      <c r="O67" s="47" t="s">
        <v>63</v>
      </c>
      <c r="P67" s="47" t="s">
        <v>63</v>
      </c>
    </row>
    <row r="68" spans="1:16" x14ac:dyDescent="0.3">
      <c r="A68" s="40">
        <v>66</v>
      </c>
      <c r="B68" s="41" t="s">
        <v>21</v>
      </c>
      <c r="C68" s="41" t="s">
        <v>27</v>
      </c>
      <c r="D68" s="41" t="s">
        <v>35</v>
      </c>
      <c r="E68" s="41" t="s">
        <v>35</v>
      </c>
      <c r="F68" s="41" t="s">
        <v>35</v>
      </c>
      <c r="G68" s="41" t="s">
        <v>35</v>
      </c>
      <c r="H68" s="41" t="s">
        <v>35</v>
      </c>
      <c r="I68" s="42" t="s">
        <v>35</v>
      </c>
      <c r="J68" s="47" t="s">
        <v>63</v>
      </c>
      <c r="K68" s="47" t="s">
        <v>63</v>
      </c>
      <c r="L68" s="47" t="s">
        <v>36</v>
      </c>
      <c r="M68" s="47" t="s">
        <v>63</v>
      </c>
      <c r="N68" s="47" t="s">
        <v>29</v>
      </c>
      <c r="O68" s="47" t="s">
        <v>63</v>
      </c>
      <c r="P68" s="47" t="s">
        <v>65</v>
      </c>
    </row>
    <row r="69" spans="1:16" x14ac:dyDescent="0.3">
      <c r="A69" s="40">
        <v>67</v>
      </c>
      <c r="B69" s="43" t="s">
        <v>21</v>
      </c>
      <c r="C69" s="43" t="s">
        <v>35</v>
      </c>
      <c r="D69" s="43" t="s">
        <v>35</v>
      </c>
      <c r="E69" s="43"/>
      <c r="F69" s="43" t="s">
        <v>35</v>
      </c>
      <c r="G69" s="43" t="s">
        <v>35</v>
      </c>
      <c r="H69" s="43" t="s">
        <v>35</v>
      </c>
      <c r="I69" s="44" t="s">
        <v>35</v>
      </c>
      <c r="J69" s="47" t="s">
        <v>63</v>
      </c>
      <c r="K69" s="47" t="s">
        <v>63</v>
      </c>
      <c r="L69" s="47" t="s">
        <v>36</v>
      </c>
      <c r="M69" s="47" t="s">
        <v>63</v>
      </c>
      <c r="N69" s="47" t="s">
        <v>29</v>
      </c>
      <c r="O69" s="47" t="s">
        <v>63</v>
      </c>
      <c r="P69" s="47" t="s">
        <v>63</v>
      </c>
    </row>
    <row r="70" spans="1:16" x14ac:dyDescent="0.3">
      <c r="A70" s="40">
        <v>68</v>
      </c>
      <c r="B70" s="41" t="s">
        <v>37</v>
      </c>
      <c r="C70" s="41" t="s">
        <v>35</v>
      </c>
      <c r="D70" s="41" t="s">
        <v>35</v>
      </c>
      <c r="E70" s="41" t="s">
        <v>35</v>
      </c>
      <c r="F70" s="41" t="s">
        <v>35</v>
      </c>
      <c r="G70" s="41" t="s">
        <v>27</v>
      </c>
      <c r="H70" s="41" t="s">
        <v>27</v>
      </c>
      <c r="I70" s="42" t="s">
        <v>35</v>
      </c>
      <c r="J70" s="47" t="s">
        <v>63</v>
      </c>
      <c r="K70" s="47" t="s">
        <v>68</v>
      </c>
      <c r="L70" s="47"/>
      <c r="M70" s="47" t="s">
        <v>65</v>
      </c>
      <c r="N70" s="47" t="s">
        <v>31</v>
      </c>
      <c r="O70" s="47" t="s">
        <v>63</v>
      </c>
      <c r="P70" s="47" t="s">
        <v>65</v>
      </c>
    </row>
    <row r="71" spans="1:16" x14ac:dyDescent="0.3">
      <c r="A71" s="40">
        <v>69</v>
      </c>
      <c r="B71" s="43" t="s">
        <v>21</v>
      </c>
      <c r="C71" s="43" t="s">
        <v>35</v>
      </c>
      <c r="D71" s="43" t="s">
        <v>35</v>
      </c>
      <c r="E71" s="43" t="s">
        <v>35</v>
      </c>
      <c r="F71" s="43" t="s">
        <v>35</v>
      </c>
      <c r="G71" s="43" t="s">
        <v>35</v>
      </c>
      <c r="H71" s="43" t="s">
        <v>35</v>
      </c>
      <c r="I71" s="44" t="s">
        <v>35</v>
      </c>
      <c r="J71" s="47" t="s">
        <v>63</v>
      </c>
      <c r="K71" s="47" t="s">
        <v>63</v>
      </c>
      <c r="L71" s="47" t="s">
        <v>36</v>
      </c>
      <c r="M71" s="47" t="s">
        <v>63</v>
      </c>
      <c r="N71" s="47" t="s">
        <v>31</v>
      </c>
      <c r="O71" s="47" t="s">
        <v>65</v>
      </c>
      <c r="P71" s="47" t="s">
        <v>63</v>
      </c>
    </row>
    <row r="72" spans="1:16" x14ac:dyDescent="0.3">
      <c r="A72" s="40">
        <v>70</v>
      </c>
      <c r="B72" s="41" t="s">
        <v>37</v>
      </c>
      <c r="C72" s="41" t="s">
        <v>35</v>
      </c>
      <c r="D72" s="41" t="s">
        <v>35</v>
      </c>
      <c r="E72" s="41" t="s">
        <v>35</v>
      </c>
      <c r="F72" s="41" t="s">
        <v>35</v>
      </c>
      <c r="G72" s="41" t="s">
        <v>35</v>
      </c>
      <c r="H72" s="41" t="s">
        <v>35</v>
      </c>
      <c r="I72" s="42" t="s">
        <v>35</v>
      </c>
      <c r="J72" s="47" t="s">
        <v>63</v>
      </c>
      <c r="K72" s="47" t="s">
        <v>63</v>
      </c>
      <c r="L72" s="47" t="s">
        <v>36</v>
      </c>
      <c r="M72" s="47" t="s">
        <v>63</v>
      </c>
      <c r="N72" s="47" t="s">
        <v>29</v>
      </c>
      <c r="O72" s="47" t="s">
        <v>63</v>
      </c>
      <c r="P72" s="47" t="s">
        <v>65</v>
      </c>
    </row>
    <row r="73" spans="1:16" x14ac:dyDescent="0.3">
      <c r="A73" s="40">
        <v>71</v>
      </c>
      <c r="B73" s="43" t="s">
        <v>21</v>
      </c>
      <c r="C73" s="43" t="s">
        <v>27</v>
      </c>
      <c r="D73" s="43" t="s">
        <v>35</v>
      </c>
      <c r="E73" s="43" t="s">
        <v>35</v>
      </c>
      <c r="F73" s="43" t="s">
        <v>35</v>
      </c>
      <c r="G73" s="43" t="s">
        <v>35</v>
      </c>
      <c r="H73" s="43" t="s">
        <v>35</v>
      </c>
      <c r="I73" s="44" t="s">
        <v>35</v>
      </c>
      <c r="J73" s="47" t="s">
        <v>63</v>
      </c>
      <c r="K73" s="47" t="s">
        <v>65</v>
      </c>
      <c r="L73" s="47" t="s">
        <v>36</v>
      </c>
      <c r="M73" s="47" t="s">
        <v>63</v>
      </c>
      <c r="N73" s="47" t="s">
        <v>29</v>
      </c>
      <c r="O73" s="47" t="s">
        <v>63</v>
      </c>
      <c r="P73" s="47" t="s">
        <v>63</v>
      </c>
    </row>
    <row r="74" spans="1:16" x14ac:dyDescent="0.3">
      <c r="A74" s="40">
        <v>72</v>
      </c>
      <c r="B74" s="41" t="s">
        <v>21</v>
      </c>
      <c r="C74" s="41" t="s">
        <v>35</v>
      </c>
      <c r="D74" s="41" t="s">
        <v>35</v>
      </c>
      <c r="E74" s="41" t="s">
        <v>35</v>
      </c>
      <c r="F74" s="41" t="s">
        <v>35</v>
      </c>
      <c r="G74" s="41" t="s">
        <v>35</v>
      </c>
      <c r="H74" s="41" t="s">
        <v>35</v>
      </c>
      <c r="I74" s="42" t="s">
        <v>35</v>
      </c>
      <c r="J74" s="47" t="s">
        <v>63</v>
      </c>
      <c r="K74" s="47" t="s">
        <v>63</v>
      </c>
      <c r="L74" s="47" t="s">
        <v>36</v>
      </c>
      <c r="M74" s="47" t="s">
        <v>63</v>
      </c>
      <c r="N74" s="47" t="s">
        <v>29</v>
      </c>
      <c r="O74" s="47" t="s">
        <v>63</v>
      </c>
      <c r="P74" s="47" t="s">
        <v>63</v>
      </c>
    </row>
    <row r="75" spans="1:16" x14ac:dyDescent="0.3">
      <c r="A75" s="40">
        <v>73</v>
      </c>
      <c r="B75" s="43" t="s">
        <v>37</v>
      </c>
      <c r="C75" s="43" t="s">
        <v>35</v>
      </c>
      <c r="D75" s="43" t="s">
        <v>35</v>
      </c>
      <c r="E75" s="43" t="s">
        <v>35</v>
      </c>
      <c r="F75" s="43" t="s">
        <v>35</v>
      </c>
      <c r="G75" s="43" t="s">
        <v>35</v>
      </c>
      <c r="H75" s="43" t="s">
        <v>35</v>
      </c>
      <c r="I75" s="44" t="s">
        <v>35</v>
      </c>
      <c r="J75" s="47" t="s">
        <v>63</v>
      </c>
      <c r="K75" s="47" t="s">
        <v>63</v>
      </c>
      <c r="L75" s="47" t="s">
        <v>36</v>
      </c>
      <c r="M75" s="47" t="s">
        <v>63</v>
      </c>
      <c r="N75" s="47" t="s">
        <v>29</v>
      </c>
      <c r="O75" s="47" t="s">
        <v>63</v>
      </c>
      <c r="P75" s="47" t="s">
        <v>63</v>
      </c>
    </row>
    <row r="76" spans="1:16" x14ac:dyDescent="0.3">
      <c r="A76" s="40">
        <v>74</v>
      </c>
      <c r="B76" s="41" t="s">
        <v>21</v>
      </c>
      <c r="C76" s="41" t="s">
        <v>27</v>
      </c>
      <c r="D76" s="41" t="s">
        <v>35</v>
      </c>
      <c r="E76" s="41" t="s">
        <v>35</v>
      </c>
      <c r="F76" s="41" t="s">
        <v>35</v>
      </c>
      <c r="G76" s="41" t="s">
        <v>35</v>
      </c>
      <c r="H76" s="41" t="s">
        <v>35</v>
      </c>
      <c r="I76" s="42" t="s">
        <v>35</v>
      </c>
      <c r="J76" s="47" t="s">
        <v>65</v>
      </c>
      <c r="K76" s="47" t="s">
        <v>65</v>
      </c>
      <c r="L76" s="47" t="s">
        <v>60</v>
      </c>
      <c r="M76" s="47" t="s">
        <v>65</v>
      </c>
      <c r="N76" s="47" t="s">
        <v>29</v>
      </c>
      <c r="O76" s="47" t="s">
        <v>63</v>
      </c>
      <c r="P76" s="47" t="s">
        <v>63</v>
      </c>
    </row>
    <row r="77" spans="1:16" x14ac:dyDescent="0.3">
      <c r="A77" s="40">
        <v>75</v>
      </c>
      <c r="B77" s="43" t="s">
        <v>21</v>
      </c>
      <c r="C77" s="43" t="s">
        <v>26</v>
      </c>
      <c r="D77" s="43" t="s">
        <v>27</v>
      </c>
      <c r="E77" s="43" t="s">
        <v>35</v>
      </c>
      <c r="F77" s="43" t="s">
        <v>35</v>
      </c>
      <c r="G77" s="43" t="s">
        <v>35</v>
      </c>
      <c r="H77" s="43" t="s">
        <v>35</v>
      </c>
      <c r="I77" s="44" t="s">
        <v>35</v>
      </c>
      <c r="J77" s="47" t="s">
        <v>63</v>
      </c>
      <c r="K77" s="47" t="s">
        <v>65</v>
      </c>
      <c r="L77" s="47" t="s">
        <v>45</v>
      </c>
      <c r="M77" s="47" t="s">
        <v>63</v>
      </c>
      <c r="N77" s="47" t="s">
        <v>29</v>
      </c>
      <c r="O77" s="47" t="s">
        <v>63</v>
      </c>
      <c r="P77" s="47" t="s">
        <v>63</v>
      </c>
    </row>
    <row r="78" spans="1:16" x14ac:dyDescent="0.3">
      <c r="A78" s="40">
        <v>76</v>
      </c>
      <c r="B78" s="41" t="s">
        <v>21</v>
      </c>
      <c r="C78" s="41" t="s">
        <v>35</v>
      </c>
      <c r="D78" s="41" t="s">
        <v>35</v>
      </c>
      <c r="E78" s="41" t="s">
        <v>35</v>
      </c>
      <c r="F78" s="41" t="s">
        <v>35</v>
      </c>
      <c r="G78" s="41" t="s">
        <v>35</v>
      </c>
      <c r="H78" s="41" t="s">
        <v>35</v>
      </c>
      <c r="I78" s="42" t="s">
        <v>35</v>
      </c>
      <c r="J78" s="47" t="s">
        <v>63</v>
      </c>
      <c r="K78" s="47" t="s">
        <v>63</v>
      </c>
      <c r="L78" s="47" t="s">
        <v>43</v>
      </c>
      <c r="M78" s="47" t="s">
        <v>63</v>
      </c>
      <c r="N78" s="47" t="s">
        <v>31</v>
      </c>
      <c r="O78" s="47" t="s">
        <v>65</v>
      </c>
      <c r="P78" s="47" t="s">
        <v>65</v>
      </c>
    </row>
    <row r="79" spans="1:16" x14ac:dyDescent="0.3">
      <c r="A79" s="40">
        <v>77</v>
      </c>
      <c r="B79" s="43" t="s">
        <v>37</v>
      </c>
      <c r="C79" s="43" t="s">
        <v>35</v>
      </c>
      <c r="D79" s="43" t="s">
        <v>35</v>
      </c>
      <c r="E79" s="43" t="s">
        <v>35</v>
      </c>
      <c r="F79" s="43" t="s">
        <v>35</v>
      </c>
      <c r="G79" s="43" t="s">
        <v>35</v>
      </c>
      <c r="H79" s="43" t="s">
        <v>35</v>
      </c>
      <c r="I79" s="44" t="s">
        <v>35</v>
      </c>
      <c r="J79" s="47" t="s">
        <v>63</v>
      </c>
      <c r="K79" s="47" t="s">
        <v>63</v>
      </c>
      <c r="L79" s="47" t="s">
        <v>45</v>
      </c>
      <c r="M79" s="47" t="s">
        <v>63</v>
      </c>
      <c r="N79" s="47"/>
      <c r="O79" s="47" t="s">
        <v>63</v>
      </c>
      <c r="P79" s="47" t="s">
        <v>63</v>
      </c>
    </row>
    <row r="80" spans="1:16" x14ac:dyDescent="0.3">
      <c r="A80" s="40">
        <v>78</v>
      </c>
      <c r="B80" s="41" t="s">
        <v>21</v>
      </c>
      <c r="C80" s="41" t="s">
        <v>35</v>
      </c>
      <c r="D80" s="41" t="s">
        <v>35</v>
      </c>
      <c r="E80" s="41" t="s">
        <v>35</v>
      </c>
      <c r="F80" s="41" t="s">
        <v>35</v>
      </c>
      <c r="G80" s="41" t="s">
        <v>35</v>
      </c>
      <c r="H80" s="41" t="s">
        <v>35</v>
      </c>
      <c r="I80" s="42" t="s">
        <v>35</v>
      </c>
      <c r="J80" s="47" t="s">
        <v>63</v>
      </c>
      <c r="K80" s="47" t="s">
        <v>63</v>
      </c>
      <c r="L80" s="47" t="s">
        <v>41</v>
      </c>
      <c r="M80" s="47" t="s">
        <v>63</v>
      </c>
      <c r="N80" s="47" t="s">
        <v>31</v>
      </c>
      <c r="O80" s="47" t="s">
        <v>65</v>
      </c>
      <c r="P80" s="47" t="s">
        <v>65</v>
      </c>
    </row>
    <row r="81" spans="1:16" x14ac:dyDescent="0.3">
      <c r="A81" s="40">
        <v>79</v>
      </c>
      <c r="B81" s="43" t="s">
        <v>21</v>
      </c>
      <c r="C81" s="43" t="s">
        <v>35</v>
      </c>
      <c r="D81" s="43" t="s">
        <v>35</v>
      </c>
      <c r="E81" s="43" t="s">
        <v>35</v>
      </c>
      <c r="F81" s="43" t="s">
        <v>35</v>
      </c>
      <c r="G81" s="43" t="s">
        <v>35</v>
      </c>
      <c r="H81" s="43"/>
      <c r="I81" s="44" t="s">
        <v>35</v>
      </c>
      <c r="J81" s="47" t="s">
        <v>63</v>
      </c>
      <c r="K81" s="47" t="s">
        <v>63</v>
      </c>
      <c r="L81" s="47" t="s">
        <v>36</v>
      </c>
      <c r="M81" s="47" t="s">
        <v>63</v>
      </c>
      <c r="N81" s="47"/>
      <c r="O81" s="47" t="s">
        <v>63</v>
      </c>
      <c r="P81" s="47" t="s">
        <v>63</v>
      </c>
    </row>
    <row r="82" spans="1:16" x14ac:dyDescent="0.3">
      <c r="A82" s="40">
        <v>80</v>
      </c>
      <c r="B82" s="41" t="s">
        <v>21</v>
      </c>
      <c r="C82" s="41" t="s">
        <v>26</v>
      </c>
      <c r="D82" s="41" t="s">
        <v>35</v>
      </c>
      <c r="E82" s="41" t="s">
        <v>35</v>
      </c>
      <c r="F82" s="41" t="s">
        <v>35</v>
      </c>
      <c r="G82" s="41" t="s">
        <v>35</v>
      </c>
      <c r="H82" s="41" t="s">
        <v>35</v>
      </c>
      <c r="I82" s="42" t="s">
        <v>35</v>
      </c>
      <c r="J82" s="47" t="s">
        <v>63</v>
      </c>
      <c r="K82" s="47" t="s">
        <v>65</v>
      </c>
      <c r="L82" s="47" t="s">
        <v>60</v>
      </c>
      <c r="M82" s="47" t="s">
        <v>63</v>
      </c>
      <c r="N82" s="47" t="s">
        <v>29</v>
      </c>
      <c r="O82" s="47" t="s">
        <v>63</v>
      </c>
      <c r="P82" s="47" t="s">
        <v>63</v>
      </c>
    </row>
    <row r="83" spans="1:16" x14ac:dyDescent="0.3">
      <c r="A83" s="40">
        <v>81</v>
      </c>
      <c r="B83" s="43" t="s">
        <v>37</v>
      </c>
      <c r="C83" s="43" t="s">
        <v>26</v>
      </c>
      <c r="D83" s="43" t="s">
        <v>27</v>
      </c>
      <c r="E83" s="43" t="s">
        <v>35</v>
      </c>
      <c r="F83" s="43" t="s">
        <v>35</v>
      </c>
      <c r="G83" s="43" t="s">
        <v>35</v>
      </c>
      <c r="H83" s="43" t="s">
        <v>35</v>
      </c>
      <c r="I83" s="44" t="s">
        <v>35</v>
      </c>
      <c r="J83" s="47" t="s">
        <v>63</v>
      </c>
      <c r="K83" s="47" t="s">
        <v>63</v>
      </c>
      <c r="L83" s="47" t="s">
        <v>45</v>
      </c>
      <c r="M83" s="47" t="s">
        <v>63</v>
      </c>
      <c r="N83" s="47" t="s">
        <v>29</v>
      </c>
      <c r="O83" s="47" t="s">
        <v>65</v>
      </c>
      <c r="P83" s="47" t="s">
        <v>68</v>
      </c>
    </row>
    <row r="84" spans="1:16" x14ac:dyDescent="0.3">
      <c r="A84" s="40">
        <v>82</v>
      </c>
      <c r="B84" s="41" t="s">
        <v>37</v>
      </c>
      <c r="C84" s="41" t="s">
        <v>35</v>
      </c>
      <c r="D84" s="41" t="s">
        <v>35</v>
      </c>
      <c r="E84" s="41" t="s">
        <v>35</v>
      </c>
      <c r="F84" s="41" t="s">
        <v>35</v>
      </c>
      <c r="G84" s="41" t="s">
        <v>35</v>
      </c>
      <c r="H84" s="41" t="s">
        <v>35</v>
      </c>
      <c r="I84" s="42" t="s">
        <v>35</v>
      </c>
      <c r="J84" s="47" t="s">
        <v>63</v>
      </c>
      <c r="K84" s="47" t="s">
        <v>63</v>
      </c>
      <c r="L84" s="47" t="s">
        <v>43</v>
      </c>
      <c r="M84" s="47" t="s">
        <v>63</v>
      </c>
      <c r="N84" s="47" t="s">
        <v>29</v>
      </c>
      <c r="O84" s="47" t="s">
        <v>63</v>
      </c>
      <c r="P84" s="47" t="s">
        <v>63</v>
      </c>
    </row>
    <row r="85" spans="1:16" x14ac:dyDescent="0.3">
      <c r="A85" s="40">
        <v>83</v>
      </c>
      <c r="B85" s="43" t="s">
        <v>21</v>
      </c>
      <c r="C85" s="43" t="s">
        <v>35</v>
      </c>
      <c r="D85" s="43" t="s">
        <v>35</v>
      </c>
      <c r="E85" s="43" t="s">
        <v>35</v>
      </c>
      <c r="F85" s="43" t="s">
        <v>35</v>
      </c>
      <c r="G85" s="43" t="s">
        <v>35</v>
      </c>
      <c r="H85" s="43" t="s">
        <v>35</v>
      </c>
      <c r="I85" s="44" t="s">
        <v>35</v>
      </c>
      <c r="J85" s="47" t="s">
        <v>63</v>
      </c>
      <c r="K85" s="47" t="s">
        <v>65</v>
      </c>
      <c r="L85" s="47" t="s">
        <v>43</v>
      </c>
      <c r="M85" s="47" t="s">
        <v>63</v>
      </c>
      <c r="N85" s="47" t="s">
        <v>29</v>
      </c>
      <c r="O85" s="47" t="s">
        <v>63</v>
      </c>
      <c r="P85" s="47" t="s">
        <v>63</v>
      </c>
    </row>
    <row r="86" spans="1:16" x14ac:dyDescent="0.3">
      <c r="A86" s="40">
        <v>84</v>
      </c>
      <c r="B86" s="41" t="s">
        <v>21</v>
      </c>
      <c r="C86" s="41" t="s">
        <v>27</v>
      </c>
      <c r="D86" s="41" t="s">
        <v>35</v>
      </c>
      <c r="E86" s="41" t="s">
        <v>35</v>
      </c>
      <c r="F86" s="41" t="s">
        <v>35</v>
      </c>
      <c r="G86" s="41" t="s">
        <v>35</v>
      </c>
      <c r="H86" s="41" t="s">
        <v>35</v>
      </c>
      <c r="I86" s="42" t="s">
        <v>35</v>
      </c>
      <c r="J86" s="47" t="s">
        <v>63</v>
      </c>
      <c r="K86" s="47" t="s">
        <v>65</v>
      </c>
      <c r="L86" s="47" t="s">
        <v>45</v>
      </c>
      <c r="M86" s="47" t="s">
        <v>63</v>
      </c>
      <c r="N86" s="47" t="s">
        <v>29</v>
      </c>
      <c r="O86" s="47" t="s">
        <v>63</v>
      </c>
      <c r="P86" s="47" t="s">
        <v>63</v>
      </c>
    </row>
    <row r="87" spans="1:16" x14ac:dyDescent="0.3">
      <c r="A87" s="40">
        <v>85</v>
      </c>
      <c r="B87" s="43" t="s">
        <v>21</v>
      </c>
      <c r="C87" s="43" t="s">
        <v>35</v>
      </c>
      <c r="D87" s="43" t="s">
        <v>35</v>
      </c>
      <c r="E87" s="43" t="s">
        <v>35</v>
      </c>
      <c r="F87" s="43" t="s">
        <v>35</v>
      </c>
      <c r="G87" s="43" t="s">
        <v>35</v>
      </c>
      <c r="H87" s="43" t="s">
        <v>35</v>
      </c>
      <c r="I87" s="44" t="s">
        <v>35</v>
      </c>
      <c r="J87" s="47" t="s">
        <v>63</v>
      </c>
      <c r="K87" s="47" t="s">
        <v>65</v>
      </c>
      <c r="L87" s="47"/>
      <c r="M87" s="47" t="s">
        <v>63</v>
      </c>
      <c r="N87" s="47"/>
      <c r="O87" s="47" t="s">
        <v>63</v>
      </c>
      <c r="P87" s="47" t="s">
        <v>63</v>
      </c>
    </row>
    <row r="88" spans="1:16" x14ac:dyDescent="0.3">
      <c r="A88" s="40">
        <v>86</v>
      </c>
      <c r="B88" s="41" t="s">
        <v>21</v>
      </c>
      <c r="C88" s="41" t="s">
        <v>27</v>
      </c>
      <c r="D88" s="41" t="s">
        <v>35</v>
      </c>
      <c r="E88" s="41" t="s">
        <v>35</v>
      </c>
      <c r="F88" s="41" t="s">
        <v>35</v>
      </c>
      <c r="G88" s="41" t="s">
        <v>35</v>
      </c>
      <c r="H88" s="41" t="s">
        <v>27</v>
      </c>
      <c r="I88" s="42" t="s">
        <v>35</v>
      </c>
      <c r="J88" s="47" t="s">
        <v>63</v>
      </c>
      <c r="K88" s="47" t="s">
        <v>63</v>
      </c>
      <c r="L88" s="47" t="s">
        <v>45</v>
      </c>
      <c r="M88" s="47" t="s">
        <v>63</v>
      </c>
      <c r="N88" s="47" t="s">
        <v>29</v>
      </c>
      <c r="O88" s="47" t="s">
        <v>63</v>
      </c>
      <c r="P88" s="47" t="s">
        <v>63</v>
      </c>
    </row>
    <row r="89" spans="1:16" x14ac:dyDescent="0.3">
      <c r="A89" s="40">
        <v>87</v>
      </c>
      <c r="B89" s="43" t="s">
        <v>37</v>
      </c>
      <c r="C89" s="43" t="s">
        <v>27</v>
      </c>
      <c r="D89" s="43" t="s">
        <v>35</v>
      </c>
      <c r="E89" s="43" t="s">
        <v>35</v>
      </c>
      <c r="F89" s="43" t="s">
        <v>35</v>
      </c>
      <c r="G89" s="43" t="s">
        <v>35</v>
      </c>
      <c r="H89" s="43" t="s">
        <v>35</v>
      </c>
      <c r="I89" s="44" t="s">
        <v>35</v>
      </c>
      <c r="J89" s="47" t="s">
        <v>63</v>
      </c>
      <c r="K89" s="47" t="s">
        <v>63</v>
      </c>
      <c r="L89" s="47" t="s">
        <v>36</v>
      </c>
      <c r="M89" s="47" t="s">
        <v>63</v>
      </c>
      <c r="N89" s="47"/>
      <c r="O89" s="47"/>
      <c r="P89" s="47"/>
    </row>
    <row r="90" spans="1:16" x14ac:dyDescent="0.3">
      <c r="A90" s="40">
        <v>88</v>
      </c>
      <c r="B90" s="41" t="s">
        <v>37</v>
      </c>
      <c r="C90" s="41" t="s">
        <v>35</v>
      </c>
      <c r="D90" s="41" t="s">
        <v>35</v>
      </c>
      <c r="E90" s="41" t="s">
        <v>35</v>
      </c>
      <c r="F90" s="41" t="s">
        <v>35</v>
      </c>
      <c r="G90" s="41" t="s">
        <v>35</v>
      </c>
      <c r="H90" s="41" t="s">
        <v>35</v>
      </c>
      <c r="I90" s="42" t="s">
        <v>35</v>
      </c>
      <c r="J90" s="47" t="s">
        <v>63</v>
      </c>
      <c r="K90" s="47" t="s">
        <v>63</v>
      </c>
      <c r="L90" s="47" t="s">
        <v>43</v>
      </c>
      <c r="M90" s="47" t="s">
        <v>63</v>
      </c>
      <c r="N90" s="47" t="s">
        <v>29</v>
      </c>
      <c r="O90" s="47" t="s">
        <v>63</v>
      </c>
      <c r="P90" s="47" t="s">
        <v>63</v>
      </c>
    </row>
    <row r="91" spans="1:16" x14ac:dyDescent="0.3">
      <c r="A91" s="40">
        <v>89</v>
      </c>
      <c r="B91" s="43" t="s">
        <v>21</v>
      </c>
      <c r="C91" s="43" t="s">
        <v>35</v>
      </c>
      <c r="D91" s="43" t="s">
        <v>35</v>
      </c>
      <c r="E91" s="43" t="s">
        <v>35</v>
      </c>
      <c r="F91" s="43" t="s">
        <v>35</v>
      </c>
      <c r="G91" s="43" t="s">
        <v>35</v>
      </c>
      <c r="H91" s="43" t="s">
        <v>35</v>
      </c>
      <c r="I91" s="44" t="s">
        <v>35</v>
      </c>
      <c r="J91" s="47" t="s">
        <v>65</v>
      </c>
      <c r="K91" s="47" t="s">
        <v>63</v>
      </c>
      <c r="L91" s="47" t="s">
        <v>45</v>
      </c>
      <c r="M91" s="47" t="s">
        <v>63</v>
      </c>
      <c r="N91" s="47" t="s">
        <v>29</v>
      </c>
      <c r="O91" s="47" t="s">
        <v>68</v>
      </c>
      <c r="P91" s="47" t="s">
        <v>63</v>
      </c>
    </row>
    <row r="92" spans="1:16" x14ac:dyDescent="0.3">
      <c r="A92" s="40">
        <v>90</v>
      </c>
      <c r="B92" s="41" t="s">
        <v>21</v>
      </c>
      <c r="C92" s="41" t="s">
        <v>35</v>
      </c>
      <c r="D92" s="41" t="s">
        <v>35</v>
      </c>
      <c r="E92" s="41" t="s">
        <v>35</v>
      </c>
      <c r="F92" s="41"/>
      <c r="G92" s="41"/>
      <c r="H92" s="41"/>
      <c r="I92" s="42" t="s">
        <v>35</v>
      </c>
      <c r="J92" s="47" t="s">
        <v>65</v>
      </c>
      <c r="K92" s="47" t="s">
        <v>65</v>
      </c>
      <c r="L92" s="47"/>
      <c r="M92" s="47" t="s">
        <v>63</v>
      </c>
      <c r="N92" s="47"/>
      <c r="O92" s="47"/>
      <c r="P92" s="47"/>
    </row>
    <row r="93" spans="1:16" x14ac:dyDescent="0.3">
      <c r="A93" s="40">
        <v>91</v>
      </c>
      <c r="B93" s="41" t="s">
        <v>21</v>
      </c>
      <c r="C93" s="41" t="s">
        <v>27</v>
      </c>
      <c r="D93" s="41" t="s">
        <v>35</v>
      </c>
      <c r="E93" s="41" t="s">
        <v>35</v>
      </c>
      <c r="F93" s="41" t="s">
        <v>35</v>
      </c>
      <c r="G93" s="41" t="s">
        <v>35</v>
      </c>
      <c r="H93" s="41" t="s">
        <v>35</v>
      </c>
      <c r="I93" s="42" t="s">
        <v>35</v>
      </c>
      <c r="J93" s="47" t="s">
        <v>63</v>
      </c>
      <c r="K93" s="47" t="s">
        <v>65</v>
      </c>
      <c r="L93" s="47" t="s">
        <v>43</v>
      </c>
      <c r="M93" s="47" t="s">
        <v>65</v>
      </c>
      <c r="N93" s="47" t="s">
        <v>68</v>
      </c>
      <c r="O93" s="47" t="s">
        <v>68</v>
      </c>
      <c r="P93" s="47" t="s">
        <v>68</v>
      </c>
    </row>
    <row r="94" spans="1:16" x14ac:dyDescent="0.3">
      <c r="A94" s="40">
        <v>92</v>
      </c>
      <c r="B94" s="43" t="s">
        <v>37</v>
      </c>
      <c r="C94" s="43" t="s">
        <v>27</v>
      </c>
      <c r="D94" s="43" t="s">
        <v>35</v>
      </c>
      <c r="E94" s="43" t="s">
        <v>35</v>
      </c>
      <c r="F94" s="43" t="s">
        <v>35</v>
      </c>
      <c r="G94" s="43" t="s">
        <v>35</v>
      </c>
      <c r="H94" s="43" t="s">
        <v>35</v>
      </c>
      <c r="I94" s="44" t="s">
        <v>35</v>
      </c>
      <c r="J94" s="47" t="s">
        <v>63</v>
      </c>
      <c r="K94" s="47" t="s">
        <v>63</v>
      </c>
      <c r="L94" s="47" t="s">
        <v>43</v>
      </c>
      <c r="M94" s="47" t="s">
        <v>63</v>
      </c>
      <c r="N94" s="47" t="s">
        <v>29</v>
      </c>
      <c r="O94" s="47" t="s">
        <v>63</v>
      </c>
      <c r="P94" s="47" t="s">
        <v>63</v>
      </c>
    </row>
    <row r="95" spans="1:16" x14ac:dyDescent="0.3">
      <c r="A95" s="40">
        <v>93</v>
      </c>
      <c r="B95" s="41" t="s">
        <v>21</v>
      </c>
      <c r="C95" s="41" t="s">
        <v>35</v>
      </c>
      <c r="D95" s="41" t="s">
        <v>35</v>
      </c>
      <c r="E95" s="41" t="s">
        <v>35</v>
      </c>
      <c r="F95" s="41" t="s">
        <v>35</v>
      </c>
      <c r="G95" s="41" t="s">
        <v>35</v>
      </c>
      <c r="H95" s="41" t="s">
        <v>35</v>
      </c>
      <c r="I95" s="42" t="s">
        <v>35</v>
      </c>
      <c r="J95" s="47" t="s">
        <v>63</v>
      </c>
      <c r="K95" s="47" t="s">
        <v>63</v>
      </c>
      <c r="L95" s="47" t="s">
        <v>36</v>
      </c>
      <c r="M95" s="47" t="s">
        <v>63</v>
      </c>
      <c r="N95" s="47"/>
      <c r="O95" s="47"/>
      <c r="P95" s="47"/>
    </row>
    <row r="96" spans="1:16" x14ac:dyDescent="0.3">
      <c r="A96" s="40">
        <v>94</v>
      </c>
      <c r="B96" s="43" t="s">
        <v>21</v>
      </c>
      <c r="C96" s="43" t="s">
        <v>35</v>
      </c>
      <c r="D96" s="43" t="s">
        <v>35</v>
      </c>
      <c r="E96" s="43" t="s">
        <v>35</v>
      </c>
      <c r="F96" s="43" t="s">
        <v>35</v>
      </c>
      <c r="G96" s="43" t="s">
        <v>35</v>
      </c>
      <c r="H96" s="43" t="s">
        <v>35</v>
      </c>
      <c r="I96" s="44" t="s">
        <v>35</v>
      </c>
      <c r="J96" s="47" t="s">
        <v>63</v>
      </c>
      <c r="K96" s="47" t="s">
        <v>63</v>
      </c>
      <c r="L96" s="47" t="s">
        <v>36</v>
      </c>
      <c r="M96" s="47" t="s">
        <v>63</v>
      </c>
      <c r="N96" s="47"/>
      <c r="O96" s="47" t="s">
        <v>63</v>
      </c>
      <c r="P96" s="47" t="s">
        <v>63</v>
      </c>
    </row>
    <row r="97" spans="1:16" x14ac:dyDescent="0.3">
      <c r="A97" s="40">
        <v>95</v>
      </c>
      <c r="B97" s="41" t="s">
        <v>37</v>
      </c>
      <c r="C97" s="41" t="s">
        <v>35</v>
      </c>
      <c r="D97" s="41" t="s">
        <v>35</v>
      </c>
      <c r="E97" s="41" t="s">
        <v>35</v>
      </c>
      <c r="F97" s="41" t="s">
        <v>35</v>
      </c>
      <c r="G97" s="41" t="s">
        <v>35</v>
      </c>
      <c r="H97" s="41" t="s">
        <v>35</v>
      </c>
      <c r="I97" s="42" t="s">
        <v>35</v>
      </c>
      <c r="J97" s="47" t="s">
        <v>63</v>
      </c>
      <c r="K97" s="47" t="s">
        <v>63</v>
      </c>
      <c r="L97" s="47" t="s">
        <v>36</v>
      </c>
      <c r="M97" s="47" t="s">
        <v>63</v>
      </c>
      <c r="N97" s="47" t="s">
        <v>29</v>
      </c>
      <c r="O97" s="47" t="s">
        <v>63</v>
      </c>
      <c r="P97" s="47" t="s">
        <v>63</v>
      </c>
    </row>
    <row r="98" spans="1:16" x14ac:dyDescent="0.3">
      <c r="A98" s="40">
        <v>96</v>
      </c>
      <c r="B98" s="43" t="s">
        <v>21</v>
      </c>
      <c r="C98" s="43" t="s">
        <v>35</v>
      </c>
      <c r="D98" s="43" t="s">
        <v>35</v>
      </c>
      <c r="E98" s="43" t="s">
        <v>35</v>
      </c>
      <c r="F98" s="43" t="s">
        <v>35</v>
      </c>
      <c r="G98" s="43" t="s">
        <v>35</v>
      </c>
      <c r="H98" s="43" t="s">
        <v>35</v>
      </c>
      <c r="I98" s="44" t="s">
        <v>35</v>
      </c>
      <c r="J98" s="47" t="s">
        <v>63</v>
      </c>
      <c r="K98" s="47" t="s">
        <v>63</v>
      </c>
      <c r="L98" s="47" t="s">
        <v>43</v>
      </c>
      <c r="M98" s="47" t="s">
        <v>63</v>
      </c>
      <c r="N98" s="47" t="s">
        <v>29</v>
      </c>
      <c r="O98" s="47" t="s">
        <v>63</v>
      </c>
      <c r="P98" s="47" t="s">
        <v>63</v>
      </c>
    </row>
    <row r="99" spans="1:16" x14ac:dyDescent="0.3">
      <c r="A99" s="40">
        <v>97</v>
      </c>
      <c r="B99" s="41" t="s">
        <v>21</v>
      </c>
      <c r="C99" s="41" t="s">
        <v>35</v>
      </c>
      <c r="D99" s="41" t="s">
        <v>35</v>
      </c>
      <c r="E99" s="41" t="s">
        <v>35</v>
      </c>
      <c r="F99" s="41" t="s">
        <v>35</v>
      </c>
      <c r="G99" s="41" t="s">
        <v>35</v>
      </c>
      <c r="H99" s="41" t="s">
        <v>35</v>
      </c>
      <c r="I99" s="42" t="s">
        <v>35</v>
      </c>
      <c r="J99" s="47" t="s">
        <v>63</v>
      </c>
      <c r="K99" s="47" t="s">
        <v>63</v>
      </c>
      <c r="L99" s="47" t="s">
        <v>60</v>
      </c>
      <c r="M99" s="47" t="s">
        <v>63</v>
      </c>
      <c r="N99" s="47" t="s">
        <v>29</v>
      </c>
      <c r="O99" s="47" t="s">
        <v>63</v>
      </c>
      <c r="P99" s="47" t="s">
        <v>63</v>
      </c>
    </row>
    <row r="100" spans="1:16" x14ac:dyDescent="0.3">
      <c r="A100" s="40">
        <v>98</v>
      </c>
      <c r="B100" s="43" t="s">
        <v>21</v>
      </c>
      <c r="C100" s="43" t="s">
        <v>35</v>
      </c>
      <c r="D100" s="43" t="s">
        <v>35</v>
      </c>
      <c r="E100" s="43" t="s">
        <v>35</v>
      </c>
      <c r="F100" s="43" t="s">
        <v>35</v>
      </c>
      <c r="G100" s="43" t="s">
        <v>35</v>
      </c>
      <c r="H100" s="43" t="s">
        <v>35</v>
      </c>
      <c r="I100" s="44" t="s">
        <v>35</v>
      </c>
      <c r="J100" s="47" t="s">
        <v>63</v>
      </c>
      <c r="K100" s="47" t="s">
        <v>63</v>
      </c>
      <c r="L100" s="47" t="s">
        <v>43</v>
      </c>
      <c r="M100" s="47" t="s">
        <v>63</v>
      </c>
      <c r="N100" s="47" t="s">
        <v>29</v>
      </c>
      <c r="O100" s="47" t="s">
        <v>63</v>
      </c>
      <c r="P100" s="47" t="s">
        <v>63</v>
      </c>
    </row>
    <row r="101" spans="1:16" x14ac:dyDescent="0.3">
      <c r="A101" s="40">
        <v>99</v>
      </c>
      <c r="B101" s="41" t="s">
        <v>21</v>
      </c>
      <c r="C101" s="41" t="s">
        <v>27</v>
      </c>
      <c r="D101" s="41" t="s">
        <v>35</v>
      </c>
      <c r="E101" s="41" t="s">
        <v>35</v>
      </c>
      <c r="F101" s="41" t="s">
        <v>35</v>
      </c>
      <c r="G101" s="41" t="s">
        <v>35</v>
      </c>
      <c r="H101" s="41" t="s">
        <v>35</v>
      </c>
      <c r="I101" s="42" t="s">
        <v>35</v>
      </c>
      <c r="J101" s="47" t="s">
        <v>65</v>
      </c>
      <c r="K101" s="47" t="s">
        <v>65</v>
      </c>
      <c r="L101" s="47" t="s">
        <v>36</v>
      </c>
      <c r="M101" s="47" t="s">
        <v>63</v>
      </c>
      <c r="N101" s="47" t="s">
        <v>29</v>
      </c>
      <c r="O101" s="47" t="s">
        <v>63</v>
      </c>
      <c r="P101" s="47" t="s">
        <v>63</v>
      </c>
    </row>
    <row r="102" spans="1:16" x14ac:dyDescent="0.3">
      <c r="A102" s="40">
        <v>100</v>
      </c>
      <c r="B102" s="43" t="s">
        <v>21</v>
      </c>
      <c r="C102" s="43" t="s">
        <v>26</v>
      </c>
      <c r="D102" s="43" t="s">
        <v>28</v>
      </c>
      <c r="E102" s="43" t="s">
        <v>35</v>
      </c>
      <c r="F102" s="43" t="s">
        <v>35</v>
      </c>
      <c r="G102" s="43" t="s">
        <v>35</v>
      </c>
      <c r="H102" s="43" t="s">
        <v>35</v>
      </c>
      <c r="I102" s="44" t="s">
        <v>35</v>
      </c>
      <c r="J102" s="47" t="s">
        <v>63</v>
      </c>
      <c r="K102" s="47" t="s">
        <v>63</v>
      </c>
      <c r="L102" s="47" t="s">
        <v>36</v>
      </c>
      <c r="M102" s="47" t="s">
        <v>63</v>
      </c>
      <c r="N102" s="47" t="s">
        <v>29</v>
      </c>
      <c r="O102" s="47" t="s">
        <v>63</v>
      </c>
      <c r="P102" s="47" t="s">
        <v>63</v>
      </c>
    </row>
    <row r="103" spans="1:16" x14ac:dyDescent="0.3">
      <c r="A103" s="40">
        <v>101</v>
      </c>
      <c r="B103" s="41" t="s">
        <v>21</v>
      </c>
      <c r="C103" s="41" t="s">
        <v>35</v>
      </c>
      <c r="D103" s="41" t="s">
        <v>35</v>
      </c>
      <c r="E103" s="41" t="s">
        <v>35</v>
      </c>
      <c r="F103" s="41" t="s">
        <v>35</v>
      </c>
      <c r="G103" s="41" t="s">
        <v>35</v>
      </c>
      <c r="H103" s="41" t="s">
        <v>35</v>
      </c>
      <c r="I103" s="42" t="s">
        <v>35</v>
      </c>
      <c r="J103" s="47" t="s">
        <v>63</v>
      </c>
      <c r="K103" s="47" t="s">
        <v>63</v>
      </c>
      <c r="L103" s="47" t="s">
        <v>45</v>
      </c>
      <c r="M103" s="47" t="s">
        <v>63</v>
      </c>
      <c r="N103" s="47" t="s">
        <v>29</v>
      </c>
      <c r="O103" s="47" t="s">
        <v>63</v>
      </c>
      <c r="P103" s="47" t="s">
        <v>63</v>
      </c>
    </row>
    <row r="104" spans="1:16" x14ac:dyDescent="0.3">
      <c r="A104" s="40">
        <v>102</v>
      </c>
      <c r="B104" s="43" t="s">
        <v>37</v>
      </c>
      <c r="C104" s="43" t="s">
        <v>28</v>
      </c>
      <c r="D104" s="43" t="s">
        <v>28</v>
      </c>
      <c r="E104" s="43" t="s">
        <v>35</v>
      </c>
      <c r="F104" s="43" t="s">
        <v>35</v>
      </c>
      <c r="G104" s="43" t="s">
        <v>27</v>
      </c>
      <c r="H104" s="43" t="s">
        <v>27</v>
      </c>
      <c r="I104" s="44" t="s">
        <v>35</v>
      </c>
      <c r="J104" s="47" t="s">
        <v>63</v>
      </c>
      <c r="K104" s="47" t="s">
        <v>63</v>
      </c>
      <c r="L104" s="47" t="s">
        <v>43</v>
      </c>
      <c r="M104" s="47" t="s">
        <v>63</v>
      </c>
      <c r="N104" s="47" t="s">
        <v>29</v>
      </c>
      <c r="O104" s="47" t="s">
        <v>63</v>
      </c>
      <c r="P104" s="47" t="s">
        <v>63</v>
      </c>
    </row>
    <row r="105" spans="1:16" x14ac:dyDescent="0.3">
      <c r="A105" s="40">
        <v>103</v>
      </c>
      <c r="B105" s="41" t="s">
        <v>37</v>
      </c>
      <c r="C105" s="41" t="s">
        <v>27</v>
      </c>
      <c r="D105" s="41" t="s">
        <v>35</v>
      </c>
      <c r="E105" s="41" t="s">
        <v>35</v>
      </c>
      <c r="F105" s="41" t="s">
        <v>35</v>
      </c>
      <c r="G105" s="41" t="s">
        <v>35</v>
      </c>
      <c r="H105" s="41" t="s">
        <v>35</v>
      </c>
      <c r="I105" s="42" t="s">
        <v>35</v>
      </c>
      <c r="J105" s="47" t="s">
        <v>63</v>
      </c>
      <c r="K105" s="47" t="s">
        <v>63</v>
      </c>
      <c r="L105" s="47" t="s">
        <v>36</v>
      </c>
      <c r="M105" s="47" t="s">
        <v>63</v>
      </c>
      <c r="N105" s="47" t="s">
        <v>29</v>
      </c>
      <c r="O105" s="47" t="s">
        <v>63</v>
      </c>
      <c r="P105" s="47" t="s">
        <v>63</v>
      </c>
    </row>
    <row r="106" spans="1:16" x14ac:dyDescent="0.3">
      <c r="A106" s="40">
        <v>104</v>
      </c>
      <c r="B106" s="43" t="s">
        <v>21</v>
      </c>
      <c r="C106" s="43" t="s">
        <v>27</v>
      </c>
      <c r="D106" s="43" t="s">
        <v>35</v>
      </c>
      <c r="E106" s="43" t="s">
        <v>35</v>
      </c>
      <c r="F106" s="43" t="s">
        <v>35</v>
      </c>
      <c r="G106" s="43" t="s">
        <v>35</v>
      </c>
      <c r="H106" s="43" t="s">
        <v>35</v>
      </c>
      <c r="I106" s="44" t="s">
        <v>35</v>
      </c>
      <c r="J106" s="47" t="s">
        <v>65</v>
      </c>
      <c r="K106" s="47" t="s">
        <v>65</v>
      </c>
      <c r="L106" s="47" t="s">
        <v>43</v>
      </c>
      <c r="M106" s="47" t="s">
        <v>63</v>
      </c>
      <c r="N106" s="47" t="s">
        <v>29</v>
      </c>
      <c r="O106" s="47" t="s">
        <v>68</v>
      </c>
      <c r="P106" s="47" t="s">
        <v>68</v>
      </c>
    </row>
    <row r="107" spans="1:16" x14ac:dyDescent="0.3">
      <c r="A107" s="40">
        <v>105</v>
      </c>
      <c r="B107" s="41" t="s">
        <v>37</v>
      </c>
      <c r="C107" s="41" t="s">
        <v>35</v>
      </c>
      <c r="D107" s="41" t="s">
        <v>35</v>
      </c>
      <c r="E107" s="41" t="s">
        <v>35</v>
      </c>
      <c r="F107" s="41" t="s">
        <v>35</v>
      </c>
      <c r="G107" s="41" t="s">
        <v>35</v>
      </c>
      <c r="H107" s="41" t="s">
        <v>26</v>
      </c>
      <c r="I107" s="42" t="s">
        <v>35</v>
      </c>
      <c r="J107" s="47" t="s">
        <v>63</v>
      </c>
      <c r="K107" s="47" t="s">
        <v>63</v>
      </c>
      <c r="L107" s="47" t="s">
        <v>41</v>
      </c>
      <c r="M107" s="47" t="s">
        <v>63</v>
      </c>
      <c r="N107" s="47" t="s">
        <v>29</v>
      </c>
      <c r="O107" s="47" t="s">
        <v>63</v>
      </c>
      <c r="P107" s="47" t="s">
        <v>63</v>
      </c>
    </row>
    <row r="108" spans="1:16" x14ac:dyDescent="0.3">
      <c r="A108" s="40">
        <v>106</v>
      </c>
      <c r="B108" s="43" t="s">
        <v>21</v>
      </c>
      <c r="C108" s="43" t="s">
        <v>27</v>
      </c>
      <c r="D108" s="43" t="s">
        <v>35</v>
      </c>
      <c r="E108" s="43" t="s">
        <v>35</v>
      </c>
      <c r="F108" s="43" t="s">
        <v>35</v>
      </c>
      <c r="G108" s="43" t="s">
        <v>35</v>
      </c>
      <c r="H108" s="43" t="s">
        <v>27</v>
      </c>
      <c r="I108" s="44" t="s">
        <v>35</v>
      </c>
      <c r="J108" s="47" t="s">
        <v>63</v>
      </c>
      <c r="K108" s="47" t="s">
        <v>63</v>
      </c>
      <c r="L108" s="47" t="s">
        <v>45</v>
      </c>
      <c r="M108" s="47" t="s">
        <v>63</v>
      </c>
      <c r="N108" s="47" t="s">
        <v>31</v>
      </c>
      <c r="O108" s="47" t="s">
        <v>68</v>
      </c>
      <c r="P108" s="47" t="s">
        <v>63</v>
      </c>
    </row>
    <row r="109" spans="1:16" x14ac:dyDescent="0.3">
      <c r="A109" s="40">
        <v>107</v>
      </c>
      <c r="B109" s="45" t="s">
        <v>37</v>
      </c>
      <c r="C109" s="45" t="s">
        <v>35</v>
      </c>
      <c r="D109" s="45" t="s">
        <v>27</v>
      </c>
      <c r="E109" s="45" t="s">
        <v>35</v>
      </c>
      <c r="F109" s="45" t="s">
        <v>35</v>
      </c>
      <c r="G109" s="45" t="s">
        <v>27</v>
      </c>
      <c r="H109" s="45" t="s">
        <v>28</v>
      </c>
      <c r="I109" s="46" t="s">
        <v>35</v>
      </c>
      <c r="J109" s="49"/>
      <c r="K109" s="49"/>
      <c r="L109" s="49"/>
      <c r="M109" s="49"/>
      <c r="N109" s="49"/>
      <c r="O109" s="49"/>
      <c r="P109" s="49"/>
    </row>
    <row r="112" spans="1:16" x14ac:dyDescent="0.3">
      <c r="C112" s="8" t="s">
        <v>37</v>
      </c>
    </row>
    <row r="113" spans="3:16" x14ac:dyDescent="0.3">
      <c r="C113" s="2"/>
      <c r="D113" s="7" t="s">
        <v>35</v>
      </c>
      <c r="E113" s="7" t="s">
        <v>27</v>
      </c>
      <c r="F113" s="7" t="s">
        <v>26</v>
      </c>
      <c r="G113" s="7" t="s">
        <v>25</v>
      </c>
      <c r="H113" s="7" t="s">
        <v>28</v>
      </c>
      <c r="I113" s="7" t="s">
        <v>79</v>
      </c>
      <c r="L113" s="1"/>
      <c r="M113" s="11" t="s">
        <v>29</v>
      </c>
      <c r="N113" s="11" t="s">
        <v>30</v>
      </c>
      <c r="O113" s="11" t="s">
        <v>31</v>
      </c>
      <c r="P113" s="11" t="s">
        <v>88</v>
      </c>
    </row>
    <row r="114" spans="3:16" x14ac:dyDescent="0.3">
      <c r="C114" s="1" t="s">
        <v>5</v>
      </c>
      <c r="D114" s="1">
        <f>COUNTIFS(Table5[GENDER], B109, Table5[SUBSTANCE ABUSE IN 3 MINTHS], C109)</f>
        <v>21</v>
      </c>
      <c r="E114" s="1">
        <f>COUNTIFS(Table5[GENDER], B109, Table5[SUBSTANCE ABUSE IN 3 MINTHS], C108)</f>
        <v>7</v>
      </c>
      <c r="F114" s="1">
        <f>COUNTIFS(Table5[GENDER], $B$109, Table5[SUBSTANCE ABUSE IN 3 MINTHS], C102)</f>
        <v>3</v>
      </c>
      <c r="G114" s="1">
        <f>COUNTIFS(Table5[GENDER], $B$109, Table5[SUBSTANCE ABUSE IN 3 MINTHS], G113)</f>
        <v>2</v>
      </c>
      <c r="H114" s="1">
        <f>COUNTIFS(Table5[GENDER], $B$109, Table5[SUBSTANCE ABUSE IN 3 MINTHS], H113)</f>
        <v>2</v>
      </c>
      <c r="I114" s="3">
        <f>SUM(D114:H114)</f>
        <v>35</v>
      </c>
      <c r="L114" s="1" t="s">
        <v>12</v>
      </c>
      <c r="M114" s="12">
        <f>COUNTIFS(Table5[GENDER], $B$109, Table5[DO HCW ABUSE DRUGS], M113)</f>
        <v>31</v>
      </c>
      <c r="N114" s="12">
        <f>COUNTIFS(Table5[GENDER], $B$109, Table5[DO HCW ABUSE DRUGS], N113)</f>
        <v>1</v>
      </c>
      <c r="O114" s="12">
        <f>COUNTIFS(Table5[GENDER], $B$109, Table5[DO HCW ABUSE DRUGS], O113)</f>
        <v>2</v>
      </c>
      <c r="P114" s="12">
        <f>SUM(M114:O114)</f>
        <v>34</v>
      </c>
    </row>
    <row r="115" spans="3:16" x14ac:dyDescent="0.3">
      <c r="C115" s="4"/>
      <c r="D115" s="5">
        <f>(D114/$I$114)</f>
        <v>0.6</v>
      </c>
      <c r="E115" s="5">
        <f>(E114/$I$114)</f>
        <v>0.2</v>
      </c>
      <c r="F115" s="5">
        <f>(F114/$I$114)</f>
        <v>8.5714285714285715E-2</v>
      </c>
      <c r="G115" s="5">
        <f>(G114/$I$114)</f>
        <v>5.7142857142857141E-2</v>
      </c>
      <c r="H115" s="5">
        <f>(H114/$I$114)</f>
        <v>5.7142857142857141E-2</v>
      </c>
      <c r="I115" s="6">
        <f t="shared" ref="I115:I122" si="0">SUM(D115:H115)</f>
        <v>1</v>
      </c>
      <c r="L115" s="52"/>
      <c r="M115" s="53">
        <f>M114/$P$114</f>
        <v>0.91176470588235292</v>
      </c>
      <c r="N115" s="53">
        <f>N114/$P$114</f>
        <v>2.9411764705882353E-2</v>
      </c>
      <c r="O115" s="53">
        <f>O114/$P$114</f>
        <v>5.8823529411764705E-2</v>
      </c>
      <c r="P115" s="54">
        <f t="shared" ref="P115:P125" si="1">SUM(M115:O115)</f>
        <v>1</v>
      </c>
    </row>
    <row r="116" spans="3:16" x14ac:dyDescent="0.3">
      <c r="C116" s="1" t="s">
        <v>6</v>
      </c>
      <c r="D116" s="1">
        <f>COUNTIFS(Table5[GENDER], $B$109, Table5[DESIRE FOR SUBSTANCE ABUSE IN 3 MONTHS], D113)</f>
        <v>27</v>
      </c>
      <c r="E116" s="1">
        <f>COUNTIFS(Table5[GENDER], $B$109, Table5[DESIRE FOR SUBSTANCE ABUSE IN 3 MONTHS], E113)</f>
        <v>3</v>
      </c>
      <c r="F116" s="1">
        <f>COUNTIFS(Table5[GENDER], $B$109, Table5[DESIRE FOR SUBSTANCE ABUSE IN 3 MONTHS], F113)</f>
        <v>1</v>
      </c>
      <c r="G116" s="1">
        <f>COUNTIFS(Table5[GENDER], $B$109, Table5[DESIRE FOR SUBSTANCE ABUSE IN 3 MONTHS], G113)</f>
        <v>2</v>
      </c>
      <c r="H116" s="1">
        <f>COUNTIFS(Table5[GENDER], $B$109, Table5[DESIRE FOR SUBSTANCE ABUSE IN 3 MONTHS], H113)</f>
        <v>2</v>
      </c>
      <c r="I116" s="3">
        <f t="shared" si="0"/>
        <v>35</v>
      </c>
      <c r="L116" s="1" t="s">
        <v>13</v>
      </c>
      <c r="M116" s="12">
        <f>COUNTIFS(Table5[GENDER], $B$109, Table5[DO HCW WHO ABUSE DRUGS HAVE A PROBLEM], M113)</f>
        <v>30</v>
      </c>
      <c r="N116" s="12">
        <f>COUNTIFS(Table5[GENDER], $B$109, Table5[DO HCW WHO ABUSE DRUGS HAVE A PROBLEM], N113)</f>
        <v>1</v>
      </c>
      <c r="O116" s="12">
        <f>COUNTIFS(Table5[GENDER], $B$109, Table5[DO HCW WHO ABUSE DRUGS HAVE A PROBLEM], O113)</f>
        <v>3</v>
      </c>
      <c r="P116" s="12">
        <f t="shared" si="1"/>
        <v>34</v>
      </c>
    </row>
    <row r="117" spans="3:16" x14ac:dyDescent="0.3">
      <c r="C117" s="4"/>
      <c r="D117" s="5">
        <f>D116/$I$116</f>
        <v>0.77142857142857146</v>
      </c>
      <c r="E117" s="5">
        <f>E116/$I$116</f>
        <v>8.5714285714285715E-2</v>
      </c>
      <c r="F117" s="5">
        <f>F116/$I$116</f>
        <v>2.8571428571428571E-2</v>
      </c>
      <c r="G117" s="5">
        <f>G116/$I$116</f>
        <v>5.7142857142857141E-2</v>
      </c>
      <c r="H117" s="5">
        <f>H116/$I$116</f>
        <v>5.7142857142857141E-2</v>
      </c>
      <c r="I117" s="5">
        <f>SUM(D117:H117)</f>
        <v>1</v>
      </c>
      <c r="L117" s="52"/>
      <c r="M117" s="54">
        <f>M116/$P$116</f>
        <v>0.88235294117647056</v>
      </c>
      <c r="N117" s="54">
        <f>N116/$P$116</f>
        <v>2.9411764705882353E-2</v>
      </c>
      <c r="O117" s="54">
        <f>O116/$P$116</f>
        <v>8.8235294117647065E-2</v>
      </c>
      <c r="P117" s="54">
        <f t="shared" si="1"/>
        <v>1</v>
      </c>
    </row>
    <row r="118" spans="3:16" x14ac:dyDescent="0.3">
      <c r="C118" s="1" t="s">
        <v>7</v>
      </c>
      <c r="D118" s="1">
        <f>COUNTIFS(Table5[GENDER], $B$109, Table5[HAS ABUSE LED TO HEALTH,SOCIAL,LEGAL OR FINANCIAL PROBS], D113)</f>
        <v>35</v>
      </c>
      <c r="E118" s="1">
        <f>COUNTIFS(Table5[GENDER], $B$109, Table5[HAS ABUSE LED TO HEALTH,SOCIAL,LEGAL OR FINANCIAL PROBS], E113)</f>
        <v>0</v>
      </c>
      <c r="F118" s="1">
        <f>COUNTIFS(Table5[GENDER], $B$109, Table5[HAS ABUSE LED TO HEALTH,SOCIAL,LEGAL OR FINANCIAL PROBS], F113)</f>
        <v>0</v>
      </c>
      <c r="G118" s="1">
        <f>COUNTIFS(Table5[GENDER], $B$109, Table5[HAS ABUSE LED TO HEALTH,SOCIAL,LEGAL OR FINANCIAL PROBS], G113)</f>
        <v>0</v>
      </c>
      <c r="H118" s="1">
        <f>COUNTIFS(Table5[GENDER], $B$109, Table5[HAS ABUSE LED TO HEALTH,SOCIAL,LEGAL OR FINANCIAL PROBS], H113)</f>
        <v>0</v>
      </c>
      <c r="I118" s="3">
        <f t="shared" si="0"/>
        <v>35</v>
      </c>
      <c r="L118" s="1" t="s">
        <v>15</v>
      </c>
      <c r="M118" s="12">
        <f>COUNTIFS(Table5[GENDER], $B$109, Table5[DO SUBSTANCE ABUSING ACW NEED HELP], M113)</f>
        <v>33</v>
      </c>
      <c r="N118" s="12">
        <f>COUNTIFS(Table5[GENDER], $B$109, Table5[DO SUBSTANCE ABUSING ACW NEED HELP], N113)</f>
        <v>0</v>
      </c>
      <c r="O118" s="12">
        <f>COUNTIFS(Table5[GENDER], $B$109, Table5[DO SUBSTANCE ABUSING ACW NEED HELP], O113)</f>
        <v>1</v>
      </c>
      <c r="P118" s="12">
        <f t="shared" si="1"/>
        <v>34</v>
      </c>
    </row>
    <row r="119" spans="3:16" x14ac:dyDescent="0.3">
      <c r="C119" s="4"/>
      <c r="D119" s="5">
        <f>D118/$I$118</f>
        <v>1</v>
      </c>
      <c r="E119" s="5">
        <f>E118/$I$118</f>
        <v>0</v>
      </c>
      <c r="F119" s="5">
        <f>F118/$I$118</f>
        <v>0</v>
      </c>
      <c r="G119" s="5">
        <f>G118/$I$118</f>
        <v>0</v>
      </c>
      <c r="H119" s="5">
        <f>H118/$I$118</f>
        <v>0</v>
      </c>
      <c r="I119" s="5">
        <v>1</v>
      </c>
      <c r="L119" s="52"/>
      <c r="M119" s="54">
        <f>M118/$P$118</f>
        <v>0.97058823529411764</v>
      </c>
      <c r="N119" s="54">
        <f>N118/$P$118</f>
        <v>0</v>
      </c>
      <c r="O119" s="54">
        <f>O118/$P$118</f>
        <v>2.9411764705882353E-2</v>
      </c>
      <c r="P119" s="54">
        <f t="shared" si="1"/>
        <v>1</v>
      </c>
    </row>
    <row r="120" spans="3:16" x14ac:dyDescent="0.3">
      <c r="C120" s="1" t="s">
        <v>8</v>
      </c>
      <c r="D120" s="1">
        <f>COUNTIFS(Table5[GENDER], $B$109, Table5[HAS SUBSTANCE ABUSE LED TO FAILURE IN ACHIEVING EXPECTATION], D113)</f>
        <v>35</v>
      </c>
      <c r="E120" s="1">
        <f>COUNTIFS(Table5[GENDER], $B$109, Table5[HAS SUBSTANCE ABUSE LED TO FAILURE IN ACHIEVING EXPECTATION], E113)</f>
        <v>0</v>
      </c>
      <c r="F120" s="1">
        <f>COUNTIFS(Table5[GENDER], $B$109, Table5[HAS SUBSTANCE ABUSE LED TO FAILURE IN ACHIEVING EXPECTATION], F113)</f>
        <v>0</v>
      </c>
      <c r="G120" s="1">
        <f>COUNTIFS(Table5[GENDER], $B$109, Table5[HAS SUBSTANCE ABUSE LED TO FAILURE IN ACHIEVING EXPECTATION], G113)</f>
        <v>0</v>
      </c>
      <c r="H120" s="1">
        <f>COUNTIFS(Table5[GENDER], $B$109, Table5[HAS SUBSTANCE ABUSE LED TO FAILURE IN ACHIEVING EXPECTATION], H113)</f>
        <v>0</v>
      </c>
      <c r="I120" s="3">
        <f t="shared" si="0"/>
        <v>35</v>
      </c>
      <c r="L120" s="1" t="s">
        <v>16</v>
      </c>
      <c r="M120" s="12">
        <f>COUNTIFS(Table5[GENDER], $B$109, Table5[WILLINGNESS TO SEEK HELP FROM PSYCOLOGIST], M113)</f>
        <v>31</v>
      </c>
      <c r="N120" s="12">
        <f>COUNTIFS(Table5[GENDER], $B$109, Table5[WILLINGNESS TO SEEK HELP FROM PSYCOLOGIST], N113)</f>
        <v>0</v>
      </c>
      <c r="O120" s="12">
        <f>COUNTIFS(Table5[GENDER], $B$109, Table5[WILLINGNESS TO SEEK HELP FROM PSYCOLOGIST], O113)</f>
        <v>1</v>
      </c>
      <c r="P120" s="12">
        <f t="shared" si="1"/>
        <v>32</v>
      </c>
    </row>
    <row r="121" spans="3:16" x14ac:dyDescent="0.3">
      <c r="C121" s="4"/>
      <c r="D121" s="6">
        <f>D120/$I$120</f>
        <v>1</v>
      </c>
      <c r="E121" s="6">
        <f>E120/$I$120</f>
        <v>0</v>
      </c>
      <c r="F121" s="6">
        <f>F120/$I$120</f>
        <v>0</v>
      </c>
      <c r="G121" s="6">
        <f>G120/$I$120</f>
        <v>0</v>
      </c>
      <c r="H121" s="6">
        <f>H120/$I$120</f>
        <v>0</v>
      </c>
      <c r="I121" s="6">
        <v>1</v>
      </c>
      <c r="L121" s="52"/>
      <c r="M121" s="54">
        <f>M120/$P$120</f>
        <v>0.96875</v>
      </c>
      <c r="N121" s="54">
        <f>N120/$P$120</f>
        <v>0</v>
      </c>
      <c r="O121" s="54">
        <f>O120/$P$120</f>
        <v>3.125E-2</v>
      </c>
      <c r="P121" s="54">
        <f t="shared" si="1"/>
        <v>1</v>
      </c>
    </row>
    <row r="122" spans="3:16" x14ac:dyDescent="0.3">
      <c r="C122" s="1" t="s">
        <v>9</v>
      </c>
      <c r="D122" s="1">
        <f>COUNTIFS(Table5[GENDER], $B$109, Table5[HAS FRIENDS OR RELATIVES COMPLAINED ABOUT ABUSE], D113)</f>
        <v>29</v>
      </c>
      <c r="E122" s="1">
        <f>COUNTIFS(Table5[GENDER], $B$109, Table5[HAS FRIENDS OR RELATIVES COMPLAINED ABOUT ABUSE], E113)</f>
        <v>6</v>
      </c>
      <c r="F122" s="1">
        <f>COUNTIFS(Table5[GENDER], $B$109, Table5[HAS FRIENDS OR RELATIVES COMPLAINED ABOUT ABUSE], F113)</f>
        <v>0</v>
      </c>
      <c r="G122" s="1">
        <f>COUNTIFS(Table5[GENDER], $B$109, Table5[HAS FRIENDS OR RELATIVES COMPLAINED ABOUT ABUSE], G113)</f>
        <v>0</v>
      </c>
      <c r="H122" s="1">
        <f>COUNTIFS(Table5[GENDER], $B$109, Table5[HAS FRIENDS OR RELATIVES COMPLAINED ABOUT ABUSE], H113)</f>
        <v>0</v>
      </c>
      <c r="I122" s="3">
        <f t="shared" si="0"/>
        <v>35</v>
      </c>
      <c r="L122" s="1" t="s">
        <v>17</v>
      </c>
      <c r="M122" s="12">
        <f>COUNTIFS(Table5[GENDER], $B$109, Table5[WILLINGNESS TO TAKE LEAVE FROM WORK &amp;LOVED ONES], M113)</f>
        <v>31</v>
      </c>
      <c r="N122" s="12">
        <f>COUNTIFS(Table5[GENDER], $B$109, Table5[WILLINGNESS TO TAKE LEAVE FROM WORK &amp;LOVED ONES], N113)</f>
        <v>0</v>
      </c>
      <c r="O122" s="12">
        <f>COUNTIFS(Table5[GENDER], $B$109, Table5[WILLINGNESS TO TAKE LEAVE FROM WORK &amp;LOVED ONES], O113)</f>
        <v>2</v>
      </c>
      <c r="P122" s="12">
        <f t="shared" si="1"/>
        <v>33</v>
      </c>
    </row>
    <row r="123" spans="3:16" x14ac:dyDescent="0.3">
      <c r="C123" s="4"/>
      <c r="D123" s="5">
        <f>D122/$I$122</f>
        <v>0.82857142857142863</v>
      </c>
      <c r="E123" s="5">
        <f>E122/$I$122</f>
        <v>0.17142857142857143</v>
      </c>
      <c r="F123" s="5">
        <f>F122/$I$122</f>
        <v>0</v>
      </c>
      <c r="G123" s="5">
        <f>G122/$I$122</f>
        <v>0</v>
      </c>
      <c r="H123" s="5">
        <f>H122/$I$122</f>
        <v>0</v>
      </c>
      <c r="I123" s="4"/>
      <c r="L123" s="52"/>
      <c r="M123" s="54">
        <f>M122/$P$122</f>
        <v>0.93939393939393945</v>
      </c>
      <c r="N123" s="54">
        <f>N122/$P$122</f>
        <v>0</v>
      </c>
      <c r="O123" s="54">
        <f>O122/$P$122</f>
        <v>6.0606060606060608E-2</v>
      </c>
      <c r="P123" s="54">
        <f t="shared" si="1"/>
        <v>1</v>
      </c>
    </row>
    <row r="124" spans="3:16" x14ac:dyDescent="0.3">
      <c r="C124" s="1"/>
      <c r="D124" s="1"/>
      <c r="E124" s="1"/>
      <c r="F124" s="1"/>
      <c r="G124" s="1"/>
      <c r="H124" s="1"/>
      <c r="I124" s="3"/>
      <c r="L124" s="1" t="s">
        <v>18</v>
      </c>
      <c r="M124" s="12">
        <f>COUNTIFS(Table5[GENDER], $B$109, Table5[WILLINGNESS TO PAY FOR TREATMENT], M113)</f>
        <v>26</v>
      </c>
      <c r="N124" s="12">
        <f>COUNTIFS(Table5[GENDER], $B$109, Table5[WILLINGNESS TO PAY FOR TREATMENT], N113)</f>
        <v>3</v>
      </c>
      <c r="O124" s="12">
        <f>COUNTIFS(Table5[GENDER], $B$109, Table5[WILLINGNESS TO PAY FOR TREATMENT], O113)</f>
        <v>4</v>
      </c>
      <c r="P124" s="12">
        <f t="shared" si="1"/>
        <v>33</v>
      </c>
    </row>
    <row r="125" spans="3:16" x14ac:dyDescent="0.3">
      <c r="C125" s="1" t="s">
        <v>10</v>
      </c>
      <c r="D125" s="1">
        <f>COUNTIFS(Table5[GENDER], $B$109, Table5[FAILURE TO CUT DOWN ON DRUG ABUSED], D113)</f>
        <v>29</v>
      </c>
      <c r="E125" s="1">
        <f>COUNTIFS(Table5[GENDER], $B$109, Table5[FAILURE TO CUT DOWN ON DRUG ABUSED], E113)</f>
        <v>4</v>
      </c>
      <c r="F125" s="1">
        <f>COUNTIFS(Table5[GENDER], $B$109, Table5[FAILURE TO CUT DOWN ON DRUG ABUSED], F113)</f>
        <v>1</v>
      </c>
      <c r="G125" s="1">
        <f>COUNTIFS(Table5[GENDER], $B$109, Table5[FAILURE TO CUT DOWN ON DRUG ABUSED], G113)</f>
        <v>0</v>
      </c>
      <c r="H125" s="1">
        <f>COUNTIFS(Table5[GENDER], $B$109, Table5[FAILURE TO CUT DOWN ON DRUG ABUSED], H113)</f>
        <v>1</v>
      </c>
      <c r="I125" s="3">
        <f>SUM(D125:H125)</f>
        <v>35</v>
      </c>
      <c r="L125" s="52"/>
      <c r="M125" s="54">
        <f>M124/$P$124</f>
        <v>0.78787878787878785</v>
      </c>
      <c r="N125" s="54">
        <f>N124/$P$124</f>
        <v>9.0909090909090912E-2</v>
      </c>
      <c r="O125" s="54">
        <f>O124/$P$124</f>
        <v>0.12121212121212122</v>
      </c>
      <c r="P125" s="54">
        <f t="shared" si="1"/>
        <v>1</v>
      </c>
    </row>
    <row r="126" spans="3:16" x14ac:dyDescent="0.3">
      <c r="C126" s="4"/>
      <c r="D126" s="6">
        <f>D125/$I$125</f>
        <v>0.82857142857142863</v>
      </c>
      <c r="E126" s="6">
        <f>E125/$I$125</f>
        <v>0.11428571428571428</v>
      </c>
      <c r="F126" s="6">
        <f>F125/$I$125</f>
        <v>2.8571428571428571E-2</v>
      </c>
      <c r="G126" s="6">
        <f>G125/$I$125</f>
        <v>0</v>
      </c>
      <c r="H126" s="6">
        <f>H125/$I$125</f>
        <v>2.8571428571428571E-2</v>
      </c>
      <c r="I126" s="4"/>
    </row>
    <row r="127" spans="3:16" x14ac:dyDescent="0.3">
      <c r="C127" s="1" t="s">
        <v>11</v>
      </c>
      <c r="D127" s="1">
        <f>COUNTIFS(Table5[GENDER], $B$109, Table5[USE OF SUBSTANCE AS INJECTION], D113)</f>
        <v>34</v>
      </c>
      <c r="E127" s="1">
        <f>COUNTIFS(Table5[GENDER], $B$109, Table5[USE OF SUBSTANCE AS INJECTION], E113)</f>
        <v>1</v>
      </c>
      <c r="F127" s="1">
        <f>COUNTIFS(Table5[GENDER], $B$109, Table5[USE OF SUBSTANCE AS INJECTION], F113)</f>
        <v>0</v>
      </c>
      <c r="G127" s="1">
        <f>COUNTIFS(Table5[GENDER], $B$109, Table5[USE OF SUBSTANCE AS INJECTION], G113)</f>
        <v>0</v>
      </c>
      <c r="H127" s="1">
        <f>COUNTIFS(Table5[GENDER], $B$109, Table5[USE OF SUBSTANCE AS INJECTION], H113)</f>
        <v>0</v>
      </c>
      <c r="I127" s="3">
        <f>SUM(D127:H127)</f>
        <v>35</v>
      </c>
    </row>
    <row r="128" spans="3:16" x14ac:dyDescent="0.3">
      <c r="C128" s="4"/>
      <c r="D128" s="6">
        <f>D127/$I$127</f>
        <v>0.97142857142857142</v>
      </c>
      <c r="E128" s="6">
        <f>E127/$I$127</f>
        <v>2.8571428571428571E-2</v>
      </c>
      <c r="F128" s="6">
        <f>F127/$I$127</f>
        <v>0</v>
      </c>
      <c r="G128" s="6">
        <f>G127/$I$127</f>
        <v>0</v>
      </c>
      <c r="H128" s="6">
        <f>H127/$I$127</f>
        <v>0</v>
      </c>
      <c r="I128" s="4"/>
    </row>
    <row r="129" spans="3:24" x14ac:dyDescent="0.3">
      <c r="C129" s="1"/>
      <c r="D129" s="1"/>
      <c r="E129" s="1"/>
      <c r="F129" s="1"/>
      <c r="G129" s="1"/>
      <c r="H129" s="1"/>
      <c r="I129" s="3"/>
    </row>
    <row r="130" spans="3:24" x14ac:dyDescent="0.3">
      <c r="L130" s="63" t="s">
        <v>37</v>
      </c>
      <c r="M130" s="59"/>
      <c r="N130" s="59"/>
      <c r="O130" s="59"/>
      <c r="P130" s="59"/>
    </row>
    <row r="131" spans="3:24" ht="43.2" x14ac:dyDescent="0.3">
      <c r="L131" s="1" t="s">
        <v>114</v>
      </c>
      <c r="M131" s="55" t="s">
        <v>36</v>
      </c>
      <c r="N131" s="55" t="s">
        <v>45</v>
      </c>
      <c r="O131" s="55" t="s">
        <v>43</v>
      </c>
      <c r="P131" s="55" t="s">
        <v>41</v>
      </c>
      <c r="Q131" s="55" t="s">
        <v>61</v>
      </c>
      <c r="R131" s="55" t="s">
        <v>58</v>
      </c>
      <c r="S131" s="55" t="s">
        <v>50</v>
      </c>
      <c r="T131" s="55" t="s">
        <v>57</v>
      </c>
      <c r="U131" s="55" t="s">
        <v>55</v>
      </c>
      <c r="V131" s="55" t="s">
        <v>53</v>
      </c>
      <c r="W131" s="55" t="s">
        <v>60</v>
      </c>
      <c r="X131" s="56" t="s">
        <v>79</v>
      </c>
    </row>
    <row r="132" spans="3:24" x14ac:dyDescent="0.3">
      <c r="L132" s="1" t="s">
        <v>106</v>
      </c>
      <c r="M132" s="1">
        <f>COUNTIFS(Table5[GENDER], $B$109, Table5[WHAT TYPE OF PROBLEM], M131)</f>
        <v>12</v>
      </c>
      <c r="N132" s="1">
        <f>COUNTIFS(Table5[GENDER], $B$109, Table5[WHAT TYPE OF PROBLEM], N131)</f>
        <v>6</v>
      </c>
      <c r="O132" s="1">
        <f>COUNTIFS(Table5[GENDER], $B$109, Table5[WHAT TYPE OF PROBLEM], O131)</f>
        <v>5</v>
      </c>
      <c r="P132" s="1">
        <f>COUNTIFS(Table5[GENDER], $B$109, Table5[WHAT TYPE OF PROBLEM], P131)</f>
        <v>3</v>
      </c>
      <c r="Q132" s="1">
        <f>COUNTIFS(Table5[GENDER], $B$109, Table5[WHAT TYPE OF PROBLEM], Q131)</f>
        <v>1</v>
      </c>
      <c r="R132" s="1">
        <f>COUNTIFS(Table5[GENDER], $B$109, Table5[WHAT TYPE OF PROBLEM], R131)</f>
        <v>1</v>
      </c>
      <c r="S132" s="1">
        <f>COUNTIFS(Table5[GENDER], $B$109, Table5[WHAT TYPE OF PROBLEM], S131)</f>
        <v>1</v>
      </c>
      <c r="T132" s="1">
        <f>COUNTIFS(Table5[GENDER], $B$109, Table5[WHAT TYPE OF PROBLEM], T131)</f>
        <v>1</v>
      </c>
      <c r="U132" s="1">
        <f>COUNTIFS(Table5[GENDER], $B$109, Table5[WHAT TYPE OF PROBLEM], U131)</f>
        <v>0</v>
      </c>
      <c r="V132" s="1">
        <f>COUNTIFS(Table5[GENDER], $B$109, Table5[WHAT TYPE OF PROBLEM], V131)</f>
        <v>1</v>
      </c>
      <c r="W132" s="1">
        <f>COUNTIFS(Table5[GENDER], $B$109, Table5[WHAT TYPE OF PROBLEM], W131)</f>
        <v>1</v>
      </c>
      <c r="X132" s="32">
        <f>SUM(M132:W132)</f>
        <v>32</v>
      </c>
    </row>
    <row r="133" spans="3:24" x14ac:dyDescent="0.3">
      <c r="L133" s="1" t="s">
        <v>105</v>
      </c>
      <c r="M133" s="57">
        <f>M132/$X$132</f>
        <v>0.375</v>
      </c>
      <c r="N133" s="57">
        <f t="shared" ref="N133:W133" si="2">N132/$X$132</f>
        <v>0.1875</v>
      </c>
      <c r="O133" s="57">
        <f t="shared" si="2"/>
        <v>0.15625</v>
      </c>
      <c r="P133" s="57">
        <f t="shared" si="2"/>
        <v>9.375E-2</v>
      </c>
      <c r="Q133" s="57">
        <f t="shared" si="2"/>
        <v>3.125E-2</v>
      </c>
      <c r="R133" s="57">
        <f t="shared" si="2"/>
        <v>3.125E-2</v>
      </c>
      <c r="S133" s="57">
        <f t="shared" si="2"/>
        <v>3.125E-2</v>
      </c>
      <c r="T133" s="57">
        <f t="shared" si="2"/>
        <v>3.125E-2</v>
      </c>
      <c r="U133" s="57">
        <f t="shared" si="2"/>
        <v>0</v>
      </c>
      <c r="V133" s="57">
        <f t="shared" si="2"/>
        <v>3.125E-2</v>
      </c>
      <c r="W133" s="57">
        <f t="shared" si="2"/>
        <v>3.125E-2</v>
      </c>
      <c r="X133" s="33">
        <f>SUM(M133:W133)</f>
        <v>1</v>
      </c>
    </row>
    <row r="134" spans="3:24" x14ac:dyDescent="0.3">
      <c r="L134" s="20"/>
      <c r="M134" s="60"/>
      <c r="N134" s="60"/>
      <c r="O134" s="60"/>
      <c r="P134" s="61"/>
      <c r="Q134" s="62"/>
    </row>
    <row r="135" spans="3:24" x14ac:dyDescent="0.3">
      <c r="L135" s="20"/>
      <c r="M135" s="60"/>
      <c r="N135" s="60"/>
      <c r="O135" s="60"/>
      <c r="P135" s="61"/>
      <c r="Q135" s="62"/>
    </row>
    <row r="136" spans="3:24" x14ac:dyDescent="0.3">
      <c r="L136" s="20"/>
      <c r="M136" s="60"/>
      <c r="N136" s="60"/>
      <c r="O136" s="60"/>
      <c r="P136" s="61"/>
      <c r="Q136" s="62"/>
    </row>
    <row r="137" spans="3:24" x14ac:dyDescent="0.3">
      <c r="C137" s="8" t="s">
        <v>21</v>
      </c>
      <c r="L137" s="8" t="s">
        <v>21</v>
      </c>
    </row>
    <row r="138" spans="3:24" x14ac:dyDescent="0.3">
      <c r="C138" s="2"/>
      <c r="D138" s="7" t="s">
        <v>35</v>
      </c>
      <c r="E138" s="7" t="s">
        <v>27</v>
      </c>
      <c r="F138" s="7" t="s">
        <v>26</v>
      </c>
      <c r="G138" s="7" t="s">
        <v>25</v>
      </c>
      <c r="H138" s="7" t="s">
        <v>28</v>
      </c>
      <c r="I138" s="7" t="s">
        <v>79</v>
      </c>
      <c r="L138" s="1"/>
      <c r="M138" s="11" t="s">
        <v>29</v>
      </c>
      <c r="N138" s="11" t="s">
        <v>30</v>
      </c>
      <c r="O138" s="11" t="s">
        <v>31</v>
      </c>
      <c r="P138" s="11" t="s">
        <v>88</v>
      </c>
    </row>
    <row r="139" spans="3:24" x14ac:dyDescent="0.3">
      <c r="C139" s="1" t="s">
        <v>5</v>
      </c>
      <c r="D139" s="1">
        <f>COUNTIFS(Table5[GENDER], $B$106, Table5[SUBSTANCE ABUSE IN 3 MINTHS], D138)</f>
        <v>41</v>
      </c>
      <c r="E139" s="1">
        <f>COUNTIFS(Table5[GENDER], $B$106, Table5[SUBSTANCE ABUSE IN 3 MINTHS], E138)</f>
        <v>17</v>
      </c>
      <c r="F139" s="1">
        <f>COUNTIFS(Table5[GENDER], $B$106, Table5[SUBSTANCE ABUSE IN 3 MINTHS], F138)</f>
        <v>10</v>
      </c>
      <c r="G139" s="1">
        <f>COUNTIFS(Table5[GENDER], $B$106, Table5[SUBSTANCE ABUSE IN 3 MINTHS], G138)</f>
        <v>3</v>
      </c>
      <c r="H139" s="1">
        <f>COUNTIFS(Table5[GENDER], $B$106, Table5[SUBSTANCE ABUSE IN 3 MINTHS], H138)</f>
        <v>1</v>
      </c>
      <c r="I139" s="3">
        <f>SUM(D139:H139)</f>
        <v>72</v>
      </c>
      <c r="L139" s="1" t="s">
        <v>12</v>
      </c>
      <c r="M139" s="12">
        <f>COUNTIFS(Table5[GENDER], $B$106, Table5[DO HCW ABUSE DRUGS], M138)</f>
        <v>62</v>
      </c>
      <c r="N139" s="12">
        <f>COUNTIFS(Table5[GENDER], $B$106, Table5[DO HCW ABUSE DRUGS], N138)</f>
        <v>1</v>
      </c>
      <c r="O139" s="12">
        <f>COUNTIFS(Table5[GENDER], $B$106, Table5[DO HCW ABUSE DRUGS], O138)</f>
        <v>9</v>
      </c>
      <c r="P139" s="64">
        <f>SUM(M139:O139)</f>
        <v>72</v>
      </c>
    </row>
    <row r="140" spans="3:24" x14ac:dyDescent="0.3">
      <c r="C140" s="4"/>
      <c r="D140" s="5">
        <f>(D139/$I$139)</f>
        <v>0.56944444444444442</v>
      </c>
      <c r="E140" s="5">
        <f>(E139/$I$139)</f>
        <v>0.2361111111111111</v>
      </c>
      <c r="F140" s="5">
        <f>(F139/$I$139)</f>
        <v>0.1388888888888889</v>
      </c>
      <c r="G140" s="5">
        <f>(G139/$I$139)</f>
        <v>4.1666666666666664E-2</v>
      </c>
      <c r="H140" s="5">
        <f>(H139/$I$139)</f>
        <v>1.3888888888888888E-2</v>
      </c>
      <c r="I140" s="6">
        <f>SUM(D140:H140)</f>
        <v>0.99999999999999989</v>
      </c>
      <c r="L140" s="52"/>
      <c r="M140" s="53">
        <f>M139/$P$139</f>
        <v>0.86111111111111116</v>
      </c>
      <c r="N140" s="53">
        <f>N139/$P$139</f>
        <v>1.3888888888888888E-2</v>
      </c>
      <c r="O140" s="53">
        <f>O139/$P$139</f>
        <v>0.125</v>
      </c>
      <c r="P140" s="65">
        <f t="shared" ref="P140:P150" si="3">SUM(M140:O140)</f>
        <v>1</v>
      </c>
    </row>
    <row r="141" spans="3:24" x14ac:dyDescent="0.3">
      <c r="C141" s="1" t="s">
        <v>6</v>
      </c>
      <c r="D141" s="1">
        <f>COUNTIFS(Table5[GENDER], $B$106, Table5[DESIRE FOR SUBSTANCE ABUSE IN 3 MONTHS], D138)</f>
        <v>60</v>
      </c>
      <c r="E141" s="1">
        <f>COUNTIFS(Table5[GENDER], $B$106, Table5[DESIRE FOR SUBSTANCE ABUSE IN 3 MONTHS], E138)</f>
        <v>7</v>
      </c>
      <c r="F141" s="1">
        <f>COUNTIFS(Table5[GENDER], $B$106, Table5[DESIRE FOR SUBSTANCE ABUSE IN 3 MONTHS], F138)</f>
        <v>2</v>
      </c>
      <c r="G141" s="1">
        <f>COUNTIFS(Table5[GENDER], $B$106, Table5[DESIRE FOR SUBSTANCE ABUSE IN 3 MONTHS], G138)</f>
        <v>1</v>
      </c>
      <c r="H141" s="1">
        <f>COUNTIFS(Table5[GENDER], $B$106, Table5[DESIRE FOR SUBSTANCE ABUSE IN 3 MONTHS], H138)</f>
        <v>2</v>
      </c>
      <c r="I141" s="3">
        <f>SUM(D141:H141)</f>
        <v>72</v>
      </c>
      <c r="L141" s="1" t="s">
        <v>13</v>
      </c>
      <c r="M141" s="12">
        <f>COUNTIFS(Table5[GENDER], $B$106, Table5[DO HCW WHO ABUSE DRUGS HAVE A PROBLEM], M138)</f>
        <v>47</v>
      </c>
      <c r="N141" s="12">
        <f>COUNTIFS(Table5[GENDER], $B$106, Table5[DO HCW WHO ABUSE DRUGS HAVE A PROBLEM], N138)</f>
        <v>7</v>
      </c>
      <c r="O141" s="12">
        <f>COUNTIFS(Table5[GENDER], $B$106, Table5[DO HCW WHO ABUSE DRUGS HAVE A PROBLEM], O138)</f>
        <v>18</v>
      </c>
      <c r="P141" s="64">
        <f t="shared" si="3"/>
        <v>72</v>
      </c>
    </row>
    <row r="142" spans="3:24" x14ac:dyDescent="0.3">
      <c r="C142" s="4"/>
      <c r="D142" s="5">
        <f>D141/$I$141</f>
        <v>0.83333333333333337</v>
      </c>
      <c r="E142" s="5">
        <f>E141/$I$141</f>
        <v>9.7222222222222224E-2</v>
      </c>
      <c r="F142" s="5">
        <f>F141/$I$141</f>
        <v>2.7777777777777776E-2</v>
      </c>
      <c r="G142" s="5">
        <f>G141/$I$141</f>
        <v>1.3888888888888888E-2</v>
      </c>
      <c r="H142" s="5">
        <f>H141/$I$141</f>
        <v>2.7777777777777776E-2</v>
      </c>
      <c r="I142" s="5">
        <f>SUM(D142:H142)</f>
        <v>1</v>
      </c>
      <c r="L142" s="52"/>
      <c r="M142" s="54">
        <f>M141/$P$141</f>
        <v>0.65277777777777779</v>
      </c>
      <c r="N142" s="54">
        <f>N141/$P$141</f>
        <v>9.7222222222222224E-2</v>
      </c>
      <c r="O142" s="54">
        <f>O141/$P$141</f>
        <v>0.25</v>
      </c>
      <c r="P142" s="65">
        <f t="shared" si="3"/>
        <v>1</v>
      </c>
    </row>
    <row r="143" spans="3:24" x14ac:dyDescent="0.3">
      <c r="C143" s="1" t="s">
        <v>7</v>
      </c>
      <c r="D143" s="1">
        <f>COUNTIFS(Table5[GENDER], $B$106, Table5[HAS ABUSE LED TO HEALTH,SOCIAL,LEGAL OR FINANCIAL PROBS], D138)</f>
        <v>67</v>
      </c>
      <c r="E143" s="1">
        <f>COUNTIFS(Table5[GENDER], $B$106, Table5[HAS ABUSE LED TO HEALTH,SOCIAL,LEGAL OR FINANCIAL PROBS], E138)</f>
        <v>3</v>
      </c>
      <c r="F143" s="1">
        <f>COUNTIFS(Table5[GENDER], $B$106, Table5[HAS ABUSE LED TO HEALTH,SOCIAL,LEGAL OR FINANCIAL PROBS], F138)</f>
        <v>1</v>
      </c>
      <c r="G143" s="1">
        <f>COUNTIFS(Table5[GENDER], $B$106, Table5[HAS ABUSE LED TO HEALTH,SOCIAL,LEGAL OR FINANCIAL PROBS], G138)</f>
        <v>0</v>
      </c>
      <c r="H143" s="1">
        <f>COUNTIFS(Table5[GENDER], $B$106, Table5[HAS ABUSE LED TO HEALTH,SOCIAL,LEGAL OR FINANCIAL PROBS], H138)</f>
        <v>0</v>
      </c>
      <c r="I143" s="3">
        <f>SUM(D143:H143)</f>
        <v>71</v>
      </c>
      <c r="L143" s="1" t="s">
        <v>15</v>
      </c>
      <c r="M143" s="12">
        <f>COUNTIFS(Table5[GENDER], $B$106, Table5[DO SUBSTANCE ABUSING ACW NEED HELP], M138)</f>
        <v>67</v>
      </c>
      <c r="N143" s="12">
        <f>COUNTIFS(Table5[GENDER], $B$106, Table5[DO SUBSTANCE ABUSING ACW NEED HELP], N138)</f>
        <v>0</v>
      </c>
      <c r="O143" s="12">
        <f>COUNTIFS(Table5[GENDER], $B$106, Table5[DO SUBSTANCE ABUSING ACW NEED HELP], O138)</f>
        <v>5</v>
      </c>
      <c r="P143" s="64">
        <f t="shared" si="3"/>
        <v>72</v>
      </c>
    </row>
    <row r="144" spans="3:24" x14ac:dyDescent="0.3">
      <c r="C144" s="4"/>
      <c r="D144" s="5">
        <f>D143/$I$143</f>
        <v>0.94366197183098588</v>
      </c>
      <c r="E144" s="5">
        <f>E143/$I$143</f>
        <v>4.2253521126760563E-2</v>
      </c>
      <c r="F144" s="5">
        <f>F143/$I$143</f>
        <v>1.4084507042253521E-2</v>
      </c>
      <c r="G144" s="5">
        <f>G143/$I$143</f>
        <v>0</v>
      </c>
      <c r="H144" s="5">
        <f>H143/$I$143</f>
        <v>0</v>
      </c>
      <c r="I144" s="5">
        <v>1</v>
      </c>
      <c r="L144" s="52"/>
      <c r="M144" s="54">
        <f>M143/$P$143</f>
        <v>0.93055555555555558</v>
      </c>
      <c r="N144" s="54">
        <f>N143/$P$143</f>
        <v>0</v>
      </c>
      <c r="O144" s="54">
        <f>O143/$P$143</f>
        <v>6.9444444444444448E-2</v>
      </c>
      <c r="P144" s="65">
        <f t="shared" si="3"/>
        <v>1</v>
      </c>
    </row>
    <row r="145" spans="3:24" x14ac:dyDescent="0.3">
      <c r="C145" s="1" t="s">
        <v>8</v>
      </c>
      <c r="D145" s="1">
        <f>COUNTIFS(Table5[GENDER], $B$106, Table5[HAS SUBSTANCE ABUSE LED TO FAILURE IN ACHIEVING EXPECTATION], D138)</f>
        <v>67</v>
      </c>
      <c r="E145" s="1">
        <f>COUNTIFS(Table5[GENDER], $B$106, Table5[HAS SUBSTANCE ABUSE LED TO FAILURE IN ACHIEVING EXPECTATION], E138)</f>
        <v>3</v>
      </c>
      <c r="F145" s="1">
        <f>COUNTIFS(Table5[GENDER], $B$106, Table5[HAS SUBSTANCE ABUSE LED TO FAILURE IN ACHIEVING EXPECTATION], F138)</f>
        <v>0</v>
      </c>
      <c r="G145" s="1">
        <f>COUNTIFS(Table5[GENDER], $B$106, Table5[HAS SUBSTANCE ABUSE LED TO FAILURE IN ACHIEVING EXPECTATION], G138)</f>
        <v>0</v>
      </c>
      <c r="H145" s="1">
        <f>COUNTIFS(Table5[GENDER], $B$106, Table5[HAS SUBSTANCE ABUSE LED TO FAILURE IN ACHIEVING EXPECTATION], H138)</f>
        <v>0</v>
      </c>
      <c r="I145" s="3">
        <f>SUM(D145:H145)</f>
        <v>70</v>
      </c>
      <c r="L145" s="1" t="s">
        <v>16</v>
      </c>
      <c r="M145" s="12">
        <f>COUNTIFS(Table5[GENDER], $B$106, Table5[WILLINGNESS TO SEEK HELP FROM PSYCOLOGIST], M138)</f>
        <v>56</v>
      </c>
      <c r="N145" s="12">
        <f>COUNTIFS(Table5[GENDER], $B$106, Table5[WILLINGNESS TO SEEK HELP FROM PSYCOLOGIST], N138)</f>
        <v>5</v>
      </c>
      <c r="O145" s="12">
        <f>COUNTIFS(Table5[GENDER], $B$106, Table5[WILLINGNESS TO SEEK HELP FROM PSYCOLOGIST], O138)</f>
        <v>6</v>
      </c>
      <c r="P145" s="64">
        <f t="shared" si="3"/>
        <v>67</v>
      </c>
    </row>
    <row r="146" spans="3:24" x14ac:dyDescent="0.3">
      <c r="C146" s="4"/>
      <c r="D146" s="6">
        <f>D145/$I$145</f>
        <v>0.95714285714285718</v>
      </c>
      <c r="E146" s="6">
        <f>E145/$I$145</f>
        <v>4.2857142857142858E-2</v>
      </c>
      <c r="F146" s="6">
        <f>F145/$I$145</f>
        <v>0</v>
      </c>
      <c r="G146" s="6">
        <f>G145/$I$145</f>
        <v>0</v>
      </c>
      <c r="H146" s="6">
        <f>H145/$I$145</f>
        <v>0</v>
      </c>
      <c r="I146" s="6">
        <v>1</v>
      </c>
      <c r="L146" s="52"/>
      <c r="M146" s="54">
        <f>M145/$P$145</f>
        <v>0.83582089552238803</v>
      </c>
      <c r="N146" s="54">
        <f>N145/$P$145</f>
        <v>7.4626865671641784E-2</v>
      </c>
      <c r="O146" s="54">
        <f>O145/$P$145</f>
        <v>8.9552238805970144E-2</v>
      </c>
      <c r="P146" s="65">
        <f t="shared" si="3"/>
        <v>1</v>
      </c>
    </row>
    <row r="147" spans="3:24" x14ac:dyDescent="0.3">
      <c r="C147" s="1" t="s">
        <v>9</v>
      </c>
      <c r="D147" s="1">
        <f>COUNTIFS(Table5[GENDER], $B$106, Table5[HAS FRIENDS OR RELATIVES COMPLAINED ABOUT ABUSE], D138)</f>
        <v>66</v>
      </c>
      <c r="E147" s="1">
        <f>COUNTIFS(Table5[GENDER], $B$106, Table5[HAS FRIENDS OR RELATIVES COMPLAINED ABOUT ABUSE], E138)</f>
        <v>1</v>
      </c>
      <c r="F147" s="1">
        <f>COUNTIFS(Table5[GENDER], $B$106, Table5[HAS FRIENDS OR RELATIVES COMPLAINED ABOUT ABUSE], F138)</f>
        <v>1</v>
      </c>
      <c r="G147" s="1">
        <f>COUNTIFS(Table5[GENDER], $B$106, Table5[HAS FRIENDS OR RELATIVES COMPLAINED ABOUT ABUSE], G138)</f>
        <v>0</v>
      </c>
      <c r="H147" s="1">
        <f>COUNTIFS(Table5[GENDER], $B$106, Table5[HAS FRIENDS OR RELATIVES COMPLAINED ABOUT ABUSE], H138)</f>
        <v>2</v>
      </c>
      <c r="I147" s="3">
        <f>SUM(D147:H147)</f>
        <v>70</v>
      </c>
      <c r="L147" s="1" t="s">
        <v>17</v>
      </c>
      <c r="M147" s="12">
        <f>COUNTIFS(Table5[GENDER], $B$106, Table5[WILLINGNESS TO TAKE LEAVE FROM WORK &amp;LOVED ONES], M138)</f>
        <v>51</v>
      </c>
      <c r="N147" s="12">
        <f>COUNTIFS(Table5[GENDER], $B$106, Table5[WILLINGNESS TO TAKE LEAVE FROM WORK &amp;LOVED ONES], N138)</f>
        <v>10</v>
      </c>
      <c r="O147" s="12">
        <f>COUNTIFS(Table5[GENDER], $B$106, Table5[WILLINGNESS TO TAKE LEAVE FROM WORK &amp;LOVED ONES], O138)</f>
        <v>9</v>
      </c>
      <c r="P147" s="64">
        <f t="shared" si="3"/>
        <v>70</v>
      </c>
    </row>
    <row r="148" spans="3:24" x14ac:dyDescent="0.3">
      <c r="C148" s="4"/>
      <c r="D148" s="5">
        <f>D147/$I$147</f>
        <v>0.94285714285714284</v>
      </c>
      <c r="E148" s="5">
        <f>E147/$I$147</f>
        <v>1.4285714285714285E-2</v>
      </c>
      <c r="F148" s="5">
        <f>F147/$I$147</f>
        <v>1.4285714285714285E-2</v>
      </c>
      <c r="G148" s="5">
        <f>G147/$I$147</f>
        <v>0</v>
      </c>
      <c r="H148" s="5">
        <f>H147/$I$147</f>
        <v>2.8571428571428571E-2</v>
      </c>
      <c r="I148" s="5">
        <f>SUM(D148:H148)</f>
        <v>0.99999999999999989</v>
      </c>
      <c r="L148" s="52"/>
      <c r="M148" s="54">
        <f>M147/$P$147</f>
        <v>0.72857142857142854</v>
      </c>
      <c r="N148" s="54">
        <f>N147/$P$147</f>
        <v>0.14285714285714285</v>
      </c>
      <c r="O148" s="54">
        <f>O147/$P$147</f>
        <v>0.12857142857142856</v>
      </c>
      <c r="P148" s="65">
        <f t="shared" si="3"/>
        <v>1</v>
      </c>
    </row>
    <row r="149" spans="3:24" x14ac:dyDescent="0.3">
      <c r="C149" s="1"/>
      <c r="D149" s="1"/>
      <c r="E149" s="1"/>
      <c r="F149" s="1"/>
      <c r="G149" s="1"/>
      <c r="H149" s="1"/>
      <c r="I149" s="3"/>
      <c r="L149" s="1" t="s">
        <v>18</v>
      </c>
      <c r="M149" s="12">
        <f>COUNTIFS(Table5[GENDER], $B$106, Table5[WILLINGNESS TO PAY FOR TREATMENT], M138)</f>
        <v>55</v>
      </c>
      <c r="N149" s="12">
        <f>COUNTIFS(Table5[GENDER], $B$106, Table5[WILLINGNESS TO PAY FOR TREATMENT], N138)</f>
        <v>6</v>
      </c>
      <c r="O149" s="12">
        <f>COUNTIFS(Table5[GENDER], $B$106, Table5[WILLINGNESS TO PAY FOR TREATMENT], O138)</f>
        <v>9</v>
      </c>
      <c r="P149" s="64">
        <f t="shared" si="3"/>
        <v>70</v>
      </c>
    </row>
    <row r="150" spans="3:24" x14ac:dyDescent="0.3">
      <c r="C150" s="1" t="s">
        <v>10</v>
      </c>
      <c r="D150" s="1">
        <f>COUNTIFS(Table5[GENDER], $B$106, Table5[FAILURE TO CUT DOWN ON DRUG ABUSED], D138)</f>
        <v>60</v>
      </c>
      <c r="E150" s="1">
        <f>COUNTIFS(Table5[GENDER], $B$106, Table5[FAILURE TO CUT DOWN ON DRUG ABUSED], E138)</f>
        <v>7</v>
      </c>
      <c r="F150" s="1">
        <f>COUNTIFS(Table5[GENDER], $B$106, Table5[FAILURE TO CUT DOWN ON DRUG ABUSED], F138)</f>
        <v>1</v>
      </c>
      <c r="G150" s="1">
        <f>COUNTIFS(Table5[GENDER], $B$106, Table5[FAILURE TO CUT DOWN ON DRUG ABUSED], G138)</f>
        <v>0</v>
      </c>
      <c r="H150" s="1">
        <f>COUNTIFS(Table5[GENDER], $B$106, Table5[FAILURE TO CUT DOWN ON DRUG ABUSED], H138)</f>
        <v>1</v>
      </c>
      <c r="I150" s="3">
        <f>SUM(D150:H150)</f>
        <v>69</v>
      </c>
      <c r="L150" s="52"/>
      <c r="M150" s="54">
        <f>M149/$P$149</f>
        <v>0.7857142857142857</v>
      </c>
      <c r="N150" s="54">
        <f>N149/$P$149</f>
        <v>8.5714285714285715E-2</v>
      </c>
      <c r="O150" s="54">
        <f>O149/$P$149</f>
        <v>0.12857142857142856</v>
      </c>
      <c r="P150" s="65">
        <f t="shared" si="3"/>
        <v>1</v>
      </c>
    </row>
    <row r="151" spans="3:24" x14ac:dyDescent="0.3">
      <c r="C151" s="4"/>
      <c r="D151" s="6">
        <f>D150/$I$150</f>
        <v>0.86956521739130432</v>
      </c>
      <c r="E151" s="6">
        <f>E150/$I$150</f>
        <v>0.10144927536231885</v>
      </c>
      <c r="F151" s="6">
        <f>F150/$I$150</f>
        <v>1.4492753623188406E-2</v>
      </c>
      <c r="G151" s="6">
        <f>G150/$I$150</f>
        <v>0</v>
      </c>
      <c r="H151" s="6">
        <f>H150/$I$150</f>
        <v>1.4492753623188406E-2</v>
      </c>
      <c r="I151" s="4"/>
    </row>
    <row r="152" spans="3:24" x14ac:dyDescent="0.3">
      <c r="C152" s="1" t="s">
        <v>11</v>
      </c>
      <c r="D152" s="1">
        <f>COUNTIFS(Table5[GENDER], $B$106, Table5[USE OF SUBSTANCE AS INJECTION], D138)</f>
        <v>69</v>
      </c>
      <c r="E152" s="1">
        <f>COUNTIFS(Table5[GENDER], $B$106, Table5[USE OF SUBSTANCE AS INJECTION], E138)</f>
        <v>2</v>
      </c>
      <c r="F152" s="1">
        <f>COUNTIFS(Table5[GENDER], $B$106, Table5[USE OF SUBSTANCE AS INJECTION], F138)</f>
        <v>0</v>
      </c>
      <c r="G152" s="1">
        <f>COUNTIFS(Table5[GENDER], $B$106, Table5[USE OF SUBSTANCE AS INJECTION], G138)</f>
        <v>0</v>
      </c>
      <c r="H152" s="1">
        <f>COUNTIFS(Table5[GENDER], $B$106, Table5[USE OF SUBSTANCE AS INJECTION], H138)</f>
        <v>0</v>
      </c>
      <c r="I152" s="3">
        <f>SUM(D152:H152)</f>
        <v>71</v>
      </c>
    </row>
    <row r="153" spans="3:24" x14ac:dyDescent="0.3">
      <c r="C153" s="4"/>
      <c r="D153" s="6">
        <f>D152/$I$152</f>
        <v>0.971830985915493</v>
      </c>
      <c r="E153" s="6">
        <f>E152/$I$152</f>
        <v>2.8169014084507043E-2</v>
      </c>
      <c r="F153" s="6">
        <f>F152/$I$152</f>
        <v>0</v>
      </c>
      <c r="G153" s="6">
        <f>G152/$I$152</f>
        <v>0</v>
      </c>
      <c r="H153" s="6">
        <f>H152/$I$152</f>
        <v>0</v>
      </c>
      <c r="I153" s="4"/>
    </row>
    <row r="154" spans="3:24" x14ac:dyDescent="0.3">
      <c r="C154" s="1"/>
      <c r="D154" s="1"/>
      <c r="E154" s="1"/>
      <c r="F154" s="1"/>
      <c r="G154" s="1"/>
      <c r="H154" s="1"/>
      <c r="I154" s="3"/>
    </row>
    <row r="155" spans="3:24" x14ac:dyDescent="0.3">
      <c r="L155" s="63" t="s">
        <v>21</v>
      </c>
      <c r="M155" s="59"/>
      <c r="N155" s="59"/>
      <c r="O155" s="59"/>
      <c r="P155" s="59"/>
    </row>
    <row r="156" spans="3:24" ht="43.2" x14ac:dyDescent="0.3">
      <c r="L156" s="1" t="s">
        <v>114</v>
      </c>
      <c r="M156" s="55" t="s">
        <v>36</v>
      </c>
      <c r="N156" s="55" t="s">
        <v>45</v>
      </c>
      <c r="O156" s="55" t="s">
        <v>43</v>
      </c>
      <c r="P156" s="55" t="s">
        <v>41</v>
      </c>
      <c r="Q156" s="55" t="s">
        <v>61</v>
      </c>
      <c r="R156" s="55" t="s">
        <v>58</v>
      </c>
      <c r="S156" s="55" t="s">
        <v>50</v>
      </c>
      <c r="T156" s="55" t="s">
        <v>57</v>
      </c>
      <c r="U156" s="55" t="s">
        <v>55</v>
      </c>
      <c r="V156" s="55" t="s">
        <v>53</v>
      </c>
      <c r="W156" s="55" t="s">
        <v>60</v>
      </c>
      <c r="X156" s="56" t="s">
        <v>79</v>
      </c>
    </row>
    <row r="157" spans="3:24" x14ac:dyDescent="0.3">
      <c r="L157" s="1" t="s">
        <v>106</v>
      </c>
      <c r="M157" s="1">
        <f>COUNTIFS(Table5[GENDER], $B$106, Table5[WHAT TYPE OF PROBLEM], M156)</f>
        <v>20</v>
      </c>
      <c r="N157" s="1">
        <f>COUNTIFS(Table5[GENDER], $B$106, Table5[WHAT TYPE OF PROBLEM], N156)</f>
        <v>12</v>
      </c>
      <c r="O157" s="1">
        <f>COUNTIFS(Table5[GENDER], $B$106, Table5[WHAT TYPE OF PROBLEM], O156)</f>
        <v>16</v>
      </c>
      <c r="P157" s="1">
        <f>COUNTIFS(Table5[GENDER], $B$106, Table5[WHAT TYPE OF PROBLEM], P156)</f>
        <v>8</v>
      </c>
      <c r="Q157" s="1">
        <f>COUNTIFS(Table5[GENDER], $B$106, Table5[WHAT TYPE OF PROBLEM], Q156)</f>
        <v>0</v>
      </c>
      <c r="R157" s="1">
        <f>COUNTIFS(Table5[GENDER], $B$106, Table5[WHAT TYPE OF PROBLEM], R156)</f>
        <v>0</v>
      </c>
      <c r="S157" s="1">
        <f>COUNTIFS(Table5[GENDER], $B$106, Table5[WHAT TYPE OF PROBLEM], S156)</f>
        <v>0</v>
      </c>
      <c r="T157" s="1">
        <f>COUNTIFS(Table5[GENDER], $B$106, Table5[WHAT TYPE OF PROBLEM], T156)</f>
        <v>0</v>
      </c>
      <c r="U157" s="1">
        <f>COUNTIFS(Table5[GENDER], $B$106, Table5[WHAT TYPE OF PROBLEM], U156)</f>
        <v>1</v>
      </c>
      <c r="V157" s="1">
        <f>COUNTIFS(Table5[GENDER], $B$106, Table5[WHAT TYPE OF PROBLEM], V156)</f>
        <v>0</v>
      </c>
      <c r="W157" s="1">
        <f>COUNTIFS(Table5[GENDER], $B$106, Table5[WHAT TYPE OF PROBLEM], W156)</f>
        <v>3</v>
      </c>
      <c r="X157" s="32">
        <f>SUM(M157:W157)</f>
        <v>60</v>
      </c>
    </row>
    <row r="158" spans="3:24" x14ac:dyDescent="0.3">
      <c r="L158" s="1" t="s">
        <v>105</v>
      </c>
      <c r="M158" s="57">
        <f>M157/$X$157</f>
        <v>0.33333333333333331</v>
      </c>
      <c r="N158" s="57">
        <f t="shared" ref="N158:W158" si="4">N157/$X$157</f>
        <v>0.2</v>
      </c>
      <c r="O158" s="57">
        <f t="shared" si="4"/>
        <v>0.26666666666666666</v>
      </c>
      <c r="P158" s="57">
        <f t="shared" si="4"/>
        <v>0.13333333333333333</v>
      </c>
      <c r="Q158" s="57">
        <f t="shared" si="4"/>
        <v>0</v>
      </c>
      <c r="R158" s="57">
        <f t="shared" si="4"/>
        <v>0</v>
      </c>
      <c r="S158" s="57">
        <f t="shared" si="4"/>
        <v>0</v>
      </c>
      <c r="T158" s="57">
        <f t="shared" si="4"/>
        <v>0</v>
      </c>
      <c r="U158" s="57">
        <f t="shared" si="4"/>
        <v>1.6666666666666666E-2</v>
      </c>
      <c r="V158" s="57">
        <f t="shared" si="4"/>
        <v>0</v>
      </c>
      <c r="W158" s="57">
        <f t="shared" si="4"/>
        <v>0.05</v>
      </c>
      <c r="X158" s="33">
        <f>SUM(M158:W158)</f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0"/>
  <sheetViews>
    <sheetView topLeftCell="A142" zoomScaleNormal="100" workbookViewId="0">
      <selection activeCell="J140" sqref="J140"/>
    </sheetView>
  </sheetViews>
  <sheetFormatPr defaultRowHeight="14.4" x14ac:dyDescent="0.3"/>
  <cols>
    <col min="3" max="3" width="9.77734375" customWidth="1"/>
    <col min="4" max="4" width="23.21875" bestFit="1" customWidth="1"/>
    <col min="6" max="6" width="34.6640625" customWidth="1"/>
    <col min="7" max="7" width="12.109375" customWidth="1"/>
    <col min="10" max="10" width="10.5546875" customWidth="1"/>
    <col min="11" max="11" width="10.21875" customWidth="1"/>
    <col min="12" max="12" width="12.5546875" customWidth="1"/>
    <col min="15" max="15" width="13.5546875" customWidth="1"/>
  </cols>
  <sheetData>
    <row r="1" spans="1:6" x14ac:dyDescent="0.3">
      <c r="A1" t="s">
        <v>19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v>1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</row>
    <row r="3" spans="1:6" x14ac:dyDescent="0.3">
      <c r="A3">
        <v>2</v>
      </c>
      <c r="B3" t="s">
        <v>32</v>
      </c>
      <c r="C3" t="s">
        <v>21</v>
      </c>
      <c r="D3" t="s">
        <v>33</v>
      </c>
      <c r="E3" t="s">
        <v>23</v>
      </c>
      <c r="F3" t="s">
        <v>34</v>
      </c>
    </row>
    <row r="4" spans="1:6" x14ac:dyDescent="0.3">
      <c r="A4">
        <v>3</v>
      </c>
      <c r="B4" t="s">
        <v>32</v>
      </c>
      <c r="C4" t="s">
        <v>37</v>
      </c>
      <c r="D4" t="s">
        <v>33</v>
      </c>
      <c r="E4" t="s">
        <v>38</v>
      </c>
    </row>
    <row r="5" spans="1:6" x14ac:dyDescent="0.3">
      <c r="A5">
        <v>4</v>
      </c>
      <c r="B5" t="s">
        <v>20</v>
      </c>
      <c r="C5" t="s">
        <v>37</v>
      </c>
      <c r="D5" t="s">
        <v>39</v>
      </c>
      <c r="E5" t="s">
        <v>38</v>
      </c>
    </row>
    <row r="6" spans="1:6" x14ac:dyDescent="0.3">
      <c r="A6">
        <v>5</v>
      </c>
      <c r="B6" t="s">
        <v>40</v>
      </c>
      <c r="C6" t="s">
        <v>21</v>
      </c>
      <c r="D6" t="s">
        <v>39</v>
      </c>
      <c r="E6" t="s">
        <v>38</v>
      </c>
    </row>
    <row r="7" spans="1:6" x14ac:dyDescent="0.3">
      <c r="A7">
        <v>6</v>
      </c>
      <c r="B7" t="s">
        <v>20</v>
      </c>
      <c r="C7" t="s">
        <v>21</v>
      </c>
      <c r="D7" t="s">
        <v>33</v>
      </c>
      <c r="E7" t="s">
        <v>38</v>
      </c>
    </row>
    <row r="8" spans="1:6" x14ac:dyDescent="0.3">
      <c r="A8">
        <v>7</v>
      </c>
      <c r="B8" t="s">
        <v>20</v>
      </c>
      <c r="C8" t="s">
        <v>21</v>
      </c>
      <c r="D8" t="s">
        <v>39</v>
      </c>
      <c r="E8" t="s">
        <v>23</v>
      </c>
    </row>
    <row r="9" spans="1:6" x14ac:dyDescent="0.3">
      <c r="A9">
        <v>8</v>
      </c>
      <c r="B9" t="s">
        <v>32</v>
      </c>
      <c r="C9" t="s">
        <v>21</v>
      </c>
      <c r="D9" t="s">
        <v>33</v>
      </c>
      <c r="E9" t="s">
        <v>38</v>
      </c>
      <c r="F9" t="s">
        <v>34</v>
      </c>
    </row>
    <row r="10" spans="1:6" x14ac:dyDescent="0.3">
      <c r="A10">
        <v>9</v>
      </c>
      <c r="B10" t="s">
        <v>20</v>
      </c>
      <c r="C10" t="s">
        <v>21</v>
      </c>
      <c r="D10" t="s">
        <v>42</v>
      </c>
      <c r="E10" t="s">
        <v>38</v>
      </c>
      <c r="F10" t="s">
        <v>34</v>
      </c>
    </row>
    <row r="11" spans="1:6" x14ac:dyDescent="0.3">
      <c r="A11">
        <v>10</v>
      </c>
      <c r="B11" t="s">
        <v>20</v>
      </c>
      <c r="C11" t="s">
        <v>21</v>
      </c>
      <c r="D11" t="s">
        <v>33</v>
      </c>
      <c r="E11" t="s">
        <v>38</v>
      </c>
      <c r="F11" t="s">
        <v>34</v>
      </c>
    </row>
    <row r="12" spans="1:6" x14ac:dyDescent="0.3">
      <c r="A12">
        <v>11</v>
      </c>
      <c r="B12" t="s">
        <v>32</v>
      </c>
      <c r="C12" t="s">
        <v>21</v>
      </c>
      <c r="D12" t="s">
        <v>42</v>
      </c>
      <c r="E12" t="s">
        <v>23</v>
      </c>
      <c r="F12" t="s">
        <v>34</v>
      </c>
    </row>
    <row r="13" spans="1:6" x14ac:dyDescent="0.3">
      <c r="A13">
        <v>12</v>
      </c>
      <c r="B13" t="s">
        <v>32</v>
      </c>
      <c r="C13" t="s">
        <v>21</v>
      </c>
      <c r="D13" t="s">
        <v>42</v>
      </c>
      <c r="E13" t="s">
        <v>38</v>
      </c>
    </row>
    <row r="14" spans="1:6" x14ac:dyDescent="0.3">
      <c r="A14">
        <v>13</v>
      </c>
      <c r="B14" t="s">
        <v>32</v>
      </c>
      <c r="C14" t="s">
        <v>21</v>
      </c>
      <c r="D14" t="s">
        <v>33</v>
      </c>
      <c r="E14" t="s">
        <v>38</v>
      </c>
    </row>
    <row r="15" spans="1:6" x14ac:dyDescent="0.3">
      <c r="A15">
        <v>14</v>
      </c>
      <c r="B15" t="s">
        <v>32</v>
      </c>
      <c r="C15" t="s">
        <v>21</v>
      </c>
      <c r="D15" t="s">
        <v>42</v>
      </c>
      <c r="E15" t="s">
        <v>38</v>
      </c>
      <c r="F15" t="s">
        <v>34</v>
      </c>
    </row>
    <row r="16" spans="1:6" x14ac:dyDescent="0.3">
      <c r="A16">
        <v>15</v>
      </c>
      <c r="B16" t="s">
        <v>32</v>
      </c>
      <c r="C16" t="s">
        <v>21</v>
      </c>
      <c r="D16" t="s">
        <v>42</v>
      </c>
      <c r="E16" t="s">
        <v>38</v>
      </c>
      <c r="F16" t="s">
        <v>34</v>
      </c>
    </row>
    <row r="17" spans="1:6" x14ac:dyDescent="0.3">
      <c r="A17">
        <v>16</v>
      </c>
      <c r="B17" t="s">
        <v>44</v>
      </c>
      <c r="C17" t="s">
        <v>21</v>
      </c>
      <c r="D17" t="s">
        <v>42</v>
      </c>
      <c r="E17" t="s">
        <v>38</v>
      </c>
      <c r="F17" t="s">
        <v>34</v>
      </c>
    </row>
    <row r="18" spans="1:6" x14ac:dyDescent="0.3">
      <c r="A18">
        <v>17</v>
      </c>
      <c r="B18" t="s">
        <v>44</v>
      </c>
      <c r="C18" t="s">
        <v>21</v>
      </c>
      <c r="D18" t="s">
        <v>42</v>
      </c>
      <c r="E18" t="s">
        <v>38</v>
      </c>
      <c r="F18" t="s">
        <v>34</v>
      </c>
    </row>
    <row r="19" spans="1:6" x14ac:dyDescent="0.3">
      <c r="A19">
        <v>18</v>
      </c>
      <c r="B19" t="s">
        <v>32</v>
      </c>
      <c r="C19" t="s">
        <v>21</v>
      </c>
      <c r="D19" t="s">
        <v>39</v>
      </c>
      <c r="E19" t="s">
        <v>23</v>
      </c>
      <c r="F19" t="s">
        <v>46</v>
      </c>
    </row>
    <row r="20" spans="1:6" x14ac:dyDescent="0.3">
      <c r="A20">
        <v>19</v>
      </c>
      <c r="B20" t="s">
        <v>20</v>
      </c>
      <c r="C20" t="s">
        <v>21</v>
      </c>
      <c r="D20" t="s">
        <v>42</v>
      </c>
      <c r="E20" t="s">
        <v>23</v>
      </c>
      <c r="F20" t="s">
        <v>34</v>
      </c>
    </row>
    <row r="21" spans="1:6" x14ac:dyDescent="0.3">
      <c r="A21">
        <v>20</v>
      </c>
      <c r="B21" t="s">
        <v>32</v>
      </c>
      <c r="C21" t="s">
        <v>37</v>
      </c>
      <c r="D21" t="s">
        <v>33</v>
      </c>
      <c r="E21" t="s">
        <v>23</v>
      </c>
      <c r="F21" t="s">
        <v>34</v>
      </c>
    </row>
    <row r="22" spans="1:6" x14ac:dyDescent="0.3">
      <c r="A22">
        <v>21</v>
      </c>
      <c r="B22" t="s">
        <v>20</v>
      </c>
      <c r="C22" t="s">
        <v>21</v>
      </c>
      <c r="D22" t="s">
        <v>22</v>
      </c>
      <c r="E22" t="s">
        <v>38</v>
      </c>
      <c r="F22" t="s">
        <v>47</v>
      </c>
    </row>
    <row r="23" spans="1:6" x14ac:dyDescent="0.3">
      <c r="A23">
        <v>22</v>
      </c>
      <c r="B23" t="s">
        <v>32</v>
      </c>
      <c r="C23" t="s">
        <v>21</v>
      </c>
      <c r="D23" t="s">
        <v>48</v>
      </c>
      <c r="E23" t="s">
        <v>23</v>
      </c>
      <c r="F23" t="s">
        <v>34</v>
      </c>
    </row>
    <row r="24" spans="1:6" x14ac:dyDescent="0.3">
      <c r="A24">
        <v>23</v>
      </c>
      <c r="B24" t="s">
        <v>32</v>
      </c>
      <c r="C24" t="s">
        <v>21</v>
      </c>
      <c r="D24" t="s">
        <v>48</v>
      </c>
      <c r="E24" t="s">
        <v>23</v>
      </c>
      <c r="F24" t="s">
        <v>34</v>
      </c>
    </row>
    <row r="25" spans="1:6" x14ac:dyDescent="0.3">
      <c r="A25">
        <v>24</v>
      </c>
      <c r="B25" t="s">
        <v>32</v>
      </c>
      <c r="C25" t="s">
        <v>37</v>
      </c>
      <c r="D25" t="s">
        <v>33</v>
      </c>
      <c r="E25" t="s">
        <v>38</v>
      </c>
    </row>
    <row r="26" spans="1:6" x14ac:dyDescent="0.3">
      <c r="A26">
        <v>25</v>
      </c>
      <c r="B26" t="s">
        <v>20</v>
      </c>
      <c r="C26" t="s">
        <v>21</v>
      </c>
      <c r="D26" t="s">
        <v>48</v>
      </c>
      <c r="E26" t="s">
        <v>23</v>
      </c>
    </row>
    <row r="27" spans="1:6" x14ac:dyDescent="0.3">
      <c r="A27">
        <v>26</v>
      </c>
      <c r="B27" t="s">
        <v>20</v>
      </c>
      <c r="C27" t="s">
        <v>37</v>
      </c>
      <c r="D27" t="s">
        <v>49</v>
      </c>
      <c r="E27" t="s">
        <v>23</v>
      </c>
      <c r="F27" t="s">
        <v>34</v>
      </c>
    </row>
    <row r="28" spans="1:6" x14ac:dyDescent="0.3">
      <c r="A28">
        <v>27</v>
      </c>
      <c r="B28" t="s">
        <v>32</v>
      </c>
      <c r="C28" t="s">
        <v>37</v>
      </c>
      <c r="D28" t="s">
        <v>39</v>
      </c>
      <c r="E28" t="s">
        <v>38</v>
      </c>
      <c r="F28" t="s">
        <v>51</v>
      </c>
    </row>
    <row r="29" spans="1:6" x14ac:dyDescent="0.3">
      <c r="A29">
        <v>28</v>
      </c>
      <c r="B29" t="s">
        <v>20</v>
      </c>
      <c r="C29" t="s">
        <v>21</v>
      </c>
      <c r="D29" t="s">
        <v>48</v>
      </c>
      <c r="E29" t="s">
        <v>38</v>
      </c>
      <c r="F29" t="s">
        <v>34</v>
      </c>
    </row>
    <row r="30" spans="1:6" x14ac:dyDescent="0.3">
      <c r="A30">
        <v>29</v>
      </c>
      <c r="B30" t="s">
        <v>20</v>
      </c>
      <c r="C30" t="s">
        <v>21</v>
      </c>
      <c r="D30" t="s">
        <v>33</v>
      </c>
      <c r="E30" t="s">
        <v>38</v>
      </c>
    </row>
    <row r="31" spans="1:6" x14ac:dyDescent="0.3">
      <c r="A31">
        <v>30</v>
      </c>
      <c r="B31" t="s">
        <v>20</v>
      </c>
      <c r="C31" t="s">
        <v>21</v>
      </c>
      <c r="D31" t="s">
        <v>33</v>
      </c>
      <c r="E31" t="s">
        <v>23</v>
      </c>
      <c r="F31" t="s">
        <v>34</v>
      </c>
    </row>
    <row r="32" spans="1:6" x14ac:dyDescent="0.3">
      <c r="A32">
        <v>31</v>
      </c>
      <c r="B32" t="s">
        <v>20</v>
      </c>
      <c r="C32" t="s">
        <v>37</v>
      </c>
      <c r="D32" t="s">
        <v>48</v>
      </c>
      <c r="E32" t="s">
        <v>23</v>
      </c>
    </row>
    <row r="33" spans="1:6" x14ac:dyDescent="0.3">
      <c r="A33">
        <v>32</v>
      </c>
      <c r="B33" t="s">
        <v>32</v>
      </c>
      <c r="C33" t="s">
        <v>37</v>
      </c>
      <c r="D33" t="s">
        <v>48</v>
      </c>
      <c r="E33" t="s">
        <v>23</v>
      </c>
    </row>
    <row r="34" spans="1:6" x14ac:dyDescent="0.3">
      <c r="A34">
        <v>33</v>
      </c>
      <c r="B34" t="s">
        <v>32</v>
      </c>
      <c r="C34" t="s">
        <v>21</v>
      </c>
      <c r="D34" t="s">
        <v>33</v>
      </c>
      <c r="E34" t="s">
        <v>38</v>
      </c>
      <c r="F34" t="s">
        <v>34</v>
      </c>
    </row>
    <row r="35" spans="1:6" x14ac:dyDescent="0.3">
      <c r="A35">
        <v>34</v>
      </c>
      <c r="B35" t="s">
        <v>32</v>
      </c>
      <c r="C35" t="s">
        <v>21</v>
      </c>
      <c r="D35" t="s">
        <v>42</v>
      </c>
      <c r="E35" t="s">
        <v>23</v>
      </c>
      <c r="F35" t="s">
        <v>34</v>
      </c>
    </row>
    <row r="36" spans="1:6" x14ac:dyDescent="0.3">
      <c r="A36">
        <v>35</v>
      </c>
      <c r="B36" t="s">
        <v>32</v>
      </c>
      <c r="C36" t="s">
        <v>37</v>
      </c>
      <c r="D36" t="s">
        <v>33</v>
      </c>
      <c r="E36" t="s">
        <v>23</v>
      </c>
      <c r="F36" t="s">
        <v>34</v>
      </c>
    </row>
    <row r="37" spans="1:6" x14ac:dyDescent="0.3">
      <c r="A37">
        <v>36</v>
      </c>
      <c r="B37" t="s">
        <v>32</v>
      </c>
      <c r="C37" t="s">
        <v>21</v>
      </c>
      <c r="D37" t="s">
        <v>42</v>
      </c>
      <c r="E37" t="s">
        <v>38</v>
      </c>
    </row>
    <row r="38" spans="1:6" x14ac:dyDescent="0.3">
      <c r="A38">
        <v>37</v>
      </c>
      <c r="B38" t="s">
        <v>32</v>
      </c>
      <c r="C38" t="s">
        <v>37</v>
      </c>
      <c r="D38" t="s">
        <v>33</v>
      </c>
      <c r="E38" t="s">
        <v>38</v>
      </c>
      <c r="F38" t="s">
        <v>54</v>
      </c>
    </row>
    <row r="39" spans="1:6" x14ac:dyDescent="0.3">
      <c r="A39">
        <v>38</v>
      </c>
      <c r="B39" t="s">
        <v>20</v>
      </c>
      <c r="C39" t="s">
        <v>37</v>
      </c>
      <c r="D39" t="s">
        <v>33</v>
      </c>
      <c r="E39" t="s">
        <v>23</v>
      </c>
    </row>
    <row r="40" spans="1:6" x14ac:dyDescent="0.3">
      <c r="A40">
        <v>39</v>
      </c>
      <c r="B40" t="s">
        <v>40</v>
      </c>
      <c r="C40" t="s">
        <v>37</v>
      </c>
      <c r="D40" t="s">
        <v>33</v>
      </c>
      <c r="E40" t="s">
        <v>38</v>
      </c>
      <c r="F40" t="s">
        <v>54</v>
      </c>
    </row>
    <row r="41" spans="1:6" x14ac:dyDescent="0.3">
      <c r="A41">
        <v>40</v>
      </c>
      <c r="B41" t="s">
        <v>40</v>
      </c>
      <c r="C41" t="s">
        <v>21</v>
      </c>
      <c r="D41" t="s">
        <v>39</v>
      </c>
      <c r="E41" t="s">
        <v>38</v>
      </c>
    </row>
    <row r="42" spans="1:6" x14ac:dyDescent="0.3">
      <c r="A42">
        <v>41</v>
      </c>
      <c r="B42" t="s">
        <v>32</v>
      </c>
      <c r="C42" t="s">
        <v>21</v>
      </c>
      <c r="D42" t="s">
        <v>49</v>
      </c>
      <c r="E42" t="s">
        <v>38</v>
      </c>
    </row>
    <row r="43" spans="1:6" x14ac:dyDescent="0.3">
      <c r="A43">
        <v>42</v>
      </c>
      <c r="B43" t="s">
        <v>20</v>
      </c>
      <c r="C43" t="s">
        <v>21</v>
      </c>
      <c r="D43" t="s">
        <v>42</v>
      </c>
      <c r="E43" t="s">
        <v>23</v>
      </c>
      <c r="F43" t="s">
        <v>34</v>
      </c>
    </row>
    <row r="44" spans="1:6" x14ac:dyDescent="0.3">
      <c r="A44">
        <v>43</v>
      </c>
      <c r="B44" t="s">
        <v>32</v>
      </c>
      <c r="C44" t="s">
        <v>21</v>
      </c>
      <c r="D44" t="s">
        <v>39</v>
      </c>
      <c r="E44" t="s">
        <v>38</v>
      </c>
    </row>
    <row r="45" spans="1:6" x14ac:dyDescent="0.3">
      <c r="A45">
        <v>44</v>
      </c>
      <c r="B45" t="s">
        <v>32</v>
      </c>
      <c r="C45" t="s">
        <v>21</v>
      </c>
      <c r="D45" t="s">
        <v>33</v>
      </c>
      <c r="E45" t="s">
        <v>23</v>
      </c>
    </row>
    <row r="46" spans="1:6" x14ac:dyDescent="0.3">
      <c r="A46">
        <v>45</v>
      </c>
      <c r="B46" t="s">
        <v>32</v>
      </c>
      <c r="C46" t="s">
        <v>37</v>
      </c>
      <c r="D46" t="s">
        <v>33</v>
      </c>
      <c r="E46" t="s">
        <v>23</v>
      </c>
      <c r="F46" t="s">
        <v>56</v>
      </c>
    </row>
    <row r="47" spans="1:6" x14ac:dyDescent="0.3">
      <c r="A47">
        <v>46</v>
      </c>
      <c r="B47" t="s">
        <v>20</v>
      </c>
      <c r="C47" t="s">
        <v>37</v>
      </c>
      <c r="D47" t="s">
        <v>33</v>
      </c>
      <c r="E47" t="s">
        <v>23</v>
      </c>
      <c r="F47" t="s">
        <v>34</v>
      </c>
    </row>
    <row r="48" spans="1:6" x14ac:dyDescent="0.3">
      <c r="A48">
        <v>47</v>
      </c>
      <c r="B48" t="s">
        <v>20</v>
      </c>
      <c r="C48" t="s">
        <v>21</v>
      </c>
      <c r="D48" t="s">
        <v>33</v>
      </c>
      <c r="E48" t="s">
        <v>23</v>
      </c>
      <c r="F48" t="s">
        <v>34</v>
      </c>
    </row>
    <row r="49" spans="1:6" x14ac:dyDescent="0.3">
      <c r="A49">
        <v>48</v>
      </c>
      <c r="B49" t="s">
        <v>40</v>
      </c>
      <c r="C49" t="s">
        <v>21</v>
      </c>
      <c r="D49" t="s">
        <v>42</v>
      </c>
      <c r="E49" t="s">
        <v>38</v>
      </c>
    </row>
    <row r="50" spans="1:6" x14ac:dyDescent="0.3">
      <c r="A50">
        <v>49</v>
      </c>
      <c r="B50" t="s">
        <v>32</v>
      </c>
      <c r="C50" t="s">
        <v>37</v>
      </c>
      <c r="D50" t="s">
        <v>33</v>
      </c>
      <c r="E50" t="s">
        <v>38</v>
      </c>
      <c r="F50" t="s">
        <v>56</v>
      </c>
    </row>
    <row r="51" spans="1:6" x14ac:dyDescent="0.3">
      <c r="A51">
        <v>50</v>
      </c>
      <c r="B51" t="s">
        <v>20</v>
      </c>
      <c r="C51" t="s">
        <v>37</v>
      </c>
      <c r="D51" t="s">
        <v>39</v>
      </c>
      <c r="E51" t="s">
        <v>23</v>
      </c>
      <c r="F51" t="s">
        <v>34</v>
      </c>
    </row>
    <row r="52" spans="1:6" x14ac:dyDescent="0.3">
      <c r="A52">
        <v>51</v>
      </c>
      <c r="B52" t="s">
        <v>20</v>
      </c>
      <c r="C52" t="s">
        <v>37</v>
      </c>
      <c r="D52" t="s">
        <v>33</v>
      </c>
      <c r="E52" t="s">
        <v>23</v>
      </c>
      <c r="F52" t="s">
        <v>59</v>
      </c>
    </row>
    <row r="53" spans="1:6" x14ac:dyDescent="0.3">
      <c r="A53">
        <v>52</v>
      </c>
      <c r="B53" t="s">
        <v>32</v>
      </c>
      <c r="C53" t="s">
        <v>37</v>
      </c>
      <c r="D53" t="s">
        <v>39</v>
      </c>
      <c r="E53" t="s">
        <v>38</v>
      </c>
      <c r="F53" t="s">
        <v>59</v>
      </c>
    </row>
    <row r="54" spans="1:6" x14ac:dyDescent="0.3">
      <c r="A54">
        <v>53</v>
      </c>
      <c r="B54" t="s">
        <v>40</v>
      </c>
      <c r="C54" t="s">
        <v>37</v>
      </c>
      <c r="D54" t="s">
        <v>33</v>
      </c>
      <c r="E54" t="s">
        <v>38</v>
      </c>
      <c r="F54" t="s">
        <v>34</v>
      </c>
    </row>
    <row r="55" spans="1:6" x14ac:dyDescent="0.3">
      <c r="A55">
        <v>54</v>
      </c>
      <c r="B55" t="s">
        <v>32</v>
      </c>
      <c r="C55" t="s">
        <v>37</v>
      </c>
      <c r="D55" t="s">
        <v>39</v>
      </c>
      <c r="E55" t="s">
        <v>38</v>
      </c>
    </row>
    <row r="56" spans="1:6" x14ac:dyDescent="0.3">
      <c r="A56">
        <v>55</v>
      </c>
      <c r="B56" t="s">
        <v>40</v>
      </c>
      <c r="C56" t="s">
        <v>21</v>
      </c>
      <c r="D56" t="s">
        <v>33</v>
      </c>
      <c r="E56" t="s">
        <v>38</v>
      </c>
      <c r="F56" t="s">
        <v>34</v>
      </c>
    </row>
    <row r="57" spans="1:6" x14ac:dyDescent="0.3">
      <c r="A57">
        <v>56</v>
      </c>
      <c r="B57" t="s">
        <v>40</v>
      </c>
      <c r="C57" t="s">
        <v>37</v>
      </c>
      <c r="D57" t="s">
        <v>33</v>
      </c>
      <c r="E57" t="s">
        <v>38</v>
      </c>
      <c r="F57" t="s">
        <v>47</v>
      </c>
    </row>
    <row r="58" spans="1:6" x14ac:dyDescent="0.3">
      <c r="A58">
        <v>57</v>
      </c>
      <c r="B58" t="s">
        <v>32</v>
      </c>
      <c r="C58" t="s">
        <v>21</v>
      </c>
      <c r="D58" t="s">
        <v>33</v>
      </c>
      <c r="E58" t="s">
        <v>38</v>
      </c>
    </row>
    <row r="59" spans="1:6" x14ac:dyDescent="0.3">
      <c r="A59">
        <v>58</v>
      </c>
      <c r="B59" t="s">
        <v>32</v>
      </c>
      <c r="C59" t="s">
        <v>21</v>
      </c>
      <c r="D59" t="s">
        <v>22</v>
      </c>
      <c r="E59" t="s">
        <v>38</v>
      </c>
      <c r="F59" t="s">
        <v>34</v>
      </c>
    </row>
    <row r="60" spans="1:6" x14ac:dyDescent="0.3">
      <c r="A60">
        <v>59</v>
      </c>
      <c r="B60" t="s">
        <v>32</v>
      </c>
      <c r="C60" t="s">
        <v>21</v>
      </c>
      <c r="D60" t="s">
        <v>22</v>
      </c>
      <c r="E60" t="s">
        <v>38</v>
      </c>
      <c r="F60" t="s">
        <v>34</v>
      </c>
    </row>
    <row r="61" spans="1:6" x14ac:dyDescent="0.3">
      <c r="A61">
        <v>60</v>
      </c>
      <c r="B61" t="s">
        <v>20</v>
      </c>
      <c r="C61" t="s">
        <v>21</v>
      </c>
      <c r="D61" t="s">
        <v>22</v>
      </c>
      <c r="E61" t="s">
        <v>23</v>
      </c>
      <c r="F61" t="s">
        <v>121</v>
      </c>
    </row>
    <row r="62" spans="1:6" x14ac:dyDescent="0.3">
      <c r="A62">
        <v>61</v>
      </c>
      <c r="B62" t="s">
        <v>32</v>
      </c>
      <c r="C62" t="s">
        <v>21</v>
      </c>
      <c r="D62" t="s">
        <v>22</v>
      </c>
      <c r="E62" t="s">
        <v>38</v>
      </c>
      <c r="F62" t="s">
        <v>34</v>
      </c>
    </row>
    <row r="63" spans="1:6" x14ac:dyDescent="0.3">
      <c r="A63">
        <v>62</v>
      </c>
      <c r="B63" t="s">
        <v>20</v>
      </c>
      <c r="C63" t="s">
        <v>21</v>
      </c>
      <c r="D63" t="s">
        <v>22</v>
      </c>
      <c r="E63" t="s">
        <v>23</v>
      </c>
    </row>
    <row r="64" spans="1:6" x14ac:dyDescent="0.3">
      <c r="A64">
        <v>63</v>
      </c>
      <c r="B64" t="s">
        <v>40</v>
      </c>
      <c r="C64" t="s">
        <v>21</v>
      </c>
      <c r="D64" t="s">
        <v>22</v>
      </c>
      <c r="E64" t="s">
        <v>23</v>
      </c>
    </row>
    <row r="65" spans="1:6" x14ac:dyDescent="0.3">
      <c r="A65">
        <v>64</v>
      </c>
      <c r="B65" t="s">
        <v>32</v>
      </c>
      <c r="C65" t="s">
        <v>21</v>
      </c>
      <c r="D65" t="s">
        <v>22</v>
      </c>
      <c r="E65" t="s">
        <v>23</v>
      </c>
      <c r="F65" t="s">
        <v>34</v>
      </c>
    </row>
    <row r="66" spans="1:6" x14ac:dyDescent="0.3">
      <c r="A66">
        <v>65</v>
      </c>
      <c r="B66" t="s">
        <v>32</v>
      </c>
      <c r="C66" t="s">
        <v>21</v>
      </c>
      <c r="D66" t="s">
        <v>22</v>
      </c>
      <c r="E66" t="s">
        <v>38</v>
      </c>
    </row>
    <row r="67" spans="1:6" x14ac:dyDescent="0.3">
      <c r="A67">
        <v>66</v>
      </c>
      <c r="B67" t="s">
        <v>20</v>
      </c>
      <c r="C67" t="s">
        <v>21</v>
      </c>
      <c r="D67" t="s">
        <v>22</v>
      </c>
      <c r="E67" t="s">
        <v>23</v>
      </c>
      <c r="F67" t="s">
        <v>34</v>
      </c>
    </row>
    <row r="68" spans="1:6" x14ac:dyDescent="0.3">
      <c r="A68">
        <v>67</v>
      </c>
      <c r="B68" t="s">
        <v>32</v>
      </c>
      <c r="C68" t="s">
        <v>21</v>
      </c>
      <c r="D68" t="s">
        <v>33</v>
      </c>
      <c r="E68" t="s">
        <v>38</v>
      </c>
      <c r="F68" t="s">
        <v>122</v>
      </c>
    </row>
    <row r="69" spans="1:6" x14ac:dyDescent="0.3">
      <c r="A69">
        <v>68</v>
      </c>
      <c r="B69" t="s">
        <v>20</v>
      </c>
      <c r="C69" t="s">
        <v>37</v>
      </c>
      <c r="D69" t="s">
        <v>22</v>
      </c>
      <c r="E69" t="s">
        <v>38</v>
      </c>
      <c r="F69" t="s">
        <v>128</v>
      </c>
    </row>
    <row r="70" spans="1:6" x14ac:dyDescent="0.3">
      <c r="A70">
        <v>69</v>
      </c>
      <c r="B70" t="s">
        <v>40</v>
      </c>
      <c r="C70" t="s">
        <v>21</v>
      </c>
      <c r="D70" t="s">
        <v>42</v>
      </c>
      <c r="E70" t="s">
        <v>38</v>
      </c>
      <c r="F70" t="s">
        <v>121</v>
      </c>
    </row>
    <row r="71" spans="1:6" x14ac:dyDescent="0.3">
      <c r="A71">
        <v>70</v>
      </c>
      <c r="B71" t="s">
        <v>32</v>
      </c>
      <c r="C71" t="s">
        <v>37</v>
      </c>
      <c r="D71" t="s">
        <v>22</v>
      </c>
      <c r="E71" t="s">
        <v>38</v>
      </c>
      <c r="F71" t="s">
        <v>121</v>
      </c>
    </row>
    <row r="72" spans="1:6" x14ac:dyDescent="0.3">
      <c r="A72">
        <v>71</v>
      </c>
      <c r="B72" t="s">
        <v>20</v>
      </c>
      <c r="C72" t="s">
        <v>21</v>
      </c>
      <c r="D72" t="s">
        <v>22</v>
      </c>
      <c r="E72" t="s">
        <v>23</v>
      </c>
      <c r="F72" t="s">
        <v>34</v>
      </c>
    </row>
    <row r="73" spans="1:6" x14ac:dyDescent="0.3">
      <c r="A73">
        <v>72</v>
      </c>
      <c r="B73" t="s">
        <v>40</v>
      </c>
      <c r="C73" t="s">
        <v>21</v>
      </c>
      <c r="D73" t="s">
        <v>33</v>
      </c>
      <c r="E73" t="s">
        <v>38</v>
      </c>
    </row>
    <row r="74" spans="1:6" x14ac:dyDescent="0.3">
      <c r="A74">
        <v>73</v>
      </c>
      <c r="B74" t="s">
        <v>32</v>
      </c>
      <c r="C74" t="s">
        <v>37</v>
      </c>
      <c r="D74" t="s">
        <v>33</v>
      </c>
      <c r="E74" t="s">
        <v>38</v>
      </c>
    </row>
    <row r="75" spans="1:6" x14ac:dyDescent="0.3">
      <c r="A75">
        <v>74</v>
      </c>
      <c r="B75" t="s">
        <v>20</v>
      </c>
      <c r="C75" t="s">
        <v>21</v>
      </c>
      <c r="D75" t="s">
        <v>22</v>
      </c>
      <c r="E75" t="s">
        <v>23</v>
      </c>
      <c r="F75" t="s">
        <v>34</v>
      </c>
    </row>
    <row r="76" spans="1:6" x14ac:dyDescent="0.3">
      <c r="A76">
        <v>75</v>
      </c>
      <c r="B76" t="s">
        <v>32</v>
      </c>
      <c r="C76" t="s">
        <v>21</v>
      </c>
      <c r="D76" t="s">
        <v>22</v>
      </c>
      <c r="E76" t="s">
        <v>23</v>
      </c>
      <c r="F76" t="s">
        <v>123</v>
      </c>
    </row>
    <row r="77" spans="1:6" x14ac:dyDescent="0.3">
      <c r="A77">
        <v>76</v>
      </c>
      <c r="B77" t="s">
        <v>20</v>
      </c>
      <c r="C77" t="s">
        <v>21</v>
      </c>
      <c r="D77" t="s">
        <v>22</v>
      </c>
      <c r="E77" t="s">
        <v>23</v>
      </c>
      <c r="F77" t="s">
        <v>124</v>
      </c>
    </row>
    <row r="78" spans="1:6" x14ac:dyDescent="0.3">
      <c r="A78">
        <v>77</v>
      </c>
      <c r="B78" t="s">
        <v>40</v>
      </c>
      <c r="C78" t="s">
        <v>37</v>
      </c>
      <c r="D78" t="s">
        <v>71</v>
      </c>
      <c r="E78" t="s">
        <v>38</v>
      </c>
    </row>
    <row r="79" spans="1:6" x14ac:dyDescent="0.3">
      <c r="A79">
        <v>78</v>
      </c>
      <c r="B79" t="s">
        <v>32</v>
      </c>
      <c r="C79" t="s">
        <v>21</v>
      </c>
      <c r="D79" t="s">
        <v>33</v>
      </c>
      <c r="E79" t="s">
        <v>38</v>
      </c>
      <c r="F79" t="s">
        <v>34</v>
      </c>
    </row>
    <row r="80" spans="1:6" x14ac:dyDescent="0.3">
      <c r="A80">
        <v>79</v>
      </c>
      <c r="B80" t="s">
        <v>40</v>
      </c>
      <c r="C80" t="s">
        <v>21</v>
      </c>
      <c r="D80" t="s">
        <v>72</v>
      </c>
      <c r="E80" t="s">
        <v>38</v>
      </c>
    </row>
    <row r="81" spans="1:6" x14ac:dyDescent="0.3">
      <c r="A81">
        <v>80</v>
      </c>
      <c r="B81" t="s">
        <v>40</v>
      </c>
      <c r="C81" t="s">
        <v>21</v>
      </c>
      <c r="D81" t="s">
        <v>42</v>
      </c>
      <c r="E81" t="s">
        <v>38</v>
      </c>
      <c r="F81" t="s">
        <v>123</v>
      </c>
    </row>
    <row r="82" spans="1:6" x14ac:dyDescent="0.3">
      <c r="A82">
        <v>81</v>
      </c>
      <c r="B82" t="s">
        <v>20</v>
      </c>
      <c r="C82" t="s">
        <v>37</v>
      </c>
      <c r="D82" t="s">
        <v>22</v>
      </c>
      <c r="E82" t="s">
        <v>23</v>
      </c>
      <c r="F82" t="s">
        <v>125</v>
      </c>
    </row>
    <row r="83" spans="1:6" x14ac:dyDescent="0.3">
      <c r="A83">
        <v>82</v>
      </c>
      <c r="B83" t="s">
        <v>32</v>
      </c>
      <c r="C83" t="s">
        <v>37</v>
      </c>
      <c r="D83" t="s">
        <v>72</v>
      </c>
      <c r="E83" t="s">
        <v>38</v>
      </c>
    </row>
    <row r="84" spans="1:6" x14ac:dyDescent="0.3">
      <c r="A84">
        <v>83</v>
      </c>
      <c r="B84" t="s">
        <v>44</v>
      </c>
      <c r="C84" t="s">
        <v>21</v>
      </c>
      <c r="D84" t="s">
        <v>42</v>
      </c>
      <c r="E84" t="s">
        <v>38</v>
      </c>
      <c r="F84" t="s">
        <v>122</v>
      </c>
    </row>
    <row r="85" spans="1:6" x14ac:dyDescent="0.3">
      <c r="A85">
        <v>84</v>
      </c>
      <c r="B85" t="s">
        <v>40</v>
      </c>
      <c r="C85" t="s">
        <v>21</v>
      </c>
      <c r="D85" t="s">
        <v>42</v>
      </c>
      <c r="E85" t="s">
        <v>23</v>
      </c>
      <c r="F85" t="s">
        <v>34</v>
      </c>
    </row>
    <row r="86" spans="1:6" x14ac:dyDescent="0.3">
      <c r="A86">
        <v>85</v>
      </c>
      <c r="B86" t="s">
        <v>32</v>
      </c>
      <c r="C86" t="s">
        <v>21</v>
      </c>
      <c r="D86" t="s">
        <v>42</v>
      </c>
      <c r="E86" t="s">
        <v>38</v>
      </c>
      <c r="F86" t="s">
        <v>34</v>
      </c>
    </row>
    <row r="87" spans="1:6" x14ac:dyDescent="0.3">
      <c r="A87">
        <v>86</v>
      </c>
      <c r="B87" t="s">
        <v>32</v>
      </c>
      <c r="C87" t="s">
        <v>21</v>
      </c>
      <c r="D87" t="s">
        <v>42</v>
      </c>
      <c r="E87" t="s">
        <v>38</v>
      </c>
      <c r="F87" t="s">
        <v>34</v>
      </c>
    </row>
    <row r="88" spans="1:6" x14ac:dyDescent="0.3">
      <c r="A88">
        <v>87</v>
      </c>
      <c r="B88" t="s">
        <v>32</v>
      </c>
      <c r="C88" t="s">
        <v>37</v>
      </c>
      <c r="D88" t="s">
        <v>33</v>
      </c>
      <c r="E88" t="s">
        <v>38</v>
      </c>
      <c r="F88" t="s">
        <v>34</v>
      </c>
    </row>
    <row r="89" spans="1:6" x14ac:dyDescent="0.3">
      <c r="A89">
        <v>88</v>
      </c>
      <c r="B89" t="s">
        <v>20</v>
      </c>
      <c r="C89" t="s">
        <v>37</v>
      </c>
      <c r="D89" t="s">
        <v>22</v>
      </c>
      <c r="E89" t="s">
        <v>23</v>
      </c>
    </row>
    <row r="90" spans="1:6" x14ac:dyDescent="0.3">
      <c r="A90">
        <v>89</v>
      </c>
      <c r="B90" t="s">
        <v>32</v>
      </c>
      <c r="C90" t="s">
        <v>21</v>
      </c>
      <c r="D90" t="s">
        <v>42</v>
      </c>
      <c r="E90" t="s">
        <v>38</v>
      </c>
    </row>
    <row r="91" spans="1:6" x14ac:dyDescent="0.3">
      <c r="A91">
        <v>90</v>
      </c>
      <c r="B91" t="s">
        <v>32</v>
      </c>
      <c r="C91" t="s">
        <v>21</v>
      </c>
      <c r="D91" t="s">
        <v>72</v>
      </c>
      <c r="E91" t="s">
        <v>38</v>
      </c>
    </row>
    <row r="92" spans="1:6" x14ac:dyDescent="0.3">
      <c r="A92">
        <v>91</v>
      </c>
      <c r="B92" t="s">
        <v>32</v>
      </c>
      <c r="C92" t="s">
        <v>21</v>
      </c>
      <c r="D92" t="s">
        <v>33</v>
      </c>
      <c r="E92" t="s">
        <v>23</v>
      </c>
      <c r="F92" t="s">
        <v>34</v>
      </c>
    </row>
    <row r="93" spans="1:6" x14ac:dyDescent="0.3">
      <c r="A93">
        <v>92</v>
      </c>
      <c r="B93" t="s">
        <v>20</v>
      </c>
      <c r="C93" t="s">
        <v>37</v>
      </c>
      <c r="D93" t="s">
        <v>22</v>
      </c>
      <c r="E93" t="s">
        <v>23</v>
      </c>
      <c r="F93" t="s">
        <v>126</v>
      </c>
    </row>
    <row r="94" spans="1:6" x14ac:dyDescent="0.3">
      <c r="A94">
        <v>93</v>
      </c>
      <c r="B94" t="s">
        <v>20</v>
      </c>
      <c r="C94" t="s">
        <v>21</v>
      </c>
      <c r="D94" t="s">
        <v>72</v>
      </c>
      <c r="E94" t="s">
        <v>38</v>
      </c>
    </row>
    <row r="95" spans="1:6" x14ac:dyDescent="0.3">
      <c r="A95">
        <v>94</v>
      </c>
      <c r="B95" t="s">
        <v>32</v>
      </c>
      <c r="C95" t="s">
        <v>21</v>
      </c>
      <c r="D95" t="s">
        <v>49</v>
      </c>
      <c r="E95" t="s">
        <v>23</v>
      </c>
    </row>
    <row r="96" spans="1:6" x14ac:dyDescent="0.3">
      <c r="A96">
        <v>95</v>
      </c>
      <c r="B96" t="s">
        <v>32</v>
      </c>
      <c r="C96" t="s">
        <v>37</v>
      </c>
      <c r="D96" t="s">
        <v>42</v>
      </c>
      <c r="E96" t="s">
        <v>38</v>
      </c>
    </row>
    <row r="97" spans="1:6" x14ac:dyDescent="0.3">
      <c r="A97">
        <v>96</v>
      </c>
      <c r="B97" t="s">
        <v>32</v>
      </c>
      <c r="C97" t="s">
        <v>21</v>
      </c>
      <c r="D97" t="s">
        <v>72</v>
      </c>
      <c r="E97" t="s">
        <v>23</v>
      </c>
    </row>
    <row r="98" spans="1:6" x14ac:dyDescent="0.3">
      <c r="A98">
        <v>97</v>
      </c>
      <c r="B98" t="s">
        <v>44</v>
      </c>
      <c r="C98" t="s">
        <v>21</v>
      </c>
      <c r="D98" t="s">
        <v>42</v>
      </c>
      <c r="E98" t="s">
        <v>38</v>
      </c>
      <c r="F98" t="s">
        <v>122</v>
      </c>
    </row>
    <row r="99" spans="1:6" x14ac:dyDescent="0.3">
      <c r="A99">
        <v>98</v>
      </c>
      <c r="B99" t="s">
        <v>32</v>
      </c>
      <c r="C99" t="s">
        <v>21</v>
      </c>
      <c r="D99" t="s">
        <v>72</v>
      </c>
      <c r="E99" t="s">
        <v>38</v>
      </c>
    </row>
    <row r="100" spans="1:6" x14ac:dyDescent="0.3">
      <c r="A100">
        <v>99</v>
      </c>
      <c r="B100" t="s">
        <v>75</v>
      </c>
      <c r="C100" t="s">
        <v>21</v>
      </c>
      <c r="D100" t="s">
        <v>42</v>
      </c>
      <c r="E100" t="s">
        <v>38</v>
      </c>
      <c r="F100" t="s">
        <v>121</v>
      </c>
    </row>
    <row r="101" spans="1:6" x14ac:dyDescent="0.3">
      <c r="A101">
        <v>100</v>
      </c>
      <c r="B101" t="s">
        <v>32</v>
      </c>
      <c r="C101" t="s">
        <v>21</v>
      </c>
      <c r="D101" t="s">
        <v>72</v>
      </c>
      <c r="E101" t="s">
        <v>38</v>
      </c>
      <c r="F101" t="s">
        <v>123</v>
      </c>
    </row>
    <row r="102" spans="1:6" x14ac:dyDescent="0.3">
      <c r="A102">
        <v>101</v>
      </c>
      <c r="B102" t="s">
        <v>32</v>
      </c>
      <c r="C102" t="s">
        <v>21</v>
      </c>
      <c r="D102" t="s">
        <v>42</v>
      </c>
      <c r="E102" t="s">
        <v>38</v>
      </c>
    </row>
    <row r="103" spans="1:6" x14ac:dyDescent="0.3">
      <c r="A103">
        <v>102</v>
      </c>
      <c r="B103" t="s">
        <v>32</v>
      </c>
      <c r="C103" t="s">
        <v>37</v>
      </c>
      <c r="D103" t="s">
        <v>22</v>
      </c>
      <c r="E103" t="s">
        <v>38</v>
      </c>
      <c r="F103" t="s">
        <v>127</v>
      </c>
    </row>
    <row r="104" spans="1:6" x14ac:dyDescent="0.3">
      <c r="A104">
        <v>103</v>
      </c>
      <c r="B104" t="s">
        <v>32</v>
      </c>
      <c r="C104" t="s">
        <v>37</v>
      </c>
      <c r="D104" t="s">
        <v>22</v>
      </c>
      <c r="E104" t="s">
        <v>38</v>
      </c>
      <c r="F104" t="s">
        <v>34</v>
      </c>
    </row>
    <row r="105" spans="1:6" x14ac:dyDescent="0.3">
      <c r="A105">
        <v>104</v>
      </c>
      <c r="B105" t="s">
        <v>32</v>
      </c>
      <c r="C105" t="s">
        <v>21</v>
      </c>
      <c r="D105" t="s">
        <v>42</v>
      </c>
      <c r="E105" t="s">
        <v>38</v>
      </c>
      <c r="F105" t="s">
        <v>121</v>
      </c>
    </row>
    <row r="106" spans="1:6" x14ac:dyDescent="0.3">
      <c r="A106">
        <v>105</v>
      </c>
      <c r="B106" t="s">
        <v>32</v>
      </c>
      <c r="C106" t="s">
        <v>37</v>
      </c>
      <c r="D106" t="s">
        <v>71</v>
      </c>
      <c r="E106" t="s">
        <v>23</v>
      </c>
      <c r="F106" t="s">
        <v>34</v>
      </c>
    </row>
    <row r="107" spans="1:6" x14ac:dyDescent="0.3">
      <c r="A107">
        <v>106</v>
      </c>
      <c r="B107" t="s">
        <v>32</v>
      </c>
      <c r="C107" t="s">
        <v>21</v>
      </c>
      <c r="D107" t="s">
        <v>42</v>
      </c>
      <c r="E107" t="s">
        <v>23</v>
      </c>
      <c r="F107" t="s">
        <v>34</v>
      </c>
    </row>
    <row r="108" spans="1:6" x14ac:dyDescent="0.3">
      <c r="A108">
        <v>107</v>
      </c>
      <c r="B108" t="s">
        <v>20</v>
      </c>
      <c r="C108" t="s">
        <v>37</v>
      </c>
      <c r="D108" t="s">
        <v>22</v>
      </c>
      <c r="E108" t="s">
        <v>23</v>
      </c>
      <c r="F108" t="s">
        <v>34</v>
      </c>
    </row>
    <row r="113" spans="5:16" x14ac:dyDescent="0.3">
      <c r="E113" t="s">
        <v>103</v>
      </c>
      <c r="F113" t="s">
        <v>129</v>
      </c>
      <c r="G113" s="1"/>
      <c r="H113" s="102" t="s">
        <v>51</v>
      </c>
      <c r="I113" s="102" t="s">
        <v>34</v>
      </c>
      <c r="J113" s="102" t="s">
        <v>130</v>
      </c>
      <c r="K113" s="102" t="s">
        <v>123</v>
      </c>
      <c r="L113" s="102" t="s">
        <v>131</v>
      </c>
      <c r="M113" s="102" t="s">
        <v>132</v>
      </c>
      <c r="N113" s="102" t="s">
        <v>133</v>
      </c>
      <c r="O113" s="102" t="s">
        <v>134</v>
      </c>
      <c r="P113" s="101"/>
    </row>
    <row r="114" spans="5:16" x14ac:dyDescent="0.3">
      <c r="G114" s="1" t="s">
        <v>33</v>
      </c>
      <c r="H114" s="1">
        <v>4</v>
      </c>
      <c r="I114" s="1">
        <v>19</v>
      </c>
      <c r="J114" s="1">
        <v>2</v>
      </c>
      <c r="K114" s="1">
        <v>0</v>
      </c>
      <c r="L114" s="1">
        <v>0</v>
      </c>
      <c r="M114" s="1">
        <v>0</v>
      </c>
      <c r="N114" s="1">
        <v>2</v>
      </c>
      <c r="O114" s="1">
        <v>0</v>
      </c>
    </row>
    <row r="115" spans="5:16" x14ac:dyDescent="0.3">
      <c r="G115" s="1" t="s">
        <v>22</v>
      </c>
      <c r="H115" s="1">
        <v>6</v>
      </c>
      <c r="I115" s="1">
        <v>15</v>
      </c>
      <c r="J115" s="1">
        <v>6</v>
      </c>
      <c r="K115" s="1">
        <v>1</v>
      </c>
      <c r="L115" s="1">
        <v>2</v>
      </c>
      <c r="M115" s="1">
        <v>0</v>
      </c>
      <c r="N115" s="1">
        <v>4</v>
      </c>
      <c r="O115" s="1">
        <v>1</v>
      </c>
    </row>
    <row r="116" spans="5:16" x14ac:dyDescent="0.3">
      <c r="G116" s="1" t="s">
        <v>42</v>
      </c>
      <c r="H116" s="1">
        <v>0</v>
      </c>
      <c r="I116" s="1">
        <v>16</v>
      </c>
      <c r="J116" s="1">
        <v>0</v>
      </c>
      <c r="K116" s="1">
        <v>1</v>
      </c>
      <c r="L116" s="1">
        <v>0</v>
      </c>
      <c r="M116" s="1">
        <v>0</v>
      </c>
      <c r="N116" s="1">
        <v>5</v>
      </c>
      <c r="O116" s="1">
        <v>0</v>
      </c>
    </row>
    <row r="117" spans="5:16" x14ac:dyDescent="0.3">
      <c r="G117" s="12" t="s">
        <v>118</v>
      </c>
      <c r="H117" s="1">
        <v>0</v>
      </c>
      <c r="I117" s="1">
        <v>4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</row>
    <row r="118" spans="5:16" x14ac:dyDescent="0.3">
      <c r="G118" s="12" t="s">
        <v>39</v>
      </c>
      <c r="H118" s="1">
        <v>1</v>
      </c>
      <c r="I118" s="1">
        <v>1</v>
      </c>
      <c r="J118" s="1">
        <v>0</v>
      </c>
      <c r="K118" s="1">
        <v>1</v>
      </c>
      <c r="L118" s="1">
        <v>0</v>
      </c>
      <c r="M118" s="1">
        <v>0</v>
      </c>
      <c r="N118" s="1">
        <v>1</v>
      </c>
      <c r="O118" s="1">
        <v>1</v>
      </c>
    </row>
    <row r="119" spans="5:16" x14ac:dyDescent="0.3">
      <c r="G119" s="1" t="s">
        <v>49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</row>
    <row r="120" spans="5:16" x14ac:dyDescent="0.3">
      <c r="G120" s="7" t="s">
        <v>79</v>
      </c>
      <c r="H120" s="7">
        <f>SUM(H114:H119)</f>
        <v>11</v>
      </c>
      <c r="I120" s="7">
        <f t="shared" ref="I120:O120" si="0">SUM(I114:I119)</f>
        <v>56</v>
      </c>
      <c r="J120" s="7">
        <f t="shared" si="0"/>
        <v>8</v>
      </c>
      <c r="K120" s="7">
        <f t="shared" si="0"/>
        <v>3</v>
      </c>
      <c r="L120" s="7">
        <f t="shared" si="0"/>
        <v>2</v>
      </c>
      <c r="M120" s="7">
        <f t="shared" si="0"/>
        <v>0</v>
      </c>
      <c r="N120" s="7">
        <f t="shared" si="0"/>
        <v>12</v>
      </c>
      <c r="O120" s="7">
        <f t="shared" si="0"/>
        <v>2</v>
      </c>
    </row>
    <row r="123" spans="5:16" x14ac:dyDescent="0.3">
      <c r="H123" t="s">
        <v>136</v>
      </c>
    </row>
    <row r="124" spans="5:16" x14ac:dyDescent="0.3">
      <c r="H124" t="s">
        <v>137</v>
      </c>
    </row>
    <row r="125" spans="5:16" x14ac:dyDescent="0.3">
      <c r="H125" t="s">
        <v>138</v>
      </c>
      <c r="J125">
        <v>3</v>
      </c>
    </row>
    <row r="126" spans="5:16" x14ac:dyDescent="0.3">
      <c r="H126" s="100" t="s">
        <v>56</v>
      </c>
      <c r="J126">
        <v>2</v>
      </c>
    </row>
    <row r="128" spans="5:16" x14ac:dyDescent="0.3">
      <c r="H128" t="s">
        <v>135</v>
      </c>
    </row>
    <row r="130" spans="8:14" x14ac:dyDescent="0.3">
      <c r="H130" s="100" t="s">
        <v>24</v>
      </c>
      <c r="N130">
        <v>1</v>
      </c>
    </row>
    <row r="131" spans="8:14" x14ac:dyDescent="0.3">
      <c r="H131" s="100" t="s">
        <v>47</v>
      </c>
      <c r="N131">
        <v>1</v>
      </c>
    </row>
    <row r="132" spans="8:14" x14ac:dyDescent="0.3">
      <c r="H132" s="100" t="s">
        <v>121</v>
      </c>
    </row>
    <row r="133" spans="8:14" x14ac:dyDescent="0.3">
      <c r="H133" s="100" t="s">
        <v>128</v>
      </c>
      <c r="N133">
        <v>1</v>
      </c>
    </row>
    <row r="134" spans="8:14" x14ac:dyDescent="0.3">
      <c r="H134" s="100" t="s">
        <v>127</v>
      </c>
      <c r="N134">
        <v>1</v>
      </c>
    </row>
    <row r="135" spans="8:14" x14ac:dyDescent="0.3">
      <c r="H135" s="100" t="s">
        <v>124</v>
      </c>
      <c r="N135">
        <v>1</v>
      </c>
    </row>
    <row r="136" spans="8:14" x14ac:dyDescent="0.3">
      <c r="H136" s="100" t="s">
        <v>125</v>
      </c>
      <c r="N136">
        <v>1</v>
      </c>
    </row>
    <row r="139" spans="8:14" x14ac:dyDescent="0.3">
      <c r="H139" t="s">
        <v>139</v>
      </c>
    </row>
    <row r="140" spans="8:14" x14ac:dyDescent="0.3">
      <c r="H140" s="100" t="s">
        <v>121</v>
      </c>
      <c r="N140">
        <v>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8 E A A B Q S w M E F A A C A A g A I E b 9 V M B c t F C l A A A A + A A A A B I A H A B D b 2 5 m a W c v U G F j a 2 F n Z S 5 4 b W w g o h g A K K A U A A A A A A A A A A A A A A A A A A A A A A A A A A A A h Y 8 x D o I w G E a v Q r r T F g R D y E 8 Z X C U x I R r X p l R o h G J o s d z N w S N 5 B U k U w + b 4 v b z h f a / H E / K p a 7 2 7 H I z q d Y Y C T J E n t e g r p e s M j f b i J y h n c O D i y m v p z b I 2 6 W S q D D X W 3 l J C n H P Y b X A / 1 C S k N C D n Y l + K R n Y c / W T 1 X / a V N p Z r I R G D 0 y e G h T i M c E S 3 M U 7 i A M i C o V B 6 p c z F m A J Z Q d i N r R 0 H y a T 2 j y W Q Z Q L 5 v m B v U E s D B B Q A A g A I A C B G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g R v 1 U 7 S c U s 7 g B A A C v C A A A E w A c A E Z v c m 1 1 b G F z L 1 N l Y 3 R p b 2 4 x L m 0 g o h g A K K A U A A A A A A A A A A A A A A A A A A A A A A A A A A A A 7 V L P b 9 o w F L 4 j 8 T 8 8 u R e Q I q S u 2 y 5 T D 8 Z x i K f U R n Z C J 1 U 9 B O o O 1 G C j x J k 6 I f 7 3 O i T b O m C X 9 d I D u U R 6 7 / v x / N 5 X 6 Y V b W Q O q / V 9 + 6 f f 6 v W q Z l / o B 0 n x e 6 E 9 w D Y V 2 / R 7 4 T 9 m 6 X G h f o c 8 L X Y x I X Z b a u F t b P s 2 t f R o M t 3 c 8 X + t r 1 D L R / e 6 O W O M 8 5 D 5 o B S 4 Q W e b m e y P + c 6 O R V 9 p D R 2 m Z m + r R l m t i i 3 p t m m Y 1 a N 2 C 7 R Z N K A + p R A E 4 3 w C n n 9 0 u g C 1 S 2 V i l m B M K e J w p C o z D F d w w n s b q C B t S x S S F S E g 4 T R M n a T F W H S q h I a Q C Y o q T N A 6 U I A w n Q U I n O A G v G T H u F X 0 J p l K M T + s c + n a K E W Z J J v d j Y B I z O m N 8 A v T b l J I U p 0 z w k 1 q R Z H 4 n q r G W N P G 4 G V V A x M 0 0 w Y x 7 X T w W W d r 6 H P F / G X p v 4 k G h u O U g O I Q y m 7 S M 8 I j S j C u i 1 y 9 Q f t 6 v f s T D A X f D 3 6 f O z G b 1 w z p / 7 P a q 1 Z 9 7 d y 3 h l r r s m o O D b H h b b 4 2 w c + V q X r u m g G Z 5 U W s 0 7 P d W 5 t 8 m r y N 8 0 U U R B h + G 6 D 0 k W e p q Y 0 2 l g T V L Z s Z 9 / j h q M P s t n 2 N + j v k b Y 3 5 1 j v k 5 5 u 8 z 5 n + F 4 j 8 z / w J Q S w E C L Q A U A A I A C A A g R v 1 U w F y 0 U K U A A A D 4 A A A A E g A A A A A A A A A A A A A A A A A A A A A A Q 2 9 u Z m l n L 1 B h Y 2 t h Z 2 U u e G 1 s U E s B A i 0 A F A A C A A g A I E b 9 V A / K 6 a u k A A A A 6 Q A A A B M A A A A A A A A A A A A A A A A A 8 Q A A A F t D b 2 5 0 Z W 5 0 X 1 R 5 c G V z X S 5 4 b W x Q S w E C L Q A U A A I A C A A g R v 1 U 7 S c U s 7 g B A A C v C A A A E w A A A A A A A A A A A A A A A A D i A Q A A R m 9 y b X V s Y X M v U 2 V j d G l v b j E u b V B L B Q Y A A A A A A w A D A M I A A A D n A w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4 r G Q A A A A A A A A k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E x h c 3 R V c G R h d G V k I i B W Y W x 1 Z T 0 i Z D I w M j I t M D c t M j N U M T A 6 N T A 6 M D I u O T I x N j M 2 M l o i I C 8 + P E V u d H J 5 I F R 5 c G U 9 I k Z p b G x F c n J v c k N v Z G U i I F Z h b H V l P S J z V W 5 r b m 9 3 b i I g L z 4 8 R W 5 0 c n k g V H l w Z T 0 i R m l s b E N v b H V t b k 5 h b W V z I i B W Y W x 1 Z T 0 i c 1 s m c X V v d D t B d H R y a W J 1 d G U m c X V v d D s s J n F 1 b 3 Q 7 V m F s d W U m c X V v d D t d I i A v P j x F b n R y e S B U e X B l P S J G a W x s Q 2 9 s d W 1 u V H l w Z X M i I F Z h b H V l P S J z Q m d Z P S I g L z 4 8 R W 5 0 c n k g V H l w Z T 0 i R m l s b E V y c m 9 y Q 2 9 1 b n Q i I F Z h b H V l P S J s M C I g L z 4 8 R W 5 0 c n k g V H l w Z T 0 i R m l s b E N v d W 5 0 I i B W Y W x 1 Z T 0 i b D g 0 O S I g L z 4 8 R W 5 0 c n k g V H l w Z T 0 i R m l s b F N 0 Y X R 1 c y I g V m F s d W U 9 I n N D b 2 1 w b G V 0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U v V W 5 w a X Z v d G V k I E N v b H V t b n M u e 0 F 0 d H J p Y n V 0 Z S w w f S Z x d W 9 0 O y w m c X V v d D t T Z W N 0 a W 9 u M S 9 U Y W J s Z T U v V W 5 w a X Z v d G V k I E N v b H V t b n M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N S 9 V b n B p d m 9 0 Z W Q g Q 2 9 s d W 1 u c y 5 7 Q X R 0 c m l i d X R l L D B 9 J n F 1 b 3 Q 7 L C Z x d W 9 0 O 1 N l Y 3 R p b 2 4 x L 1 R h Y m x l N S 9 V b n B p d m 9 0 Z W Q g Q 2 9 s d W 1 u c y 5 7 V m F s d W U s M X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U y M C g y K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5 N T g i I C 8 + P E V u d H J 5 I F R 5 c G U 9 I k Z p b G x F c n J v c k N v d W 5 0 I i B W Y W x 1 Z T 0 i b D A i I C 8 + P E V u d H J 5 I F R 5 c G U 9 I k Z p b G x D b 2 x 1 b W 5 U e X B l c y I g V m F s d W U 9 I n N C Z 0 E 9 I i A v P j x F b n R y e S B U e X B l P S J G a W x s Q 2 9 s d W 1 u T m F t Z X M i I F Z h b H V l P S J z W y Z x d W 9 0 O 0 F 0 d H J p Y n V 0 Z S Z x d W 9 0 O y w m c X V v d D t W Y W x 1 Z S Z x d W 9 0 O 1 0 i I C 8 + P E V u d H J 5 I F R 5 c G U 9 I k Z p b G x F c n J v c k N v Z G U i I F Z h b H V l P S J z V W 5 r b m 9 3 b i I g L z 4 8 R W 5 0 c n k g V H l w Z T 0 i R m l s b E x h c 3 R V c G R h d G V k I i B W Y W x 1 Z T 0 i Z D I w M j I t M D c t M j N U M T E 6 M D M 6 M j M u M z M 1 O D U 3 M F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1 I C g y K S 9 V b n B p d m 9 0 Z W Q g Q 2 9 s d W 1 u c y 5 7 Q X R 0 c m l i d X R l L D B 9 J n F 1 b 3 Q 7 L C Z x d W 9 0 O 1 N l Y 3 R p b 2 4 x L 1 R h Y m x l N S A o M i k v V W 5 w a X Z v d G V k I E N v b H V t b n M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N S A o M i k v V W 5 w a X Z v d G V k I E N v b H V t b n M u e 0 F 0 d H J p Y n V 0 Z S w w f S Z x d W 9 0 O y w m c X V v d D t T Z W N 0 a W 9 u M S 9 U Y W J s Z T U g K D I p L 1 V u c G l 2 b 3 R l Z C B D b 2 x 1 b W 5 z L n t W Y W x 1 Z S w x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1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U y M C g y K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J T I w K D M p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g 0 O S I g L z 4 8 R W 5 0 c n k g V H l w Z T 0 i R m l s b E V y c m 9 y Q 2 9 1 b n Q i I F Z h b H V l P S J s M C I g L z 4 8 R W 5 0 c n k g V H l w Z T 0 i R m l s b E N v b H V t b l R 5 c G V z I i B W Y W x 1 Z T 0 i c 0 F 3 W U c i I C 8 + P E V u d H J 5 I F R 5 c G U 9 I k Z p b G x D b 2 x 1 b W 5 O Y W 1 l c y I g V m F s d W U 9 I n N b J n F 1 b 3 Q 7 U m V z c G 9 u c 2 U g S U Q m c X V v d D s s J n F 1 b 3 Q 7 Q X R 0 c m l i d X R l J n F 1 b 3 Q 7 L C Z x d W 9 0 O 1 Z h b H V l J n F 1 b 3 Q 7 X S I g L z 4 8 R W 5 0 c n k g V H l w Z T 0 i R m l s b E V y c m 9 y Q 2 9 k Z S I g V m F s d W U 9 I n N V b m t u b 3 d u I i A v P j x F b n R y e S B U e X B l P S J G a W x s T G F z d F V w Z G F 0 Z W Q i I F Z h b H V l P S J k M j A y M i 0 w N y 0 y M 1 Q x M T o w N z o w N y 4 w O D Q 2 N T E y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U g K D M p L 1 V u c G l 2 b 3 R l Z C B D b 2 x 1 b W 5 z L n t S Z X N w b 2 5 z Z S B J R C w w f S Z x d W 9 0 O y w m c X V v d D t T Z W N 0 a W 9 u M S 9 U Y W J s Z T U g K D M p L 1 V u c G l 2 b 3 R l Z C B D b 2 x 1 b W 5 z L n t B d H R y a W J 1 d G U s M X 0 m c X V v d D s s J n F 1 b 3 Q 7 U 2 V j d G l v b j E v V G F i b G U 1 I C g z K S 9 V b n B p d m 9 0 Z W Q g Q 2 9 s d W 1 u c y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1 I C g z K S 9 V b n B p d m 9 0 Z W Q g Q 2 9 s d W 1 u c y 5 7 U m V z c G 9 u c 2 U g S U Q s M H 0 m c X V v d D s s J n F 1 b 3 Q 7 U 2 V j d G l v b j E v V G F i b G U 1 I C g z K S 9 V b n B p d m 9 0 Z W Q g Q 2 9 s d W 1 u c y 5 7 Q X R 0 c m l i d X R l L D F 9 J n F 1 b 3 Q 7 L C Z x d W 9 0 O 1 N l Y 3 R p b 2 4 x L 1 R h Y m x l N S A o M y k v V W 5 w a X Z v d G V k I E N v b H V t b n M u e 1 Z h b H V l L D J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T U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J T I w K D M p L 1 V u c G l 2 b 3 R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Y / E b 0 f j d 0 S Q s 8 n W 2 T q O B A A A A A A C A A A A A A A Q Z g A A A A E A A C A A A A B t k S J n x k T a 7 m K 8 h v r 5 1 k J Q 1 w E J 9 G c K 2 j C Q 2 2 W p 4 d o 3 g Q A A A A A O g A A A A A I A A C A A A A B M D U O R 3 9 U Y i h s X O c o y O a 8 m a w a S j H R x L W M L l v X D L 9 O W O 1 A A A A B y O e V e U V a O P v Y T 1 y 7 G 7 n i M Z h A m I c n E i h 6 W I W + E P V N L J E 6 s k J X a 7 g f O Q L k U q m D B O / S / Z K I n R Y g S j h Q A 9 Z + U F L P W A Y j 5 H V z h n 0 Y N 8 S G y Z k q D 6 0 A A A A A c H I e q 2 D G r n f L 4 6 a Z E 2 k X Z T h X 5 g V d s T + 8 3 P X Z / a i T A M f U H W 7 9 G l U 4 z A 6 r H I 3 6 M X 9 r s 6 V o v e A c 3 5 7 c 6 I 2 v v A y v W < / D a t a M a s h u p > 
</file>

<file path=customXml/itemProps1.xml><?xml version="1.0" encoding="utf-8"?>
<ds:datastoreItem xmlns:ds="http://schemas.openxmlformats.org/officeDocument/2006/customXml" ds:itemID="{B3DDACE7-C7FA-4398-AB25-0073C3D1A6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Sheet2</vt:lpstr>
      <vt:lpstr>Sex Distribution analysis</vt:lpstr>
      <vt:lpstr>Age Distribution Analysis</vt:lpstr>
      <vt:lpstr>Sheet3</vt:lpstr>
      <vt:lpstr>Data Center</vt:lpstr>
      <vt:lpstr>Subgroup Analysis(Profession)</vt:lpstr>
      <vt:lpstr>Profession Colated</vt:lpstr>
      <vt:lpstr>Subgroup Analysis(Sex)</vt:lpstr>
      <vt:lpstr>Substance Abused analysis</vt:lpstr>
      <vt:lpstr>Abused Drugs Breakdown</vt:lpstr>
      <vt:lpstr>Demographic Analysis</vt:lpstr>
      <vt:lpstr>Response Analysis</vt:lpstr>
      <vt:lpstr>Response Breakdown</vt:lpstr>
      <vt:lpstr>Profession Breakdown</vt:lpstr>
      <vt:lpstr>Chi-Square calculation</vt:lpstr>
      <vt:lpstr>Consolidated Analysis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mPharma</cp:lastModifiedBy>
  <cp:lastPrinted>2022-07-24T16:53:47Z</cp:lastPrinted>
  <dcterms:created xsi:type="dcterms:W3CDTF">2022-07-19T00:26:57Z</dcterms:created>
  <dcterms:modified xsi:type="dcterms:W3CDTF">2022-08-04T18:02:43Z</dcterms:modified>
</cp:coreProperties>
</file>