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pierf\Documents\POLIBA\TIROCINIO_TESI\DB\"/>
    </mc:Choice>
  </mc:AlternateContent>
  <xr:revisionPtr revIDLastSave="0" documentId="13_ncr:1_{AB802AEE-8ACD-4D2C-8C7C-63F62AAE2A0B}" xr6:coauthVersionLast="47" xr6:coauthVersionMax="47" xr10:uidLastSave="{00000000-0000-0000-0000-000000000000}"/>
  <bookViews>
    <workbookView xWindow="-108" yWindow="-108" windowWidth="23256" windowHeight="12456" activeTab="4" xr2:uid="{338B8636-1E94-4657-B2F1-76429AFFA811}"/>
  </bookViews>
  <sheets>
    <sheet name="my_data" sheetId="2" r:id="rId1"/>
    <sheet name="stat" sheetId="3" r:id="rId2"/>
    <sheet name="calc_cert" sheetId="5" r:id="rId3"/>
    <sheet name="CERT" sheetId="4" r:id="rId4"/>
    <sheet name="CERT (2)" sheetId="6" r:id="rId5"/>
    <sheet name="CERT (3)" sheetId="7" r:id="rId6"/>
  </sheets>
  <definedNames>
    <definedName name="_xlnm._FilterDatabase" localSheetId="3" hidden="1">CERT!$A$1:$A$111</definedName>
    <definedName name="DatiEsterni_1" localSheetId="0" hidden="1">my_data!$A$1:$E$223</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5" i="6" l="1"/>
  <c r="H105" i="6"/>
  <c r="G105" i="6"/>
  <c r="T23" i="3"/>
  <c r="H98" i="7"/>
  <c r="E98" i="7"/>
  <c r="F98" i="7"/>
  <c r="D98" i="7"/>
  <c r="B38" i="3"/>
  <c r="C26" i="6" a="1"/>
  <c r="C26" i="6" s="1"/>
  <c r="DU229"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AA227" i="5"/>
  <c r="AB227" i="5"/>
  <c r="AC227" i="5"/>
  <c r="AD227" i="5"/>
  <c r="AE227" i="5"/>
  <c r="AF227" i="5"/>
  <c r="AG227" i="5"/>
  <c r="Z227" i="5"/>
  <c r="H103" i="6"/>
  <c r="I103" i="6"/>
  <c r="G103" i="6"/>
  <c r="M49" i="6"/>
  <c r="M22" i="6"/>
  <c r="M98" i="6"/>
  <c r="M97" i="6"/>
  <c r="M48" i="6"/>
  <c r="M96" i="6"/>
  <c r="M95" i="6"/>
  <c r="M94" i="6"/>
  <c r="M93" i="6"/>
  <c r="M92" i="6"/>
  <c r="M91" i="6"/>
  <c r="M90" i="6"/>
  <c r="M30" i="6"/>
  <c r="M47" i="6"/>
  <c r="M46" i="6"/>
  <c r="M89" i="6"/>
  <c r="M45" i="6"/>
  <c r="M88" i="6"/>
  <c r="M11" i="6"/>
  <c r="M87" i="6"/>
  <c r="M9" i="6"/>
  <c r="M86" i="6"/>
  <c r="M44" i="6"/>
  <c r="M85" i="6"/>
  <c r="M43" i="6"/>
  <c r="M84" i="6"/>
  <c r="M83" i="6"/>
  <c r="M42" i="6"/>
  <c r="M82" i="6"/>
  <c r="M81" i="6"/>
  <c r="M41" i="6"/>
  <c r="M80" i="6"/>
  <c r="M40" i="6"/>
  <c r="M16" i="6"/>
  <c r="M5" i="6"/>
  <c r="M29" i="6"/>
  <c r="M79" i="6"/>
  <c r="M78" i="6"/>
  <c r="M6" i="6"/>
  <c r="M21" i="6"/>
  <c r="M12" i="6"/>
  <c r="M77" i="6"/>
  <c r="M25" i="6"/>
  <c r="M4" i="6"/>
  <c r="M24" i="6"/>
  <c r="M13" i="6"/>
  <c r="M76" i="6"/>
  <c r="M75" i="6"/>
  <c r="M3" i="6"/>
  <c r="M2" i="6"/>
  <c r="M20" i="6"/>
  <c r="M15" i="6"/>
  <c r="M39" i="6"/>
  <c r="M8" i="6"/>
  <c r="M74" i="6"/>
  <c r="M28" i="6"/>
  <c r="M73" i="6"/>
  <c r="M72" i="6"/>
  <c r="M71" i="6"/>
  <c r="M70" i="6"/>
  <c r="M27" i="6"/>
  <c r="M69" i="6"/>
  <c r="M18" i="6"/>
  <c r="M68" i="6"/>
  <c r="M38" i="6"/>
  <c r="M19" i="6"/>
  <c r="M14" i="6"/>
  <c r="M67" i="6"/>
  <c r="M66" i="6"/>
  <c r="M65" i="6"/>
  <c r="M17" i="6"/>
  <c r="M37" i="6"/>
  <c r="M64" i="6"/>
  <c r="M63" i="6"/>
  <c r="M62" i="6"/>
  <c r="M61" i="6"/>
  <c r="M60" i="6"/>
  <c r="M59" i="6"/>
  <c r="M36" i="6"/>
  <c r="M58" i="6"/>
  <c r="M57" i="6"/>
  <c r="M56" i="6"/>
  <c r="M55" i="6"/>
  <c r="M35" i="6"/>
  <c r="M54" i="6"/>
  <c r="M53" i="6"/>
  <c r="M52" i="6"/>
  <c r="M51" i="6"/>
  <c r="M7" i="6"/>
  <c r="M50" i="6"/>
  <c r="M34" i="6"/>
  <c r="M33" i="6"/>
  <c r="M10" i="6"/>
  <c r="M32" i="6"/>
  <c r="M23" i="6"/>
  <c r="M31" i="6"/>
  <c r="M26" i="6"/>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 r="C2" i="4" a="1"/>
  <c r="C2" i="4" s="1"/>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HR3" i="5" a="1"/>
  <c r="HR3" i="5" s="1"/>
  <c r="HQ3" i="5" a="1"/>
  <c r="HQ3" i="5" s="1"/>
  <c r="HP3" i="5" a="1"/>
  <c r="HP3" i="5" s="1"/>
  <c r="LM3" i="5" s="1"/>
  <c r="HO3" i="5" a="1"/>
  <c r="HO3" i="5" s="1"/>
  <c r="HN3" i="5" a="1"/>
  <c r="HN3" i="5" s="1"/>
  <c r="HM3" i="5" a="1"/>
  <c r="HM3" i="5" s="1"/>
  <c r="HL3" i="5" a="1"/>
  <c r="HL3" i="5" s="1"/>
  <c r="HK3" i="5" a="1"/>
  <c r="HK3" i="5" s="1"/>
  <c r="HJ3" i="5" a="1"/>
  <c r="HJ3" i="5" s="1"/>
  <c r="HI3" i="5" a="1"/>
  <c r="HI3" i="5" s="1"/>
  <c r="LF6" i="5" s="1"/>
  <c r="HH3" i="5" a="1"/>
  <c r="HH3" i="5" s="1"/>
  <c r="LE13" i="5" s="1"/>
  <c r="HG3" i="5" a="1"/>
  <c r="HG3" i="5" s="1"/>
  <c r="HF3" i="5" a="1"/>
  <c r="HF3" i="5" s="1"/>
  <c r="HE3" i="5" a="1"/>
  <c r="HE3" i="5" s="1"/>
  <c r="HD3" i="5" a="1"/>
  <c r="HD3" i="5" s="1"/>
  <c r="HC3" i="5" a="1"/>
  <c r="HC3" i="5" s="1"/>
  <c r="HB3" i="5" a="1"/>
  <c r="HB3" i="5" s="1"/>
  <c r="HA3" i="5" a="1"/>
  <c r="HA3" i="5" s="1"/>
  <c r="GZ3" i="5" a="1"/>
  <c r="GZ3" i="5" s="1"/>
  <c r="KW18" i="5" s="1"/>
  <c r="GY3" i="5" a="1"/>
  <c r="GY3" i="5" s="1"/>
  <c r="KV4" i="5" s="1"/>
  <c r="GX3" i="5" a="1"/>
  <c r="GX3" i="5" s="1"/>
  <c r="GW3" i="5" a="1"/>
  <c r="GW3" i="5" s="1"/>
  <c r="GV3" i="5" a="1"/>
  <c r="GV3" i="5" s="1"/>
  <c r="KS4" i="5" s="1"/>
  <c r="GU3" i="5" a="1"/>
  <c r="GU3" i="5" s="1"/>
  <c r="GT3" i="5" a="1"/>
  <c r="GT3" i="5" s="1"/>
  <c r="GS3" i="5" a="1"/>
  <c r="GS3" i="5" s="1"/>
  <c r="KP6" i="5" s="1"/>
  <c r="GR3" i="5" a="1"/>
  <c r="GR3" i="5" s="1"/>
  <c r="KO3" i="5" s="1"/>
  <c r="GQ3" i="5" a="1"/>
  <c r="GQ3" i="5" s="1"/>
  <c r="KN4" i="5" s="1"/>
  <c r="GP3" i="5" a="1"/>
  <c r="GP3" i="5" s="1"/>
  <c r="GO3" i="5" a="1"/>
  <c r="GO3" i="5" s="1"/>
  <c r="GN3" i="5" a="1"/>
  <c r="GN3" i="5" s="1"/>
  <c r="GM3" i="5" a="1"/>
  <c r="GM3" i="5" s="1"/>
  <c r="KJ3" i="5" s="1"/>
  <c r="GL3" i="5" a="1"/>
  <c r="GL3" i="5" s="1"/>
  <c r="GK3" i="5" a="1"/>
  <c r="GK3" i="5" s="1"/>
  <c r="GJ3" i="5" a="1"/>
  <c r="GJ3" i="5" s="1"/>
  <c r="KG5" i="5" s="1"/>
  <c r="GI3" i="5" a="1"/>
  <c r="GI3" i="5" s="1"/>
  <c r="KF4" i="5" s="1"/>
  <c r="GH3" i="5" a="1"/>
  <c r="GH3" i="5" s="1"/>
  <c r="GG3" i="5" a="1"/>
  <c r="GG3" i="5" s="1"/>
  <c r="GF3" i="5" a="1"/>
  <c r="GF3" i="5" s="1"/>
  <c r="KC12" i="5" s="1"/>
  <c r="GE3" i="5" a="1"/>
  <c r="GE3" i="5" s="1"/>
  <c r="GD3" i="5" a="1"/>
  <c r="GD3" i="5" s="1"/>
  <c r="GC3" i="5" a="1"/>
  <c r="GC3" i="5" s="1"/>
  <c r="JZ6" i="5" s="1"/>
  <c r="GB3" i="5" a="1"/>
  <c r="GB3" i="5" s="1"/>
  <c r="JY17" i="5" s="1"/>
  <c r="GA3" i="5" a="1"/>
  <c r="GA3" i="5" s="1"/>
  <c r="FZ3" i="5" a="1"/>
  <c r="FZ3" i="5" s="1"/>
  <c r="FY3" i="5" a="1"/>
  <c r="FY3" i="5" s="1"/>
  <c r="FX3" i="5" a="1"/>
  <c r="FX3" i="5" s="1"/>
  <c r="FW3" i="5" a="1"/>
  <c r="FW3" i="5" s="1"/>
  <c r="JT3" i="5" s="1"/>
  <c r="FV3" i="5" a="1"/>
  <c r="FV3" i="5" s="1"/>
  <c r="FU3" i="5" a="1"/>
  <c r="FU3" i="5" s="1"/>
  <c r="FT3" i="5" a="1"/>
  <c r="FT3" i="5" s="1"/>
  <c r="JQ3" i="5" s="1"/>
  <c r="FS3" i="5" a="1"/>
  <c r="FS3" i="5" s="1"/>
  <c r="JP4" i="5" s="1"/>
  <c r="FR3" i="5" a="1"/>
  <c r="FR3" i="5" s="1"/>
  <c r="FQ3" i="5" a="1"/>
  <c r="FQ3" i="5" s="1"/>
  <c r="JN2" i="5" s="1"/>
  <c r="FP3" i="5" a="1"/>
  <c r="FP3" i="5" s="1"/>
  <c r="FO3" i="5" a="1"/>
  <c r="FO3" i="5" s="1"/>
  <c r="FN3" i="5" a="1"/>
  <c r="FN3" i="5" s="1"/>
  <c r="FM3" i="5" a="1"/>
  <c r="FM3" i="5" s="1"/>
  <c r="JJ6" i="5" s="1"/>
  <c r="FL3" i="5" a="1"/>
  <c r="FL3" i="5" s="1"/>
  <c r="JI23" i="5" s="1"/>
  <c r="FK3" i="5" a="1"/>
  <c r="FK3" i="5" s="1"/>
  <c r="JH4" i="5" s="1"/>
  <c r="FJ3" i="5" a="1"/>
  <c r="FJ3" i="5" s="1"/>
  <c r="FI3" i="5" a="1"/>
  <c r="FI3" i="5" s="1"/>
  <c r="FH3" i="5" a="1"/>
  <c r="FH3" i="5" s="1"/>
  <c r="FG3" i="5" a="1"/>
  <c r="FG3" i="5" s="1"/>
  <c r="JD3" i="5" s="1"/>
  <c r="FF3" i="5" a="1"/>
  <c r="FF3" i="5" s="1"/>
  <c r="FE3" i="5" a="1"/>
  <c r="FE3" i="5" s="1"/>
  <c r="FD3" i="5" a="1"/>
  <c r="FD3" i="5" s="1"/>
  <c r="JA3" i="5" s="1"/>
  <c r="FC3" i="5" a="1"/>
  <c r="FC3" i="5" s="1"/>
  <c r="IZ4" i="5" s="1"/>
  <c r="FB3" i="5" a="1"/>
  <c r="FB3" i="5" s="1"/>
  <c r="FA3" i="5" a="1"/>
  <c r="FA3" i="5" s="1"/>
  <c r="IX2" i="5" s="1"/>
  <c r="EZ3" i="5" a="1"/>
  <c r="EZ3" i="5" s="1"/>
  <c r="IW4" i="5" s="1"/>
  <c r="EY3" i="5" a="1"/>
  <c r="EY3" i="5" s="1"/>
  <c r="EX3" i="5" a="1"/>
  <c r="EX3" i="5" s="1"/>
  <c r="EW3" i="5" a="1"/>
  <c r="EW3" i="5" s="1"/>
  <c r="IT6" i="5" s="1"/>
  <c r="EV3" i="5" a="1"/>
  <c r="EV3" i="5" s="1"/>
  <c r="IS3" i="5" s="1"/>
  <c r="EU3" i="5" a="1"/>
  <c r="EU3" i="5" s="1"/>
  <c r="ET3" i="5" a="1"/>
  <c r="ET3" i="5" s="1"/>
  <c r="ES3" i="5" a="1"/>
  <c r="ES3" i="5" s="1"/>
  <c r="ER3" i="5" a="1"/>
  <c r="ER3" i="5" s="1"/>
  <c r="EQ3" i="5" a="1"/>
  <c r="EQ3" i="5" s="1"/>
  <c r="EP3" i="5" a="1"/>
  <c r="EP3" i="5" s="1"/>
  <c r="EO3" i="5" a="1"/>
  <c r="EO3" i="5" s="1"/>
  <c r="EN3" i="5" a="1"/>
  <c r="EN3" i="5" s="1"/>
  <c r="IK3" i="5" s="1"/>
  <c r="EM3" i="5" a="1"/>
  <c r="EM3" i="5" s="1"/>
  <c r="IJ4" i="5" s="1"/>
  <c r="EL3" i="5" a="1"/>
  <c r="EL3" i="5" s="1"/>
  <c r="EK3" i="5" a="1"/>
  <c r="EK3" i="5" s="1"/>
  <c r="IH2" i="5" s="1"/>
  <c r="EJ3" i="5" a="1"/>
  <c r="EJ3" i="5" s="1"/>
  <c r="IG5" i="5" s="1"/>
  <c r="EI3" i="5" a="1"/>
  <c r="EI3" i="5" s="1"/>
  <c r="EH3" i="5" a="1"/>
  <c r="EH3" i="5" s="1"/>
  <c r="EG3" i="5" a="1"/>
  <c r="EG3" i="5" s="1"/>
  <c r="EF3" i="5" a="1"/>
  <c r="EF3" i="5" s="1"/>
  <c r="IC3" i="5" s="1"/>
  <c r="EE3" i="5" a="1"/>
  <c r="EE3" i="5" s="1"/>
  <c r="IB4" i="5" s="1"/>
  <c r="ED3" i="5" a="1"/>
  <c r="ED3" i="5" s="1"/>
  <c r="EC3" i="5" a="1"/>
  <c r="EC3" i="5" s="1"/>
  <c r="EB3" i="5" a="1"/>
  <c r="EB3" i="5" s="1"/>
  <c r="EA3" i="5" a="1"/>
  <c r="EA3" i="5" s="1"/>
  <c r="HX3" i="5" s="1"/>
  <c r="DZ3" i="5" a="1"/>
  <c r="DZ3" i="5" s="1"/>
  <c r="Q3" i="5" a="1"/>
  <c r="R12" i="5" s="1"/>
  <c r="P3" i="5"/>
  <c r="LJ2" i="5"/>
  <c r="KT2" i="5"/>
  <c r="KD2" i="5"/>
  <c r="B40" i="3"/>
  <c r="B39" i="3"/>
  <c r="B37" i="3"/>
  <c r="B36" i="3"/>
  <c r="L9" i="3"/>
  <c r="K9" i="3"/>
  <c r="J9" i="3"/>
  <c r="I9" i="3"/>
  <c r="H9" i="3"/>
  <c r="G9" i="3"/>
  <c r="F9" i="3"/>
  <c r="E9" i="3"/>
  <c r="D9" i="3"/>
  <c r="M8" i="3"/>
  <c r="L8" i="3"/>
  <c r="K8" i="3"/>
  <c r="J8" i="3"/>
  <c r="I8" i="3"/>
  <c r="H8" i="3"/>
  <c r="G8" i="3"/>
  <c r="F8" i="3"/>
  <c r="E8" i="3"/>
  <c r="D8" i="3"/>
  <c r="M7" i="3"/>
  <c r="L7" i="3"/>
  <c r="K7" i="3"/>
  <c r="J7" i="3"/>
  <c r="I7" i="3"/>
  <c r="H7" i="3"/>
  <c r="G7" i="3"/>
  <c r="F7" i="3"/>
  <c r="E7" i="3"/>
  <c r="D7" i="3"/>
  <c r="L6" i="3"/>
  <c r="K6" i="3"/>
  <c r="I6" i="3"/>
  <c r="H6" i="3"/>
  <c r="G6" i="3"/>
  <c r="F6" i="3"/>
  <c r="E6" i="3"/>
  <c r="D6" i="3"/>
  <c r="C6" i="3"/>
  <c r="AA5" i="3"/>
  <c r="R5" i="3"/>
  <c r="M5" i="3"/>
  <c r="L5" i="3"/>
  <c r="K5" i="3"/>
  <c r="J5" i="3"/>
  <c r="I5" i="3"/>
  <c r="H5" i="3"/>
  <c r="G5" i="3"/>
  <c r="F5" i="3"/>
  <c r="E5" i="3"/>
  <c r="D5" i="3"/>
  <c r="C5" i="3"/>
  <c r="B5" i="3"/>
  <c r="U18" i="3" s="1"/>
  <c r="AA4" i="3" a="1"/>
  <c r="AA4" i="3" s="1"/>
  <c r="V4" i="3"/>
  <c r="R4" i="3"/>
  <c r="AA3" i="3" a="1"/>
  <c r="AA3" i="3" s="1"/>
  <c r="V3" i="3" a="1"/>
  <c r="V3" i="3" s="1"/>
  <c r="R3" i="3" a="1"/>
  <c r="R3" i="3" s="1"/>
  <c r="AA2" i="3"/>
  <c r="L231" i="2"/>
  <c r="ER223" i="2"/>
  <c r="ER222" i="2"/>
  <c r="ER221" i="2"/>
  <c r="ER220" i="2"/>
  <c r="ER219" i="2"/>
  <c r="ER218" i="2"/>
  <c r="ER217" i="2"/>
  <c r="ER216" i="2"/>
  <c r="ER215" i="2"/>
  <c r="ER214" i="2"/>
  <c r="ER213" i="2"/>
  <c r="ER212" i="2"/>
  <c r="ER211" i="2"/>
  <c r="ER210" i="2"/>
  <c r="ER209" i="2"/>
  <c r="ER208" i="2"/>
  <c r="ER207" i="2"/>
  <c r="ER206" i="2"/>
  <c r="ER205" i="2"/>
  <c r="ER204" i="2"/>
  <c r="ER203" i="2"/>
  <c r="ER202" i="2"/>
  <c r="ER201" i="2"/>
  <c r="ER200" i="2"/>
  <c r="ER199" i="2"/>
  <c r="ER198" i="2"/>
  <c r="ER197" i="2"/>
  <c r="ER196" i="2"/>
  <c r="ER195" i="2"/>
  <c r="ER194" i="2"/>
  <c r="ER193" i="2"/>
  <c r="ER192" i="2"/>
  <c r="ER191" i="2"/>
  <c r="ER190" i="2"/>
  <c r="ER189" i="2"/>
  <c r="ER188" i="2"/>
  <c r="ER187" i="2"/>
  <c r="ER186" i="2"/>
  <c r="ER185" i="2"/>
  <c r="ER184" i="2"/>
  <c r="ER183" i="2"/>
  <c r="ER182" i="2"/>
  <c r="ER181" i="2"/>
  <c r="ER180" i="2"/>
  <c r="ER179" i="2"/>
  <c r="ER178" i="2"/>
  <c r="ER177" i="2"/>
  <c r="ER176" i="2"/>
  <c r="ER175" i="2"/>
  <c r="ER174" i="2"/>
  <c r="ER173" i="2"/>
  <c r="ER172" i="2"/>
  <c r="ER171" i="2"/>
  <c r="ER170" i="2"/>
  <c r="ER169" i="2"/>
  <c r="ER168" i="2"/>
  <c r="ER167" i="2"/>
  <c r="ER166" i="2"/>
  <c r="ER165" i="2"/>
  <c r="ER164" i="2"/>
  <c r="ER163" i="2"/>
  <c r="ER162" i="2"/>
  <c r="ER161" i="2"/>
  <c r="ER160" i="2"/>
  <c r="ER159" i="2"/>
  <c r="ER158" i="2"/>
  <c r="ER157" i="2"/>
  <c r="ER156" i="2"/>
  <c r="ER155" i="2"/>
  <c r="ER154" i="2"/>
  <c r="ER153" i="2"/>
  <c r="ER152" i="2"/>
  <c r="ER151" i="2"/>
  <c r="ER150" i="2"/>
  <c r="ER149" i="2"/>
  <c r="ER148" i="2"/>
  <c r="ER147" i="2"/>
  <c r="ER146" i="2"/>
  <c r="ER145" i="2"/>
  <c r="ER144" i="2"/>
  <c r="ER143" i="2"/>
  <c r="ER142" i="2"/>
  <c r="ER141" i="2"/>
  <c r="ER140" i="2"/>
  <c r="ER139" i="2"/>
  <c r="ER138" i="2"/>
  <c r="ER137" i="2"/>
  <c r="ER136" i="2"/>
  <c r="ER135" i="2"/>
  <c r="ER134" i="2"/>
  <c r="ER133" i="2"/>
  <c r="ER132" i="2"/>
  <c r="ER131" i="2"/>
  <c r="ER130" i="2"/>
  <c r="ER129" i="2"/>
  <c r="ER128" i="2"/>
  <c r="ER127" i="2"/>
  <c r="ER126" i="2"/>
  <c r="ER125" i="2"/>
  <c r="ER124" i="2"/>
  <c r="ER123" i="2"/>
  <c r="ER122" i="2"/>
  <c r="ER121" i="2"/>
  <c r="ER120" i="2"/>
  <c r="ER119" i="2"/>
  <c r="ER118" i="2"/>
  <c r="ER117" i="2"/>
  <c r="ER116" i="2"/>
  <c r="ER115" i="2"/>
  <c r="ER114" i="2"/>
  <c r="ER113" i="2"/>
  <c r="ER112" i="2"/>
  <c r="ER111" i="2"/>
  <c r="ER110" i="2"/>
  <c r="ER109" i="2"/>
  <c r="ER108" i="2"/>
  <c r="ER107" i="2"/>
  <c r="ER106" i="2"/>
  <c r="ER105" i="2"/>
  <c r="ER104" i="2"/>
  <c r="ER103" i="2"/>
  <c r="ER102" i="2"/>
  <c r="ER101" i="2"/>
  <c r="ER100" i="2"/>
  <c r="ER99" i="2"/>
  <c r="ER98" i="2"/>
  <c r="ER97" i="2"/>
  <c r="ER96" i="2"/>
  <c r="ER95" i="2"/>
  <c r="ER94" i="2"/>
  <c r="ER93" i="2"/>
  <c r="ER92" i="2"/>
  <c r="ER91" i="2"/>
  <c r="ER90" i="2"/>
  <c r="ER89" i="2"/>
  <c r="ER88" i="2"/>
  <c r="ER87" i="2"/>
  <c r="ER86" i="2"/>
  <c r="ER85" i="2"/>
  <c r="ER84" i="2"/>
  <c r="ER83" i="2"/>
  <c r="ER82" i="2"/>
  <c r="ER81" i="2"/>
  <c r="ER80" i="2"/>
  <c r="ER79" i="2"/>
  <c r="ER78" i="2"/>
  <c r="ER77" i="2"/>
  <c r="ER76" i="2"/>
  <c r="ER75" i="2"/>
  <c r="ER74" i="2"/>
  <c r="ER73" i="2"/>
  <c r="ER72" i="2"/>
  <c r="ER71" i="2"/>
  <c r="ER70" i="2"/>
  <c r="ER69" i="2"/>
  <c r="ER68" i="2"/>
  <c r="ER67" i="2"/>
  <c r="ER66" i="2"/>
  <c r="ER65" i="2"/>
  <c r="ER64" i="2"/>
  <c r="ER63" i="2"/>
  <c r="ER62" i="2"/>
  <c r="ER61" i="2"/>
  <c r="ER60" i="2"/>
  <c r="ER59" i="2"/>
  <c r="ER58" i="2"/>
  <c r="ER57" i="2"/>
  <c r="ER56" i="2"/>
  <c r="ER55" i="2"/>
  <c r="ER54" i="2"/>
  <c r="ER53" i="2"/>
  <c r="ER52" i="2"/>
  <c r="ER51" i="2"/>
  <c r="ER50" i="2"/>
  <c r="ER49" i="2"/>
  <c r="ER48" i="2"/>
  <c r="ER47" i="2"/>
  <c r="ER46" i="2"/>
  <c r="ER45" i="2"/>
  <c r="ER44" i="2"/>
  <c r="ER43" i="2"/>
  <c r="ER42" i="2"/>
  <c r="ER41" i="2"/>
  <c r="ER40" i="2"/>
  <c r="ER39" i="2"/>
  <c r="ER38" i="2"/>
  <c r="ER37" i="2"/>
  <c r="ER36" i="2"/>
  <c r="ER35" i="2"/>
  <c r="ER34" i="2"/>
  <c r="ER33" i="2"/>
  <c r="ER32" i="2"/>
  <c r="ER31" i="2"/>
  <c r="ER30" i="2"/>
  <c r="ER29" i="2"/>
  <c r="ER28" i="2"/>
  <c r="ER27" i="2"/>
  <c r="ER26" i="2"/>
  <c r="ER25" i="2"/>
  <c r="ER24" i="2"/>
  <c r="ER23" i="2"/>
  <c r="ER22" i="2"/>
  <c r="ER21" i="2"/>
  <c r="ER20" i="2"/>
  <c r="ER19" i="2"/>
  <c r="ER18" i="2"/>
  <c r="ER17" i="2"/>
  <c r="ER16" i="2"/>
  <c r="ER15" i="2"/>
  <c r="ER14" i="2"/>
  <c r="ER13" i="2"/>
  <c r="ER12" i="2"/>
  <c r="ER11" i="2"/>
  <c r="ER10" i="2"/>
  <c r="ER9" i="2"/>
  <c r="ER8" i="2"/>
  <c r="ER7" i="2"/>
  <c r="ER6" i="2"/>
  <c r="ER5" i="2"/>
  <c r="ER4" i="2"/>
  <c r="ER3" i="2"/>
  <c r="ER2" i="2"/>
  <c r="U17" i="3" l="1"/>
  <c r="U16" i="3"/>
  <c r="U12" i="3"/>
  <c r="U15" i="3"/>
  <c r="U22" i="3"/>
  <c r="U14" i="3"/>
  <c r="U21" i="3"/>
  <c r="U13" i="3"/>
  <c r="M103" i="6"/>
  <c r="U20" i="3"/>
  <c r="U19" i="3"/>
  <c r="DU227" i="5"/>
  <c r="LI4" i="5"/>
  <c r="LI2" i="5"/>
  <c r="JM4" i="5"/>
  <c r="JM2" i="5"/>
  <c r="KS2" i="5"/>
  <c r="LA11" i="5"/>
  <c r="LA2" i="5"/>
  <c r="JU5" i="5"/>
  <c r="JU2" i="5"/>
  <c r="IO11" i="5"/>
  <c r="IO2" i="5"/>
  <c r="HY11" i="5"/>
  <c r="HY2" i="5"/>
  <c r="HY18" i="5"/>
  <c r="KK14" i="5"/>
  <c r="KK2" i="5"/>
  <c r="LL4" i="5"/>
  <c r="LL5" i="5"/>
  <c r="JE5" i="5"/>
  <c r="JE2" i="5"/>
  <c r="S3" i="5" a="1"/>
  <c r="T10" i="5" s="1"/>
  <c r="IS17" i="5"/>
  <c r="B9" i="3"/>
  <c r="IG2" i="5"/>
  <c r="KC2" i="5"/>
  <c r="IW2" i="5"/>
  <c r="Q3" i="5"/>
  <c r="R3" i="5" s="1"/>
  <c r="KS15" i="5"/>
  <c r="JM5" i="5"/>
  <c r="B6" i="3"/>
  <c r="JY5" i="5"/>
  <c r="HZ36" i="5"/>
  <c r="HZ32" i="5"/>
  <c r="HZ35" i="5"/>
  <c r="HZ34" i="5"/>
  <c r="HZ29" i="5"/>
  <c r="HZ33" i="5"/>
  <c r="HZ30" i="5"/>
  <c r="HZ28" i="5"/>
  <c r="HZ26" i="5"/>
  <c r="HZ31" i="5"/>
  <c r="HZ24" i="5"/>
  <c r="HZ22" i="5"/>
  <c r="HZ21" i="5"/>
  <c r="HZ23" i="5"/>
  <c r="HZ20" i="5"/>
  <c r="HZ16" i="5"/>
  <c r="HZ27" i="5"/>
  <c r="HZ19" i="5"/>
  <c r="HZ12" i="5"/>
  <c r="HZ15" i="5"/>
  <c r="HZ25" i="5"/>
  <c r="HZ14" i="5"/>
  <c r="HZ11" i="5"/>
  <c r="HZ13" i="5"/>
  <c r="HZ10" i="5"/>
  <c r="HZ8" i="5"/>
  <c r="HZ6" i="5"/>
  <c r="HZ18" i="5"/>
  <c r="HZ17" i="5"/>
  <c r="HZ4" i="5"/>
  <c r="HZ3" i="5"/>
  <c r="HZ9" i="5"/>
  <c r="IP36" i="5"/>
  <c r="IP32" i="5"/>
  <c r="IP35" i="5"/>
  <c r="IP34" i="5"/>
  <c r="IP31" i="5"/>
  <c r="IP30" i="5"/>
  <c r="IP29" i="5"/>
  <c r="IP33" i="5"/>
  <c r="IP24" i="5"/>
  <c r="IP27" i="5"/>
  <c r="IP23" i="5"/>
  <c r="IP21" i="5"/>
  <c r="IP22" i="5"/>
  <c r="IP20" i="5"/>
  <c r="IP28" i="5"/>
  <c r="IP18" i="5"/>
  <c r="IP10" i="5"/>
  <c r="IP26" i="5"/>
  <c r="IP16" i="5"/>
  <c r="IP19" i="5"/>
  <c r="IP12" i="5"/>
  <c r="IP25" i="5"/>
  <c r="IP15" i="5"/>
  <c r="IP14" i="5"/>
  <c r="IP11" i="5"/>
  <c r="IP17" i="5"/>
  <c r="IP13" i="5"/>
  <c r="IP8" i="5"/>
  <c r="IP6" i="5"/>
  <c r="IP9" i="5"/>
  <c r="IP4" i="5"/>
  <c r="IP5" i="5"/>
  <c r="IP3" i="5"/>
  <c r="LB36" i="5"/>
  <c r="LB32" i="5"/>
  <c r="LB35" i="5"/>
  <c r="LB31" i="5"/>
  <c r="LB34" i="5"/>
  <c r="LB30" i="5"/>
  <c r="LB29" i="5"/>
  <c r="LB25" i="5"/>
  <c r="LB33" i="5"/>
  <c r="LB22" i="5"/>
  <c r="LB26" i="5"/>
  <c r="LB24" i="5"/>
  <c r="LB23" i="5"/>
  <c r="LB21" i="5"/>
  <c r="LB17" i="5"/>
  <c r="LB27" i="5"/>
  <c r="LB20" i="5"/>
  <c r="LB28" i="5"/>
  <c r="LB10" i="5"/>
  <c r="LB16" i="5"/>
  <c r="LB19" i="5"/>
  <c r="LB12" i="5"/>
  <c r="LB15" i="5"/>
  <c r="LB14" i="5"/>
  <c r="LB11" i="5"/>
  <c r="LB8" i="5"/>
  <c r="LB6" i="5"/>
  <c r="LB18" i="5"/>
  <c r="LB9" i="5"/>
  <c r="LB4" i="5"/>
  <c r="LB5" i="5"/>
  <c r="LB3" i="5"/>
  <c r="LB13" i="5"/>
  <c r="LB7" i="5"/>
  <c r="N14" i="3"/>
  <c r="D12" i="3"/>
  <c r="EU219" i="2"/>
  <c r="ER229" i="2"/>
  <c r="ET2" i="2" a="1"/>
  <c r="IA35" i="5"/>
  <c r="IA31" i="5"/>
  <c r="IA34" i="5"/>
  <c r="IA33" i="5"/>
  <c r="IA29" i="5"/>
  <c r="IA28" i="5"/>
  <c r="IA22" i="5"/>
  <c r="IA26" i="5"/>
  <c r="IA25" i="5"/>
  <c r="IA36" i="5"/>
  <c r="IA32" i="5"/>
  <c r="IA27" i="5"/>
  <c r="IA21" i="5"/>
  <c r="IA30" i="5"/>
  <c r="IA23" i="5"/>
  <c r="IA20" i="5"/>
  <c r="IA24" i="5"/>
  <c r="IA16" i="5"/>
  <c r="IA19" i="5"/>
  <c r="IA12" i="5"/>
  <c r="IA15" i="5"/>
  <c r="IA18" i="5"/>
  <c r="IA13" i="5"/>
  <c r="IA10" i="5"/>
  <c r="IA8" i="5"/>
  <c r="IA6" i="5"/>
  <c r="IA11" i="5"/>
  <c r="IA17" i="5"/>
  <c r="IA14" i="5"/>
  <c r="IA9" i="5"/>
  <c r="IA7" i="5"/>
  <c r="IA5" i="5"/>
  <c r="IA4" i="5"/>
  <c r="IA3" i="5"/>
  <c r="IA2" i="5"/>
  <c r="JF36" i="5"/>
  <c r="JF32" i="5"/>
  <c r="JF35" i="5"/>
  <c r="JF34" i="5"/>
  <c r="JF30" i="5"/>
  <c r="JF29" i="5"/>
  <c r="JF25" i="5"/>
  <c r="JF33" i="5"/>
  <c r="JF31" i="5"/>
  <c r="JF27" i="5"/>
  <c r="JF26" i="5"/>
  <c r="JF24" i="5"/>
  <c r="JF21" i="5"/>
  <c r="JF17" i="5"/>
  <c r="JF28" i="5"/>
  <c r="JF20" i="5"/>
  <c r="JF22" i="5"/>
  <c r="JF23" i="5"/>
  <c r="JF10" i="5"/>
  <c r="JF16" i="5"/>
  <c r="JF19" i="5"/>
  <c r="JF18" i="5"/>
  <c r="JF12" i="5"/>
  <c r="JF15" i="5"/>
  <c r="JF14" i="5"/>
  <c r="JF11" i="5"/>
  <c r="JF13" i="5"/>
  <c r="JF8" i="5"/>
  <c r="JF6" i="5"/>
  <c r="JF4" i="5"/>
  <c r="JF3" i="5"/>
  <c r="JF5" i="5"/>
  <c r="JF9" i="5"/>
  <c r="JV36" i="5"/>
  <c r="JV32" i="5"/>
  <c r="JV35" i="5"/>
  <c r="JV34" i="5"/>
  <c r="JV30" i="5"/>
  <c r="JV29" i="5"/>
  <c r="JV25" i="5"/>
  <c r="JV31" i="5"/>
  <c r="JV27" i="5"/>
  <c r="JV28" i="5"/>
  <c r="JV24" i="5"/>
  <c r="JV21" i="5"/>
  <c r="JV17" i="5"/>
  <c r="JV20" i="5"/>
  <c r="JV26" i="5"/>
  <c r="JV22" i="5"/>
  <c r="JV10" i="5"/>
  <c r="JV16" i="5"/>
  <c r="JV19" i="5"/>
  <c r="JV12" i="5"/>
  <c r="JV33" i="5"/>
  <c r="JV15" i="5"/>
  <c r="JV14" i="5"/>
  <c r="JV11" i="5"/>
  <c r="JV13" i="5"/>
  <c r="JV8" i="5"/>
  <c r="JV6" i="5"/>
  <c r="JV23" i="5"/>
  <c r="JV18" i="5"/>
  <c r="JV9" i="5"/>
  <c r="JV5" i="5"/>
  <c r="JV4" i="5"/>
  <c r="JV3" i="5"/>
  <c r="JV7" i="5"/>
  <c r="KL36" i="5"/>
  <c r="KL32" i="5"/>
  <c r="KL35" i="5"/>
  <c r="KL34" i="5"/>
  <c r="KL30" i="5"/>
  <c r="KL29" i="5"/>
  <c r="KL25" i="5"/>
  <c r="KL33" i="5"/>
  <c r="KL28" i="5"/>
  <c r="KL22" i="5"/>
  <c r="KL26" i="5"/>
  <c r="KL24" i="5"/>
  <c r="KL21" i="5"/>
  <c r="KL17" i="5"/>
  <c r="KL23" i="5"/>
  <c r="KL20" i="5"/>
  <c r="KL31" i="5"/>
  <c r="KL27" i="5"/>
  <c r="KL10" i="5"/>
  <c r="KL16" i="5"/>
  <c r="KL19" i="5"/>
  <c r="KL12" i="5"/>
  <c r="KL15" i="5"/>
  <c r="KL18" i="5"/>
  <c r="KL14" i="5"/>
  <c r="KL11" i="5"/>
  <c r="KL8" i="5"/>
  <c r="KL6" i="5"/>
  <c r="KL4" i="5"/>
  <c r="KL7" i="5"/>
  <c r="KL3" i="5"/>
  <c r="KL13" i="5"/>
  <c r="KL9" i="5"/>
  <c r="IL34" i="5"/>
  <c r="IL30" i="5"/>
  <c r="IL33" i="5"/>
  <c r="IL36" i="5"/>
  <c r="IL32" i="5"/>
  <c r="IL31" i="5"/>
  <c r="IL27" i="5"/>
  <c r="IL26" i="5"/>
  <c r="IL24" i="5"/>
  <c r="IL28" i="5"/>
  <c r="IL35" i="5"/>
  <c r="IL25" i="5"/>
  <c r="IL19" i="5"/>
  <c r="IL23" i="5"/>
  <c r="IL22" i="5"/>
  <c r="IL29" i="5"/>
  <c r="IL14" i="5"/>
  <c r="IL11" i="5"/>
  <c r="IL20" i="5"/>
  <c r="IL18" i="5"/>
  <c r="IL17" i="5"/>
  <c r="IL21" i="5"/>
  <c r="IL16" i="5"/>
  <c r="IL13" i="5"/>
  <c r="IL9" i="5"/>
  <c r="IL7" i="5"/>
  <c r="IL5" i="5"/>
  <c r="IL15" i="5"/>
  <c r="IL3" i="5"/>
  <c r="IL4" i="5"/>
  <c r="IL12" i="5"/>
  <c r="IL8" i="5"/>
  <c r="IL10" i="5"/>
  <c r="IL6" i="5"/>
  <c r="IL2" i="5"/>
  <c r="JB34" i="5"/>
  <c r="JB30" i="5"/>
  <c r="JB33" i="5"/>
  <c r="JB36" i="5"/>
  <c r="JB32" i="5"/>
  <c r="JB35" i="5"/>
  <c r="JB27" i="5"/>
  <c r="JB28" i="5"/>
  <c r="JB24" i="5"/>
  <c r="JB29" i="5"/>
  <c r="JB31" i="5"/>
  <c r="JB25" i="5"/>
  <c r="JB22" i="5"/>
  <c r="JB23" i="5"/>
  <c r="JB19" i="5"/>
  <c r="JB26" i="5"/>
  <c r="JB21" i="5"/>
  <c r="JB14" i="5"/>
  <c r="JB11" i="5"/>
  <c r="JB20" i="5"/>
  <c r="JB17" i="5"/>
  <c r="JB18" i="5"/>
  <c r="JB16" i="5"/>
  <c r="JB15" i="5"/>
  <c r="JB10" i="5"/>
  <c r="JB13" i="5"/>
  <c r="JB9" i="5"/>
  <c r="JB7" i="5"/>
  <c r="JB5" i="5"/>
  <c r="JB3" i="5"/>
  <c r="JB4" i="5"/>
  <c r="JB12" i="5"/>
  <c r="JB6" i="5"/>
  <c r="JB2" i="5"/>
  <c r="JB8" i="5"/>
  <c r="JR34" i="5"/>
  <c r="JR30" i="5"/>
  <c r="JR33" i="5"/>
  <c r="JR36" i="5"/>
  <c r="JR32" i="5"/>
  <c r="JR27" i="5"/>
  <c r="JR31" i="5"/>
  <c r="JR29" i="5"/>
  <c r="JR26" i="5"/>
  <c r="JR24" i="5"/>
  <c r="JR25" i="5"/>
  <c r="JR19" i="5"/>
  <c r="JR28" i="5"/>
  <c r="JR22" i="5"/>
  <c r="JR18" i="5"/>
  <c r="JR35" i="5"/>
  <c r="JR14" i="5"/>
  <c r="JR11" i="5"/>
  <c r="JR20" i="5"/>
  <c r="JR13" i="5"/>
  <c r="JR23" i="5"/>
  <c r="JR21" i="5"/>
  <c r="JR17" i="5"/>
  <c r="JR16" i="5"/>
  <c r="JR15" i="5"/>
  <c r="JR10" i="5"/>
  <c r="JR9" i="5"/>
  <c r="JR7" i="5"/>
  <c r="JR5" i="5"/>
  <c r="JR3" i="5"/>
  <c r="JR4" i="5"/>
  <c r="JR8" i="5"/>
  <c r="JR12" i="5"/>
  <c r="JR6" i="5"/>
  <c r="JR2" i="5"/>
  <c r="KH34" i="5"/>
  <c r="KH30" i="5"/>
  <c r="KH33" i="5"/>
  <c r="KH36" i="5"/>
  <c r="KH32" i="5"/>
  <c r="KH35" i="5"/>
  <c r="KH27" i="5"/>
  <c r="KH24" i="5"/>
  <c r="KH31" i="5"/>
  <c r="KH29" i="5"/>
  <c r="KH19" i="5"/>
  <c r="KH25" i="5"/>
  <c r="KH18" i="5"/>
  <c r="KH21" i="5"/>
  <c r="KH14" i="5"/>
  <c r="KH11" i="5"/>
  <c r="KH28" i="5"/>
  <c r="KH23" i="5"/>
  <c r="KH22" i="5"/>
  <c r="KH20" i="5"/>
  <c r="KH13" i="5"/>
  <c r="KH26" i="5"/>
  <c r="KH16" i="5"/>
  <c r="KH17" i="5"/>
  <c r="KH9" i="5"/>
  <c r="KH7" i="5"/>
  <c r="KH5" i="5"/>
  <c r="KH15" i="5"/>
  <c r="KH12" i="5"/>
  <c r="KH3" i="5"/>
  <c r="KH4" i="5"/>
  <c r="KH6" i="5"/>
  <c r="KH2" i="5"/>
  <c r="KH10" i="5"/>
  <c r="KH8" i="5"/>
  <c r="KX34" i="5"/>
  <c r="KX30" i="5"/>
  <c r="KX33" i="5"/>
  <c r="KX36" i="5"/>
  <c r="KX32" i="5"/>
  <c r="KX27" i="5"/>
  <c r="KX31" i="5"/>
  <c r="KX35" i="5"/>
  <c r="KX24" i="5"/>
  <c r="KX28" i="5"/>
  <c r="KX25" i="5"/>
  <c r="KX22" i="5"/>
  <c r="KX19" i="5"/>
  <c r="KX26" i="5"/>
  <c r="KX23" i="5"/>
  <c r="KX18" i="5"/>
  <c r="KX17" i="5"/>
  <c r="KX14" i="5"/>
  <c r="KX11" i="5"/>
  <c r="KX13" i="5"/>
  <c r="KX21" i="5"/>
  <c r="KX16" i="5"/>
  <c r="KX29" i="5"/>
  <c r="KX10" i="5"/>
  <c r="KX9" i="5"/>
  <c r="KX7" i="5"/>
  <c r="KX5" i="5"/>
  <c r="KX15" i="5"/>
  <c r="KX20" i="5"/>
  <c r="KX3" i="5"/>
  <c r="KX4" i="5"/>
  <c r="KX8" i="5"/>
  <c r="KX12" i="5"/>
  <c r="KX6" i="5"/>
  <c r="KX2" i="5"/>
  <c r="LN34" i="5"/>
  <c r="LN30" i="5"/>
  <c r="LN33" i="5"/>
  <c r="LN36" i="5"/>
  <c r="LN32" i="5"/>
  <c r="LN35" i="5"/>
  <c r="LN27" i="5"/>
  <c r="LN31" i="5"/>
  <c r="LN28" i="5"/>
  <c r="LN24" i="5"/>
  <c r="LN29" i="5"/>
  <c r="LN26" i="5"/>
  <c r="LN22" i="5"/>
  <c r="LN23" i="5"/>
  <c r="LN19" i="5"/>
  <c r="LN18" i="5"/>
  <c r="LN21" i="5"/>
  <c r="LN14" i="5"/>
  <c r="LN11" i="5"/>
  <c r="LN20" i="5"/>
  <c r="LN17" i="5"/>
  <c r="LN13" i="5"/>
  <c r="LN16" i="5"/>
  <c r="LN15" i="5"/>
  <c r="LN10" i="5"/>
  <c r="LN25" i="5"/>
  <c r="LN9" i="5"/>
  <c r="LN7" i="5"/>
  <c r="LN5" i="5"/>
  <c r="LN3" i="5"/>
  <c r="LN12" i="5"/>
  <c r="LN4" i="5"/>
  <c r="LN6" i="5"/>
  <c r="LN2" i="5"/>
  <c r="LN8" i="5"/>
  <c r="HZ2" i="5"/>
  <c r="KL2" i="5"/>
  <c r="JW35" i="5"/>
  <c r="JW31" i="5"/>
  <c r="JW34" i="5"/>
  <c r="JW33" i="5"/>
  <c r="JW32" i="5"/>
  <c r="JW29" i="5"/>
  <c r="JW28" i="5"/>
  <c r="JW30" i="5"/>
  <c r="JW22" i="5"/>
  <c r="JW36" i="5"/>
  <c r="JW25" i="5"/>
  <c r="JW21" i="5"/>
  <c r="JW27" i="5"/>
  <c r="JW20" i="5"/>
  <c r="JW26" i="5"/>
  <c r="JW23" i="5"/>
  <c r="JW24" i="5"/>
  <c r="JW18" i="5"/>
  <c r="JW16" i="5"/>
  <c r="JW19" i="5"/>
  <c r="JW17" i="5"/>
  <c r="JW12" i="5"/>
  <c r="JW15" i="5"/>
  <c r="JW13" i="5"/>
  <c r="JW8" i="5"/>
  <c r="JW6" i="5"/>
  <c r="JW14" i="5"/>
  <c r="JW11" i="5"/>
  <c r="JW9" i="5"/>
  <c r="JW7" i="5"/>
  <c r="JW5" i="5"/>
  <c r="JW4" i="5"/>
  <c r="JW10" i="5"/>
  <c r="JW3" i="5"/>
  <c r="JW2" i="5"/>
  <c r="KB33" i="5"/>
  <c r="KB36" i="5"/>
  <c r="KB32" i="5"/>
  <c r="KB35" i="5"/>
  <c r="KB31" i="5"/>
  <c r="KB30" i="5"/>
  <c r="KB26" i="5"/>
  <c r="KB28" i="5"/>
  <c r="KB29" i="5"/>
  <c r="KB23" i="5"/>
  <c r="KB25" i="5"/>
  <c r="KB27" i="5"/>
  <c r="KB34" i="5"/>
  <c r="KB22" i="5"/>
  <c r="KB18" i="5"/>
  <c r="KB21" i="5"/>
  <c r="KB24" i="5"/>
  <c r="KB19" i="5"/>
  <c r="KB13" i="5"/>
  <c r="KB16" i="5"/>
  <c r="KB15" i="5"/>
  <c r="KB12" i="5"/>
  <c r="KB9" i="5"/>
  <c r="KB7" i="5"/>
  <c r="KB5" i="5"/>
  <c r="KB11" i="5"/>
  <c r="KB10" i="5"/>
  <c r="KB17" i="5"/>
  <c r="KB14" i="5"/>
  <c r="KB2" i="5"/>
  <c r="KB8" i="5"/>
  <c r="KB20" i="5"/>
  <c r="KB4" i="5"/>
  <c r="KB6" i="5"/>
  <c r="KM35" i="5"/>
  <c r="KM31" i="5"/>
  <c r="KM34" i="5"/>
  <c r="KM30" i="5"/>
  <c r="KM33" i="5"/>
  <c r="KM29" i="5"/>
  <c r="KM28" i="5"/>
  <c r="KM22" i="5"/>
  <c r="KM36" i="5"/>
  <c r="KM32" i="5"/>
  <c r="KM27" i="5"/>
  <c r="KM21" i="5"/>
  <c r="KM25" i="5"/>
  <c r="KM23" i="5"/>
  <c r="KM20" i="5"/>
  <c r="KM26" i="5"/>
  <c r="KM24" i="5"/>
  <c r="KM18" i="5"/>
  <c r="KM16" i="5"/>
  <c r="KM19" i="5"/>
  <c r="KM12" i="5"/>
  <c r="KM15" i="5"/>
  <c r="KM17" i="5"/>
  <c r="KM10" i="5"/>
  <c r="KM8" i="5"/>
  <c r="KM6" i="5"/>
  <c r="KM13" i="5"/>
  <c r="KM11" i="5"/>
  <c r="KM14" i="5"/>
  <c r="KM9" i="5"/>
  <c r="KM7" i="5"/>
  <c r="KM5" i="5"/>
  <c r="KM4" i="5"/>
  <c r="KM3" i="5"/>
  <c r="KM2" i="5"/>
  <c r="KR33" i="5"/>
  <c r="KR36" i="5"/>
  <c r="KR32" i="5"/>
  <c r="KR35" i="5"/>
  <c r="KR31" i="5"/>
  <c r="KR30" i="5"/>
  <c r="KR26" i="5"/>
  <c r="KR29" i="5"/>
  <c r="KR23" i="5"/>
  <c r="KR34" i="5"/>
  <c r="KR27" i="5"/>
  <c r="KR28" i="5"/>
  <c r="KR18" i="5"/>
  <c r="KR21" i="5"/>
  <c r="KR24" i="5"/>
  <c r="KR20" i="5"/>
  <c r="KR19" i="5"/>
  <c r="KR22" i="5"/>
  <c r="KR13" i="5"/>
  <c r="KR10" i="5"/>
  <c r="KR16" i="5"/>
  <c r="KR15" i="5"/>
  <c r="KR12" i="5"/>
  <c r="KR9" i="5"/>
  <c r="KR7" i="5"/>
  <c r="KR5" i="5"/>
  <c r="KR11" i="5"/>
  <c r="KR25" i="5"/>
  <c r="KR17" i="5"/>
  <c r="KR14" i="5"/>
  <c r="KR2" i="5"/>
  <c r="KR8" i="5"/>
  <c r="KR4" i="5"/>
  <c r="KR6" i="5"/>
  <c r="EU223" i="2"/>
  <c r="HW33" i="5"/>
  <c r="HW36" i="5"/>
  <c r="HW32" i="5"/>
  <c r="HW35" i="5"/>
  <c r="HW31" i="5"/>
  <c r="HW27" i="5"/>
  <c r="HW34" i="5"/>
  <c r="HW30" i="5"/>
  <c r="HW26" i="5"/>
  <c r="HW24" i="5"/>
  <c r="HW28" i="5"/>
  <c r="HW29" i="5"/>
  <c r="HW22" i="5"/>
  <c r="HW23" i="5"/>
  <c r="HW21" i="5"/>
  <c r="HW20" i="5"/>
  <c r="HW18" i="5"/>
  <c r="HW14" i="5"/>
  <c r="HW11" i="5"/>
  <c r="HW17" i="5"/>
  <c r="HW13" i="5"/>
  <c r="HW12" i="5"/>
  <c r="HW9" i="5"/>
  <c r="HW7" i="5"/>
  <c r="HW19" i="5"/>
  <c r="HW15" i="5"/>
  <c r="HW10" i="5"/>
  <c r="HW8" i="5"/>
  <c r="HW6" i="5"/>
  <c r="HW3" i="5"/>
  <c r="HW5" i="5"/>
  <c r="HW2" i="5"/>
  <c r="HW16" i="5"/>
  <c r="HW4" i="5"/>
  <c r="HW25" i="5"/>
  <c r="IB35" i="5"/>
  <c r="IB31" i="5"/>
  <c r="IB34" i="5"/>
  <c r="IB33" i="5"/>
  <c r="IB28" i="5"/>
  <c r="IB26" i="5"/>
  <c r="IB25" i="5"/>
  <c r="IB29" i="5"/>
  <c r="IB30" i="5"/>
  <c r="IB23" i="5"/>
  <c r="IB20" i="5"/>
  <c r="IB36" i="5"/>
  <c r="IB32" i="5"/>
  <c r="IB24" i="5"/>
  <c r="IB19" i="5"/>
  <c r="IB27" i="5"/>
  <c r="IB22" i="5"/>
  <c r="IB21" i="5"/>
  <c r="IB12" i="5"/>
  <c r="IB15" i="5"/>
  <c r="IB14" i="5"/>
  <c r="IB17" i="5"/>
  <c r="IB13" i="5"/>
  <c r="IB10" i="5"/>
  <c r="IB8" i="5"/>
  <c r="IB6" i="5"/>
  <c r="IB18" i="5"/>
  <c r="IB11" i="5"/>
  <c r="IB16" i="5"/>
  <c r="IB9" i="5"/>
  <c r="IB3" i="5"/>
  <c r="IB2" i="5"/>
  <c r="IB7" i="5"/>
  <c r="IB5" i="5"/>
  <c r="IM33" i="5"/>
  <c r="IM36" i="5"/>
  <c r="IM32" i="5"/>
  <c r="IM35" i="5"/>
  <c r="IM31" i="5"/>
  <c r="IM27" i="5"/>
  <c r="IM26" i="5"/>
  <c r="IM30" i="5"/>
  <c r="IM24" i="5"/>
  <c r="IM28" i="5"/>
  <c r="IM29" i="5"/>
  <c r="IM34" i="5"/>
  <c r="IM23" i="5"/>
  <c r="IM21" i="5"/>
  <c r="IM20" i="5"/>
  <c r="IM14" i="5"/>
  <c r="IM11" i="5"/>
  <c r="IM18" i="5"/>
  <c r="IM17" i="5"/>
  <c r="IM13" i="5"/>
  <c r="IM12" i="5"/>
  <c r="IM19" i="5"/>
  <c r="IM22" i="5"/>
  <c r="IM9" i="5"/>
  <c r="IM7" i="5"/>
  <c r="IM25" i="5"/>
  <c r="IM10" i="5"/>
  <c r="IM8" i="5"/>
  <c r="IM6" i="5"/>
  <c r="IM3" i="5"/>
  <c r="IM16" i="5"/>
  <c r="IM2" i="5"/>
  <c r="IM15" i="5"/>
  <c r="IM4" i="5"/>
  <c r="IR35" i="5"/>
  <c r="IR31" i="5"/>
  <c r="IR34" i="5"/>
  <c r="IR33" i="5"/>
  <c r="IR28" i="5"/>
  <c r="IR36" i="5"/>
  <c r="IR29" i="5"/>
  <c r="IR25" i="5"/>
  <c r="IR27" i="5"/>
  <c r="IR32" i="5"/>
  <c r="IR30" i="5"/>
  <c r="IR23" i="5"/>
  <c r="IR24" i="5"/>
  <c r="IR22" i="5"/>
  <c r="IR20" i="5"/>
  <c r="IR19" i="5"/>
  <c r="IR26" i="5"/>
  <c r="IR12" i="5"/>
  <c r="IR15" i="5"/>
  <c r="IR14" i="5"/>
  <c r="IR17" i="5"/>
  <c r="IR13" i="5"/>
  <c r="IR21" i="5"/>
  <c r="IR8" i="5"/>
  <c r="IR6" i="5"/>
  <c r="IR10" i="5"/>
  <c r="IR11" i="5"/>
  <c r="IR18" i="5"/>
  <c r="IR16" i="5"/>
  <c r="IR9" i="5"/>
  <c r="IR2" i="5"/>
  <c r="IR3" i="5"/>
  <c r="IR5" i="5"/>
  <c r="IR7" i="5"/>
  <c r="JC33" i="5"/>
  <c r="JC36" i="5"/>
  <c r="JC32" i="5"/>
  <c r="JC35" i="5"/>
  <c r="JC31" i="5"/>
  <c r="JC27" i="5"/>
  <c r="JC30" i="5"/>
  <c r="JC34" i="5"/>
  <c r="JC26" i="5"/>
  <c r="JC28" i="5"/>
  <c r="JC24" i="5"/>
  <c r="JC29" i="5"/>
  <c r="JC23" i="5"/>
  <c r="JC21" i="5"/>
  <c r="JC20" i="5"/>
  <c r="JC14" i="5"/>
  <c r="JC11" i="5"/>
  <c r="JC22" i="5"/>
  <c r="JC25" i="5"/>
  <c r="JC17" i="5"/>
  <c r="JC13" i="5"/>
  <c r="JC12" i="5"/>
  <c r="JC10" i="5"/>
  <c r="JC16" i="5"/>
  <c r="JC18" i="5"/>
  <c r="JC9" i="5"/>
  <c r="JC7" i="5"/>
  <c r="JC8" i="5"/>
  <c r="JC6" i="5"/>
  <c r="JC3" i="5"/>
  <c r="JC2" i="5"/>
  <c r="JC5" i="5"/>
  <c r="JC19" i="5"/>
  <c r="JC15" i="5"/>
  <c r="JC4" i="5"/>
  <c r="JH35" i="5"/>
  <c r="JH31" i="5"/>
  <c r="JH34" i="5"/>
  <c r="JH33" i="5"/>
  <c r="JH28" i="5"/>
  <c r="JH36" i="5"/>
  <c r="JH32" i="5"/>
  <c r="JH29" i="5"/>
  <c r="JH27" i="5"/>
  <c r="JH26" i="5"/>
  <c r="JH25" i="5"/>
  <c r="JH23" i="5"/>
  <c r="JH20" i="5"/>
  <c r="JH22" i="5"/>
  <c r="JH19" i="5"/>
  <c r="JH24" i="5"/>
  <c r="JH21" i="5"/>
  <c r="JH12" i="5"/>
  <c r="JH30" i="5"/>
  <c r="JH18" i="5"/>
  <c r="JH15" i="5"/>
  <c r="JH14" i="5"/>
  <c r="JH13" i="5"/>
  <c r="JH16" i="5"/>
  <c r="JH8" i="5"/>
  <c r="JH6" i="5"/>
  <c r="JH17" i="5"/>
  <c r="JH11" i="5"/>
  <c r="JH10" i="5"/>
  <c r="JH5" i="5"/>
  <c r="JH2" i="5"/>
  <c r="JH9" i="5"/>
  <c r="JH3" i="5"/>
  <c r="JH7" i="5"/>
  <c r="JS33" i="5"/>
  <c r="JS36" i="5"/>
  <c r="JS32" i="5"/>
  <c r="JS35" i="5"/>
  <c r="JS31" i="5"/>
  <c r="JS27" i="5"/>
  <c r="JS26" i="5"/>
  <c r="JS34" i="5"/>
  <c r="JS29" i="5"/>
  <c r="JS24" i="5"/>
  <c r="JS25" i="5"/>
  <c r="JS30" i="5"/>
  <c r="JS28" i="5"/>
  <c r="JS22" i="5"/>
  <c r="JS21" i="5"/>
  <c r="JS23" i="5"/>
  <c r="JS20" i="5"/>
  <c r="JS14" i="5"/>
  <c r="JS11" i="5"/>
  <c r="JS18" i="5"/>
  <c r="JS13" i="5"/>
  <c r="JS12" i="5"/>
  <c r="JS15" i="5"/>
  <c r="JS10" i="5"/>
  <c r="JS9" i="5"/>
  <c r="JS7" i="5"/>
  <c r="JS16" i="5"/>
  <c r="JS17" i="5"/>
  <c r="JS8" i="5"/>
  <c r="JS6" i="5"/>
  <c r="JS3" i="5"/>
  <c r="JS2" i="5"/>
  <c r="JS5" i="5"/>
  <c r="JS4" i="5"/>
  <c r="JS19" i="5"/>
  <c r="JX35" i="5"/>
  <c r="JX31" i="5"/>
  <c r="JX34" i="5"/>
  <c r="JX33" i="5"/>
  <c r="JX28" i="5"/>
  <c r="JX36" i="5"/>
  <c r="JX30" i="5"/>
  <c r="JX29" i="5"/>
  <c r="JX26" i="5"/>
  <c r="JX23" i="5"/>
  <c r="JX32" i="5"/>
  <c r="JX27" i="5"/>
  <c r="JX20" i="5"/>
  <c r="JX19" i="5"/>
  <c r="JX25" i="5"/>
  <c r="JX17" i="5"/>
  <c r="JX12" i="5"/>
  <c r="JX15" i="5"/>
  <c r="JX14" i="5"/>
  <c r="JX13" i="5"/>
  <c r="JX22" i="5"/>
  <c r="JX8" i="5"/>
  <c r="JX6" i="5"/>
  <c r="JX16" i="5"/>
  <c r="JX11" i="5"/>
  <c r="JX10" i="5"/>
  <c r="JX24" i="5"/>
  <c r="JX5" i="5"/>
  <c r="JX21" i="5"/>
  <c r="JX2" i="5"/>
  <c r="JX9" i="5"/>
  <c r="JX18" i="5"/>
  <c r="JX3" i="5"/>
  <c r="JX7" i="5"/>
  <c r="KI33" i="5"/>
  <c r="KI36" i="5"/>
  <c r="KI32" i="5"/>
  <c r="KI35" i="5"/>
  <c r="KI31" i="5"/>
  <c r="KI27" i="5"/>
  <c r="KI34" i="5"/>
  <c r="KI26" i="5"/>
  <c r="KI24" i="5"/>
  <c r="KI28" i="5"/>
  <c r="KI29" i="5"/>
  <c r="KI25" i="5"/>
  <c r="KI30" i="5"/>
  <c r="KI23" i="5"/>
  <c r="KI22" i="5"/>
  <c r="KI21" i="5"/>
  <c r="KI20" i="5"/>
  <c r="KI14" i="5"/>
  <c r="KI11" i="5"/>
  <c r="KI13" i="5"/>
  <c r="KI12" i="5"/>
  <c r="KI17" i="5"/>
  <c r="KI9" i="5"/>
  <c r="KI7" i="5"/>
  <c r="KI19" i="5"/>
  <c r="KI18" i="5"/>
  <c r="KI15" i="5"/>
  <c r="KI10" i="5"/>
  <c r="KI8" i="5"/>
  <c r="KI6" i="5"/>
  <c r="KI3" i="5"/>
  <c r="KI5" i="5"/>
  <c r="KI2" i="5"/>
  <c r="KI16" i="5"/>
  <c r="KI4" i="5"/>
  <c r="KN35" i="5"/>
  <c r="KN31" i="5"/>
  <c r="KN34" i="5"/>
  <c r="KN33" i="5"/>
  <c r="KN28" i="5"/>
  <c r="KN30" i="5"/>
  <c r="KN36" i="5"/>
  <c r="KN32" i="5"/>
  <c r="KN25" i="5"/>
  <c r="KN29" i="5"/>
  <c r="KN26" i="5"/>
  <c r="KN23" i="5"/>
  <c r="KN22" i="5"/>
  <c r="KN20" i="5"/>
  <c r="KN19" i="5"/>
  <c r="KN21" i="5"/>
  <c r="KN12" i="5"/>
  <c r="KN15" i="5"/>
  <c r="KN24" i="5"/>
  <c r="KN17" i="5"/>
  <c r="KN14" i="5"/>
  <c r="KN13" i="5"/>
  <c r="KN10" i="5"/>
  <c r="KN18" i="5"/>
  <c r="KN8" i="5"/>
  <c r="KN6" i="5"/>
  <c r="KN11" i="5"/>
  <c r="KN16" i="5"/>
  <c r="KN27" i="5"/>
  <c r="KN2" i="5"/>
  <c r="KN9" i="5"/>
  <c r="KN3" i="5"/>
  <c r="KN7" i="5"/>
  <c r="KN5" i="5"/>
  <c r="KY33" i="5"/>
  <c r="KY36" i="5"/>
  <c r="KY32" i="5"/>
  <c r="KY35" i="5"/>
  <c r="KY31" i="5"/>
  <c r="KY27" i="5"/>
  <c r="KY26" i="5"/>
  <c r="KY30" i="5"/>
  <c r="KY24" i="5"/>
  <c r="KY28" i="5"/>
  <c r="KY25" i="5"/>
  <c r="KY34" i="5"/>
  <c r="KY29" i="5"/>
  <c r="KY22" i="5"/>
  <c r="KY23" i="5"/>
  <c r="KY18" i="5"/>
  <c r="KY21" i="5"/>
  <c r="KY20" i="5"/>
  <c r="KY17" i="5"/>
  <c r="KY14" i="5"/>
  <c r="KY11" i="5"/>
  <c r="KY13" i="5"/>
  <c r="KY12" i="5"/>
  <c r="KY10" i="5"/>
  <c r="KY19" i="5"/>
  <c r="KY9" i="5"/>
  <c r="KY7" i="5"/>
  <c r="KY8" i="5"/>
  <c r="KY6" i="5"/>
  <c r="KY3" i="5"/>
  <c r="KY2" i="5"/>
  <c r="KY16" i="5"/>
  <c r="KY4" i="5"/>
  <c r="KY15" i="5"/>
  <c r="LD35" i="5"/>
  <c r="LD31" i="5"/>
  <c r="LD34" i="5"/>
  <c r="LD33" i="5"/>
  <c r="LD28" i="5"/>
  <c r="LD36" i="5"/>
  <c r="LD32" i="5"/>
  <c r="LD29" i="5"/>
  <c r="LD26" i="5"/>
  <c r="LD27" i="5"/>
  <c r="LD23" i="5"/>
  <c r="LD30" i="5"/>
  <c r="LD20" i="5"/>
  <c r="LD25" i="5"/>
  <c r="LD19" i="5"/>
  <c r="LD24" i="5"/>
  <c r="LD12" i="5"/>
  <c r="LD15" i="5"/>
  <c r="LD18" i="5"/>
  <c r="LD14" i="5"/>
  <c r="LD13" i="5"/>
  <c r="LD8" i="5"/>
  <c r="LD6" i="5"/>
  <c r="LD17" i="5"/>
  <c r="LD11" i="5"/>
  <c r="LD16" i="5"/>
  <c r="LD10" i="5"/>
  <c r="LD9" i="5"/>
  <c r="LD7" i="5"/>
  <c r="LD2" i="5"/>
  <c r="LD3" i="5"/>
  <c r="LD22" i="5"/>
  <c r="LD5" i="5"/>
  <c r="LD21" i="5"/>
  <c r="LO33" i="5"/>
  <c r="LO36" i="5"/>
  <c r="LO32" i="5"/>
  <c r="LO35" i="5"/>
  <c r="LO31" i="5"/>
  <c r="LO30" i="5"/>
  <c r="LO27" i="5"/>
  <c r="LO34" i="5"/>
  <c r="LO26" i="5"/>
  <c r="LO28" i="5"/>
  <c r="LO24" i="5"/>
  <c r="LO29" i="5"/>
  <c r="LO25" i="5"/>
  <c r="LO23" i="5"/>
  <c r="LO18" i="5"/>
  <c r="LO22" i="5"/>
  <c r="LO20" i="5"/>
  <c r="LO14" i="5"/>
  <c r="LO11" i="5"/>
  <c r="LO21" i="5"/>
  <c r="LO17" i="5"/>
  <c r="LO13" i="5"/>
  <c r="LO12" i="5"/>
  <c r="LO10" i="5"/>
  <c r="LO16" i="5"/>
  <c r="LO9" i="5"/>
  <c r="LO7" i="5"/>
  <c r="LO5" i="5"/>
  <c r="LO8" i="5"/>
  <c r="LO6" i="5"/>
  <c r="LO4" i="5"/>
  <c r="LO3" i="5"/>
  <c r="LO15" i="5"/>
  <c r="LO2" i="5"/>
  <c r="LO19" i="5"/>
  <c r="KB3" i="5"/>
  <c r="IR4" i="5"/>
  <c r="LD4" i="5"/>
  <c r="KL5" i="5"/>
  <c r="IF33" i="5"/>
  <c r="IF36" i="5"/>
  <c r="IF32" i="5"/>
  <c r="IF35" i="5"/>
  <c r="IF31" i="5"/>
  <c r="IF30" i="5"/>
  <c r="IF26" i="5"/>
  <c r="IF29" i="5"/>
  <c r="IF23" i="5"/>
  <c r="IF27" i="5"/>
  <c r="IF34" i="5"/>
  <c r="IF28" i="5"/>
  <c r="IF25" i="5"/>
  <c r="IF24" i="5"/>
  <c r="IF18" i="5"/>
  <c r="IF22" i="5"/>
  <c r="IF21" i="5"/>
  <c r="IF19" i="5"/>
  <c r="IF17" i="5"/>
  <c r="IF13" i="5"/>
  <c r="IF16" i="5"/>
  <c r="IF15" i="5"/>
  <c r="IF12" i="5"/>
  <c r="IF9" i="5"/>
  <c r="IF7" i="5"/>
  <c r="IF5" i="5"/>
  <c r="IF11" i="5"/>
  <c r="IF10" i="5"/>
  <c r="IF2" i="5"/>
  <c r="IF14" i="5"/>
  <c r="IF20" i="5"/>
  <c r="IF8" i="5"/>
  <c r="IF4" i="5"/>
  <c r="IF6" i="5"/>
  <c r="IQ35" i="5"/>
  <c r="IQ31" i="5"/>
  <c r="IQ34" i="5"/>
  <c r="IQ33" i="5"/>
  <c r="IQ32" i="5"/>
  <c r="IQ30" i="5"/>
  <c r="IQ29" i="5"/>
  <c r="IQ28" i="5"/>
  <c r="IQ22" i="5"/>
  <c r="IQ36" i="5"/>
  <c r="IQ25" i="5"/>
  <c r="IQ27" i="5"/>
  <c r="IQ26" i="5"/>
  <c r="IQ23" i="5"/>
  <c r="IQ21" i="5"/>
  <c r="IQ24" i="5"/>
  <c r="IQ20" i="5"/>
  <c r="IQ16" i="5"/>
  <c r="IQ19" i="5"/>
  <c r="IQ12" i="5"/>
  <c r="IQ15" i="5"/>
  <c r="IQ17" i="5"/>
  <c r="IQ14" i="5"/>
  <c r="IQ13" i="5"/>
  <c r="IQ8" i="5"/>
  <c r="IQ6" i="5"/>
  <c r="IQ10" i="5"/>
  <c r="IQ11" i="5"/>
  <c r="IQ9" i="5"/>
  <c r="IQ7" i="5"/>
  <c r="IQ5" i="5"/>
  <c r="IQ4" i="5"/>
  <c r="IQ3" i="5"/>
  <c r="IQ18" i="5"/>
  <c r="IQ2" i="5"/>
  <c r="IV33" i="5"/>
  <c r="IV36" i="5"/>
  <c r="IV32" i="5"/>
  <c r="IV35" i="5"/>
  <c r="IV31" i="5"/>
  <c r="IV26" i="5"/>
  <c r="IV34" i="5"/>
  <c r="IV27" i="5"/>
  <c r="IV23" i="5"/>
  <c r="IV30" i="5"/>
  <c r="IV28" i="5"/>
  <c r="IV29" i="5"/>
  <c r="IV25" i="5"/>
  <c r="IV18" i="5"/>
  <c r="IV21" i="5"/>
  <c r="IV19" i="5"/>
  <c r="IV24" i="5"/>
  <c r="IV17" i="5"/>
  <c r="IV13" i="5"/>
  <c r="IV22" i="5"/>
  <c r="IV16" i="5"/>
  <c r="IV15" i="5"/>
  <c r="IV12" i="5"/>
  <c r="IV9" i="5"/>
  <c r="IV7" i="5"/>
  <c r="IV5" i="5"/>
  <c r="IV11" i="5"/>
  <c r="IV20" i="5"/>
  <c r="IV10" i="5"/>
  <c r="IV2" i="5"/>
  <c r="IV8" i="5"/>
  <c r="IV4" i="5"/>
  <c r="IV14" i="5"/>
  <c r="IV6" i="5"/>
  <c r="LC35" i="5"/>
  <c r="LC31" i="5"/>
  <c r="LC34" i="5"/>
  <c r="LC30" i="5"/>
  <c r="LC33" i="5"/>
  <c r="LC32" i="5"/>
  <c r="LC29" i="5"/>
  <c r="LC28" i="5"/>
  <c r="LC36" i="5"/>
  <c r="LC22" i="5"/>
  <c r="LC26" i="5"/>
  <c r="LC27" i="5"/>
  <c r="LC23" i="5"/>
  <c r="LC21" i="5"/>
  <c r="LC20" i="5"/>
  <c r="LC25" i="5"/>
  <c r="LC24" i="5"/>
  <c r="LC18" i="5"/>
  <c r="LC16" i="5"/>
  <c r="LC19" i="5"/>
  <c r="LC12" i="5"/>
  <c r="LC15" i="5"/>
  <c r="LC17" i="5"/>
  <c r="LC14" i="5"/>
  <c r="LC8" i="5"/>
  <c r="LC6" i="5"/>
  <c r="LC11" i="5"/>
  <c r="LC13" i="5"/>
  <c r="LC9" i="5"/>
  <c r="LC7" i="5"/>
  <c r="LC5" i="5"/>
  <c r="LC4" i="5"/>
  <c r="LC10" i="5"/>
  <c r="LC3" i="5"/>
  <c r="LC2" i="5"/>
  <c r="LH33" i="5"/>
  <c r="LH36" i="5"/>
  <c r="LH32" i="5"/>
  <c r="LH35" i="5"/>
  <c r="LH31" i="5"/>
  <c r="LH26" i="5"/>
  <c r="LH30" i="5"/>
  <c r="LH34" i="5"/>
  <c r="LH27" i="5"/>
  <c r="LH23" i="5"/>
  <c r="LH25" i="5"/>
  <c r="LH28" i="5"/>
  <c r="LH29" i="5"/>
  <c r="LH18" i="5"/>
  <c r="LH22" i="5"/>
  <c r="LH21" i="5"/>
  <c r="LH24" i="5"/>
  <c r="LH19" i="5"/>
  <c r="LH17" i="5"/>
  <c r="LH13" i="5"/>
  <c r="LH10" i="5"/>
  <c r="LH20" i="5"/>
  <c r="LH16" i="5"/>
  <c r="LH15" i="5"/>
  <c r="LH12" i="5"/>
  <c r="LH9" i="5"/>
  <c r="LH7" i="5"/>
  <c r="LH5" i="5"/>
  <c r="LH11" i="5"/>
  <c r="LH14" i="5"/>
  <c r="LH2" i="5"/>
  <c r="LH8" i="5"/>
  <c r="LH4" i="5"/>
  <c r="LH6" i="5"/>
  <c r="B7" i="3"/>
  <c r="IH36" i="5"/>
  <c r="IH32" i="5"/>
  <c r="IH35" i="5"/>
  <c r="IH34" i="5"/>
  <c r="IH33" i="5"/>
  <c r="IH29" i="5"/>
  <c r="IH31" i="5"/>
  <c r="IH27" i="5"/>
  <c r="IH30" i="5"/>
  <c r="IH28" i="5"/>
  <c r="IH24" i="5"/>
  <c r="IH25" i="5"/>
  <c r="IH22" i="5"/>
  <c r="IH21" i="5"/>
  <c r="IH26" i="5"/>
  <c r="IH20" i="5"/>
  <c r="IH23" i="5"/>
  <c r="IH16" i="5"/>
  <c r="IH12" i="5"/>
  <c r="IH15" i="5"/>
  <c r="IH14" i="5"/>
  <c r="IH11" i="5"/>
  <c r="IH19" i="5"/>
  <c r="IH18" i="5"/>
  <c r="IH10" i="5"/>
  <c r="IH8" i="5"/>
  <c r="IH6" i="5"/>
  <c r="IH17" i="5"/>
  <c r="IH13" i="5"/>
  <c r="IH4" i="5"/>
  <c r="IH3" i="5"/>
  <c r="IH9" i="5"/>
  <c r="IH5" i="5"/>
  <c r="IH7" i="5"/>
  <c r="IX36" i="5"/>
  <c r="IX32" i="5"/>
  <c r="IX35" i="5"/>
  <c r="IX34" i="5"/>
  <c r="IX30" i="5"/>
  <c r="IX29" i="5"/>
  <c r="IX26" i="5"/>
  <c r="IX33" i="5"/>
  <c r="IX28" i="5"/>
  <c r="IX31" i="5"/>
  <c r="IX24" i="5"/>
  <c r="IX27" i="5"/>
  <c r="IX25" i="5"/>
  <c r="IX21" i="5"/>
  <c r="IX22" i="5"/>
  <c r="IX20" i="5"/>
  <c r="IX23" i="5"/>
  <c r="IX10" i="5"/>
  <c r="IX18" i="5"/>
  <c r="IX16" i="5"/>
  <c r="IX12" i="5"/>
  <c r="IX15" i="5"/>
  <c r="IX14" i="5"/>
  <c r="IX11" i="5"/>
  <c r="IX19" i="5"/>
  <c r="IX8" i="5"/>
  <c r="IX6" i="5"/>
  <c r="IX17" i="5"/>
  <c r="IX13" i="5"/>
  <c r="IX5" i="5"/>
  <c r="IX4" i="5"/>
  <c r="IX3" i="5"/>
  <c r="IX7" i="5"/>
  <c r="IX9" i="5"/>
  <c r="JN36" i="5"/>
  <c r="JN32" i="5"/>
  <c r="JN35" i="5"/>
  <c r="JN34" i="5"/>
  <c r="JN30" i="5"/>
  <c r="JN33" i="5"/>
  <c r="JN29" i="5"/>
  <c r="JN25" i="5"/>
  <c r="JN28" i="5"/>
  <c r="JN31" i="5"/>
  <c r="JN27" i="5"/>
  <c r="JN24" i="5"/>
  <c r="JN21" i="5"/>
  <c r="JN17" i="5"/>
  <c r="JN23" i="5"/>
  <c r="JN20" i="5"/>
  <c r="JN26" i="5"/>
  <c r="JN10" i="5"/>
  <c r="JN16" i="5"/>
  <c r="JN12" i="5"/>
  <c r="JN15" i="5"/>
  <c r="JN14" i="5"/>
  <c r="JN11" i="5"/>
  <c r="JN22" i="5"/>
  <c r="JN8" i="5"/>
  <c r="JN6" i="5"/>
  <c r="JN19" i="5"/>
  <c r="JN13" i="5"/>
  <c r="JN4" i="5"/>
  <c r="JN3" i="5"/>
  <c r="JN9" i="5"/>
  <c r="JN7" i="5"/>
  <c r="JN18" i="5"/>
  <c r="JN5" i="5"/>
  <c r="KD36" i="5"/>
  <c r="KD32" i="5"/>
  <c r="KD35" i="5"/>
  <c r="KD34" i="5"/>
  <c r="KD30" i="5"/>
  <c r="KD31" i="5"/>
  <c r="KD29" i="5"/>
  <c r="KD25" i="5"/>
  <c r="KD22" i="5"/>
  <c r="KD26" i="5"/>
  <c r="KD27" i="5"/>
  <c r="KD28" i="5"/>
  <c r="KD24" i="5"/>
  <c r="KD23" i="5"/>
  <c r="KD21" i="5"/>
  <c r="KD17" i="5"/>
  <c r="KD20" i="5"/>
  <c r="KD33" i="5"/>
  <c r="KD10" i="5"/>
  <c r="KD16" i="5"/>
  <c r="KD18" i="5"/>
  <c r="KD12" i="5"/>
  <c r="KD15" i="5"/>
  <c r="KD14" i="5"/>
  <c r="KD11" i="5"/>
  <c r="KD13" i="5"/>
  <c r="KD8" i="5"/>
  <c r="KD6" i="5"/>
  <c r="KD19" i="5"/>
  <c r="KD4" i="5"/>
  <c r="KD3" i="5"/>
  <c r="KD7" i="5"/>
  <c r="KD5" i="5"/>
  <c r="KD9" i="5"/>
  <c r="KT36" i="5"/>
  <c r="KT32" i="5"/>
  <c r="KT35" i="5"/>
  <c r="KT31" i="5"/>
  <c r="KT34" i="5"/>
  <c r="KT30" i="5"/>
  <c r="KT33" i="5"/>
  <c r="KT29" i="5"/>
  <c r="KT25" i="5"/>
  <c r="KT26" i="5"/>
  <c r="KT27" i="5"/>
  <c r="KT22" i="5"/>
  <c r="KT28" i="5"/>
  <c r="KT24" i="5"/>
  <c r="KT21" i="5"/>
  <c r="KT17" i="5"/>
  <c r="KT20" i="5"/>
  <c r="KT23" i="5"/>
  <c r="KT18" i="5"/>
  <c r="KT10" i="5"/>
  <c r="KT16" i="5"/>
  <c r="KT12" i="5"/>
  <c r="KT15" i="5"/>
  <c r="KT14" i="5"/>
  <c r="KT11" i="5"/>
  <c r="KT19" i="5"/>
  <c r="KT13" i="5"/>
  <c r="KT8" i="5"/>
  <c r="KT6" i="5"/>
  <c r="KT4" i="5"/>
  <c r="KT3" i="5"/>
  <c r="KT9" i="5"/>
  <c r="KT5" i="5"/>
  <c r="KT7" i="5"/>
  <c r="LJ36" i="5"/>
  <c r="LJ32" i="5"/>
  <c r="LJ35" i="5"/>
  <c r="LJ31" i="5"/>
  <c r="LJ34" i="5"/>
  <c r="LJ30" i="5"/>
  <c r="LJ29" i="5"/>
  <c r="LJ25" i="5"/>
  <c r="LJ33" i="5"/>
  <c r="LJ27" i="5"/>
  <c r="LJ28" i="5"/>
  <c r="LJ22" i="5"/>
  <c r="LJ24" i="5"/>
  <c r="LJ26" i="5"/>
  <c r="LJ21" i="5"/>
  <c r="LJ17" i="5"/>
  <c r="LJ20" i="5"/>
  <c r="LJ23" i="5"/>
  <c r="LJ18" i="5"/>
  <c r="LJ10" i="5"/>
  <c r="LJ16" i="5"/>
  <c r="LJ12" i="5"/>
  <c r="LJ15" i="5"/>
  <c r="LJ14" i="5"/>
  <c r="LJ11" i="5"/>
  <c r="LJ19" i="5"/>
  <c r="LJ8" i="5"/>
  <c r="LJ6" i="5"/>
  <c r="LJ13" i="5"/>
  <c r="LJ5" i="5"/>
  <c r="LJ7" i="5"/>
  <c r="LJ4" i="5"/>
  <c r="LJ3" i="5"/>
  <c r="LJ9" i="5"/>
  <c r="KY5" i="5"/>
  <c r="A18" i="3" a="1"/>
  <c r="JV2" i="5"/>
  <c r="LB2" i="5"/>
  <c r="HX33" i="5"/>
  <c r="HX36" i="5"/>
  <c r="HX32" i="5"/>
  <c r="HX35" i="5"/>
  <c r="HX31" i="5"/>
  <c r="HX34" i="5"/>
  <c r="HX30" i="5"/>
  <c r="HX26" i="5"/>
  <c r="HX27" i="5"/>
  <c r="HX23" i="5"/>
  <c r="HX28" i="5"/>
  <c r="HX25" i="5"/>
  <c r="HX29" i="5"/>
  <c r="HX18" i="5"/>
  <c r="HX22" i="5"/>
  <c r="HX21" i="5"/>
  <c r="HX24" i="5"/>
  <c r="HX17" i="5"/>
  <c r="HX13" i="5"/>
  <c r="HX20" i="5"/>
  <c r="HX19" i="5"/>
  <c r="HX16" i="5"/>
  <c r="HX15" i="5"/>
  <c r="HX14" i="5"/>
  <c r="HX9" i="5"/>
  <c r="HX7" i="5"/>
  <c r="HX12" i="5"/>
  <c r="HX11" i="5"/>
  <c r="HX5" i="5"/>
  <c r="HX2" i="5"/>
  <c r="HX8" i="5"/>
  <c r="HX10" i="5"/>
  <c r="HX6" i="5"/>
  <c r="HX4" i="5"/>
  <c r="II35" i="5"/>
  <c r="II31" i="5"/>
  <c r="II34" i="5"/>
  <c r="II33" i="5"/>
  <c r="II29" i="5"/>
  <c r="II32" i="5"/>
  <c r="II28" i="5"/>
  <c r="II27" i="5"/>
  <c r="II22" i="5"/>
  <c r="II30" i="5"/>
  <c r="II25" i="5"/>
  <c r="II36" i="5"/>
  <c r="II21" i="5"/>
  <c r="II26" i="5"/>
  <c r="II20" i="5"/>
  <c r="II16" i="5"/>
  <c r="II12" i="5"/>
  <c r="II23" i="5"/>
  <c r="II15" i="5"/>
  <c r="II24" i="5"/>
  <c r="II19" i="5"/>
  <c r="II11" i="5"/>
  <c r="II18" i="5"/>
  <c r="II10" i="5"/>
  <c r="II8" i="5"/>
  <c r="II6" i="5"/>
  <c r="II17" i="5"/>
  <c r="II14" i="5"/>
  <c r="II9" i="5"/>
  <c r="II7" i="5"/>
  <c r="II5" i="5"/>
  <c r="II4" i="5"/>
  <c r="II13" i="5"/>
  <c r="II3" i="5"/>
  <c r="II2" i="5"/>
  <c r="IN33" i="5"/>
  <c r="IN36" i="5"/>
  <c r="IN32" i="5"/>
  <c r="IN35" i="5"/>
  <c r="IN31" i="5"/>
  <c r="IN26" i="5"/>
  <c r="IN28" i="5"/>
  <c r="IN23" i="5"/>
  <c r="IN29" i="5"/>
  <c r="IN34" i="5"/>
  <c r="IN25" i="5"/>
  <c r="IN18" i="5"/>
  <c r="IN27" i="5"/>
  <c r="IN21" i="5"/>
  <c r="IN24" i="5"/>
  <c r="IN22" i="5"/>
  <c r="IN17" i="5"/>
  <c r="IN13" i="5"/>
  <c r="IN30" i="5"/>
  <c r="IN20" i="5"/>
  <c r="IN19" i="5"/>
  <c r="IN16" i="5"/>
  <c r="IN15" i="5"/>
  <c r="IN9" i="5"/>
  <c r="IN7" i="5"/>
  <c r="IN5" i="5"/>
  <c r="IN14" i="5"/>
  <c r="IN12" i="5"/>
  <c r="IN11" i="5"/>
  <c r="IN8" i="5"/>
  <c r="IN2" i="5"/>
  <c r="IN6" i="5"/>
  <c r="IN4" i="5"/>
  <c r="IN10" i="5"/>
  <c r="IY35" i="5"/>
  <c r="IY31" i="5"/>
  <c r="IY34" i="5"/>
  <c r="IY33" i="5"/>
  <c r="IY29" i="5"/>
  <c r="IY36" i="5"/>
  <c r="IY28" i="5"/>
  <c r="IY22" i="5"/>
  <c r="IY30" i="5"/>
  <c r="IY32" i="5"/>
  <c r="IY25" i="5"/>
  <c r="IY21" i="5"/>
  <c r="IY20" i="5"/>
  <c r="IY23" i="5"/>
  <c r="IY26" i="5"/>
  <c r="IY24" i="5"/>
  <c r="IY18" i="5"/>
  <c r="IY16" i="5"/>
  <c r="IY27" i="5"/>
  <c r="IY12" i="5"/>
  <c r="IY15" i="5"/>
  <c r="IY19" i="5"/>
  <c r="IY11" i="5"/>
  <c r="IY8" i="5"/>
  <c r="IY6" i="5"/>
  <c r="IY10" i="5"/>
  <c r="IY9" i="5"/>
  <c r="IY7" i="5"/>
  <c r="IY5" i="5"/>
  <c r="IY13" i="5"/>
  <c r="IY4" i="5"/>
  <c r="IY14" i="5"/>
  <c r="IY3" i="5"/>
  <c r="IY17" i="5"/>
  <c r="IY2" i="5"/>
  <c r="JD33" i="5"/>
  <c r="JD36" i="5"/>
  <c r="JD32" i="5"/>
  <c r="JD35" i="5"/>
  <c r="JD31" i="5"/>
  <c r="JD30" i="5"/>
  <c r="JD34" i="5"/>
  <c r="JD26" i="5"/>
  <c r="JD29" i="5"/>
  <c r="JD23" i="5"/>
  <c r="JD25" i="5"/>
  <c r="JD18" i="5"/>
  <c r="JD24" i="5"/>
  <c r="JD21" i="5"/>
  <c r="JD28" i="5"/>
  <c r="JD27" i="5"/>
  <c r="JD22" i="5"/>
  <c r="JD17" i="5"/>
  <c r="JD13" i="5"/>
  <c r="JD20" i="5"/>
  <c r="JD19" i="5"/>
  <c r="JD16" i="5"/>
  <c r="JD15" i="5"/>
  <c r="JD9" i="5"/>
  <c r="JD7" i="5"/>
  <c r="JD5" i="5"/>
  <c r="JD14" i="5"/>
  <c r="JD12" i="5"/>
  <c r="JD11" i="5"/>
  <c r="JD2" i="5"/>
  <c r="JD6" i="5"/>
  <c r="JD8" i="5"/>
  <c r="JD10" i="5"/>
  <c r="JD4" i="5"/>
  <c r="JO35" i="5"/>
  <c r="JO31" i="5"/>
  <c r="JO34" i="5"/>
  <c r="JO33" i="5"/>
  <c r="JO29" i="5"/>
  <c r="JO30" i="5"/>
  <c r="JO32" i="5"/>
  <c r="JO28" i="5"/>
  <c r="JO22" i="5"/>
  <c r="JO25" i="5"/>
  <c r="JO21" i="5"/>
  <c r="JO36" i="5"/>
  <c r="JO23" i="5"/>
  <c r="JO20" i="5"/>
  <c r="JO27" i="5"/>
  <c r="JO24" i="5"/>
  <c r="JO18" i="5"/>
  <c r="JO17" i="5"/>
  <c r="JO16" i="5"/>
  <c r="JO12" i="5"/>
  <c r="JO15" i="5"/>
  <c r="JO19" i="5"/>
  <c r="JO26" i="5"/>
  <c r="JO11" i="5"/>
  <c r="JO8" i="5"/>
  <c r="JO6" i="5"/>
  <c r="JO10" i="5"/>
  <c r="JO9" i="5"/>
  <c r="JO7" i="5"/>
  <c r="JO5" i="5"/>
  <c r="JO4" i="5"/>
  <c r="JO14" i="5"/>
  <c r="JO3" i="5"/>
  <c r="JO13" i="5"/>
  <c r="JO2" i="5"/>
  <c r="JT33" i="5"/>
  <c r="JT36" i="5"/>
  <c r="JT32" i="5"/>
  <c r="JT35" i="5"/>
  <c r="JT31" i="5"/>
  <c r="JT26" i="5"/>
  <c r="JT25" i="5"/>
  <c r="JT23" i="5"/>
  <c r="JT30" i="5"/>
  <c r="JT27" i="5"/>
  <c r="JT24" i="5"/>
  <c r="JT22" i="5"/>
  <c r="JT34" i="5"/>
  <c r="JT28" i="5"/>
  <c r="JT18" i="5"/>
  <c r="JT29" i="5"/>
  <c r="JT21" i="5"/>
  <c r="JT13" i="5"/>
  <c r="JT20" i="5"/>
  <c r="JT19" i="5"/>
  <c r="JT17" i="5"/>
  <c r="JT16" i="5"/>
  <c r="JT15" i="5"/>
  <c r="JT10" i="5"/>
  <c r="JT9" i="5"/>
  <c r="JT7" i="5"/>
  <c r="JT5" i="5"/>
  <c r="JT12" i="5"/>
  <c r="JT14" i="5"/>
  <c r="JT11" i="5"/>
  <c r="JT8" i="5"/>
  <c r="JT2" i="5"/>
  <c r="JT6" i="5"/>
  <c r="JT4" i="5"/>
  <c r="KE35" i="5"/>
  <c r="KE31" i="5"/>
  <c r="KE34" i="5"/>
  <c r="KE33" i="5"/>
  <c r="KE29" i="5"/>
  <c r="KE36" i="5"/>
  <c r="KE28" i="5"/>
  <c r="KE22" i="5"/>
  <c r="KE26" i="5"/>
  <c r="KE25" i="5"/>
  <c r="KE27" i="5"/>
  <c r="KE32" i="5"/>
  <c r="KE21" i="5"/>
  <c r="KE24" i="5"/>
  <c r="KE20" i="5"/>
  <c r="KE30" i="5"/>
  <c r="KE18" i="5"/>
  <c r="KE16" i="5"/>
  <c r="KE12" i="5"/>
  <c r="KE17" i="5"/>
  <c r="KE15" i="5"/>
  <c r="KE23" i="5"/>
  <c r="KE19" i="5"/>
  <c r="KE11" i="5"/>
  <c r="KE10" i="5"/>
  <c r="KE14" i="5"/>
  <c r="KE8" i="5"/>
  <c r="KE6" i="5"/>
  <c r="KE9" i="5"/>
  <c r="KE7" i="5"/>
  <c r="KE5" i="5"/>
  <c r="KE4" i="5"/>
  <c r="KE13" i="5"/>
  <c r="KE3" i="5"/>
  <c r="KE2" i="5"/>
  <c r="KJ33" i="5"/>
  <c r="KJ36" i="5"/>
  <c r="KJ32" i="5"/>
  <c r="KJ35" i="5"/>
  <c r="KJ31" i="5"/>
  <c r="KJ34" i="5"/>
  <c r="KJ26" i="5"/>
  <c r="KJ27" i="5"/>
  <c r="KJ23" i="5"/>
  <c r="KJ28" i="5"/>
  <c r="KJ30" i="5"/>
  <c r="KJ24" i="5"/>
  <c r="KJ18" i="5"/>
  <c r="KJ25" i="5"/>
  <c r="KJ22" i="5"/>
  <c r="KJ21" i="5"/>
  <c r="KJ13" i="5"/>
  <c r="KJ20" i="5"/>
  <c r="KJ19" i="5"/>
  <c r="KJ16" i="5"/>
  <c r="KJ29" i="5"/>
  <c r="KJ17" i="5"/>
  <c r="KJ15" i="5"/>
  <c r="KJ14" i="5"/>
  <c r="KJ9" i="5"/>
  <c r="KJ7" i="5"/>
  <c r="KJ5" i="5"/>
  <c r="KJ10" i="5"/>
  <c r="KJ12" i="5"/>
  <c r="KJ11" i="5"/>
  <c r="KJ2" i="5"/>
  <c r="KJ6" i="5"/>
  <c r="KJ8" i="5"/>
  <c r="KJ4" i="5"/>
  <c r="KU35" i="5"/>
  <c r="KU31" i="5"/>
  <c r="KU34" i="5"/>
  <c r="KU30" i="5"/>
  <c r="KU33" i="5"/>
  <c r="KU29" i="5"/>
  <c r="KU32" i="5"/>
  <c r="KU28" i="5"/>
  <c r="KU27" i="5"/>
  <c r="KU22" i="5"/>
  <c r="KU36" i="5"/>
  <c r="KU25" i="5"/>
  <c r="KU21" i="5"/>
  <c r="KU24" i="5"/>
  <c r="KU20" i="5"/>
  <c r="KU18" i="5"/>
  <c r="KU23" i="5"/>
  <c r="KU16" i="5"/>
  <c r="KU12" i="5"/>
  <c r="KU15" i="5"/>
  <c r="KU19" i="5"/>
  <c r="KU11" i="5"/>
  <c r="KU13" i="5"/>
  <c r="KU8" i="5"/>
  <c r="KU6" i="5"/>
  <c r="KU14" i="5"/>
  <c r="KU10" i="5"/>
  <c r="KU9" i="5"/>
  <c r="KU7" i="5"/>
  <c r="KU5" i="5"/>
  <c r="KU4" i="5"/>
  <c r="KU17" i="5"/>
  <c r="KU26" i="5"/>
  <c r="KU3" i="5"/>
  <c r="KU2" i="5"/>
  <c r="KZ33" i="5"/>
  <c r="KZ36" i="5"/>
  <c r="KZ32" i="5"/>
  <c r="KZ35" i="5"/>
  <c r="KZ31" i="5"/>
  <c r="KZ26" i="5"/>
  <c r="KZ30" i="5"/>
  <c r="KZ28" i="5"/>
  <c r="KZ25" i="5"/>
  <c r="KZ34" i="5"/>
  <c r="KZ23" i="5"/>
  <c r="KZ29" i="5"/>
  <c r="KZ24" i="5"/>
  <c r="KZ18" i="5"/>
  <c r="KZ21" i="5"/>
  <c r="KZ27" i="5"/>
  <c r="KZ22" i="5"/>
  <c r="KZ13" i="5"/>
  <c r="KZ10" i="5"/>
  <c r="KZ19" i="5"/>
  <c r="KZ16" i="5"/>
  <c r="KZ20" i="5"/>
  <c r="KZ15" i="5"/>
  <c r="KZ9" i="5"/>
  <c r="KZ7" i="5"/>
  <c r="KZ5" i="5"/>
  <c r="KZ14" i="5"/>
  <c r="KZ17" i="5"/>
  <c r="KZ12" i="5"/>
  <c r="KZ11" i="5"/>
  <c r="KZ8" i="5"/>
  <c r="KZ2" i="5"/>
  <c r="KZ6" i="5"/>
  <c r="KZ4" i="5"/>
  <c r="LK35" i="5"/>
  <c r="LK31" i="5"/>
  <c r="LK34" i="5"/>
  <c r="LK30" i="5"/>
  <c r="LK33" i="5"/>
  <c r="LK29" i="5"/>
  <c r="LK36" i="5"/>
  <c r="LK28" i="5"/>
  <c r="LK32" i="5"/>
  <c r="LK22" i="5"/>
  <c r="LK25" i="5"/>
  <c r="LK26" i="5"/>
  <c r="LK21" i="5"/>
  <c r="LK27" i="5"/>
  <c r="LK24" i="5"/>
  <c r="LK20" i="5"/>
  <c r="LK23" i="5"/>
  <c r="LK18" i="5"/>
  <c r="LK16" i="5"/>
  <c r="LK12" i="5"/>
  <c r="LK15" i="5"/>
  <c r="LK19" i="5"/>
  <c r="LK17" i="5"/>
  <c r="LK11" i="5"/>
  <c r="LK8" i="5"/>
  <c r="LK6" i="5"/>
  <c r="LK13" i="5"/>
  <c r="LK10" i="5"/>
  <c r="LK9" i="5"/>
  <c r="LK7" i="5"/>
  <c r="LK5" i="5"/>
  <c r="LK4" i="5"/>
  <c r="LK14" i="5"/>
  <c r="LK3" i="5"/>
  <c r="LK2" i="5"/>
  <c r="IF3" i="5"/>
  <c r="KR3" i="5"/>
  <c r="B8" i="3"/>
  <c r="ID34" i="5"/>
  <c r="ID33" i="5"/>
  <c r="ID36" i="5"/>
  <c r="ID32" i="5"/>
  <c r="ID27" i="5"/>
  <c r="ID28" i="5"/>
  <c r="ID31" i="5"/>
  <c r="ID29" i="5"/>
  <c r="ID24" i="5"/>
  <c r="ID30" i="5"/>
  <c r="ID35" i="5"/>
  <c r="ID23" i="5"/>
  <c r="ID19" i="5"/>
  <c r="ID26" i="5"/>
  <c r="ID25" i="5"/>
  <c r="ID21" i="5"/>
  <c r="ID20" i="5"/>
  <c r="ID14" i="5"/>
  <c r="ID11" i="5"/>
  <c r="ID18" i="5"/>
  <c r="ID17" i="5"/>
  <c r="ID16" i="5"/>
  <c r="ID15" i="5"/>
  <c r="ID12" i="5"/>
  <c r="ID22" i="5"/>
  <c r="ID9" i="5"/>
  <c r="ID7" i="5"/>
  <c r="ID5" i="5"/>
  <c r="ID10" i="5"/>
  <c r="ID3" i="5"/>
  <c r="ID4" i="5"/>
  <c r="ID13" i="5"/>
  <c r="ID2" i="5"/>
  <c r="ID8" i="5"/>
  <c r="IT34" i="5"/>
  <c r="IT30" i="5"/>
  <c r="IT33" i="5"/>
  <c r="IT36" i="5"/>
  <c r="IT32" i="5"/>
  <c r="IT27" i="5"/>
  <c r="IT29" i="5"/>
  <c r="IT35" i="5"/>
  <c r="IT24" i="5"/>
  <c r="IT26" i="5"/>
  <c r="IT28" i="5"/>
  <c r="IT19" i="5"/>
  <c r="IT25" i="5"/>
  <c r="IT23" i="5"/>
  <c r="IT31" i="5"/>
  <c r="IT20" i="5"/>
  <c r="IT14" i="5"/>
  <c r="IT11" i="5"/>
  <c r="IT22" i="5"/>
  <c r="IT21" i="5"/>
  <c r="IT17" i="5"/>
  <c r="IT16" i="5"/>
  <c r="IT10" i="5"/>
  <c r="IT12" i="5"/>
  <c r="IT15" i="5"/>
  <c r="IT9" i="5"/>
  <c r="IT7" i="5"/>
  <c r="IT5" i="5"/>
  <c r="IT8" i="5"/>
  <c r="IT13" i="5"/>
  <c r="IT3" i="5"/>
  <c r="IT18" i="5"/>
  <c r="IT4" i="5"/>
  <c r="IT2" i="5"/>
  <c r="JJ34" i="5"/>
  <c r="JJ30" i="5"/>
  <c r="JJ33" i="5"/>
  <c r="JJ36" i="5"/>
  <c r="JJ32" i="5"/>
  <c r="JJ31" i="5"/>
  <c r="JJ27" i="5"/>
  <c r="JJ35" i="5"/>
  <c r="JJ25" i="5"/>
  <c r="JJ24" i="5"/>
  <c r="JJ28" i="5"/>
  <c r="JJ29" i="5"/>
  <c r="JJ22" i="5"/>
  <c r="JJ19" i="5"/>
  <c r="JJ23" i="5"/>
  <c r="JJ26" i="5"/>
  <c r="JJ21" i="5"/>
  <c r="JJ20" i="5"/>
  <c r="JJ14" i="5"/>
  <c r="JJ11" i="5"/>
  <c r="JJ16" i="5"/>
  <c r="JJ18" i="5"/>
  <c r="JJ17" i="5"/>
  <c r="JJ12" i="5"/>
  <c r="JJ10" i="5"/>
  <c r="JJ9" i="5"/>
  <c r="JJ7" i="5"/>
  <c r="JJ5" i="5"/>
  <c r="JJ3" i="5"/>
  <c r="JJ13" i="5"/>
  <c r="JJ15" i="5"/>
  <c r="JJ4" i="5"/>
  <c r="JJ2" i="5"/>
  <c r="JJ8" i="5"/>
  <c r="JZ34" i="5"/>
  <c r="JZ30" i="5"/>
  <c r="JZ33" i="5"/>
  <c r="JZ36" i="5"/>
  <c r="JZ32" i="5"/>
  <c r="JZ27" i="5"/>
  <c r="JZ31" i="5"/>
  <c r="JZ28" i="5"/>
  <c r="JZ24" i="5"/>
  <c r="JZ29" i="5"/>
  <c r="JZ26" i="5"/>
  <c r="JZ19" i="5"/>
  <c r="JZ23" i="5"/>
  <c r="JZ22" i="5"/>
  <c r="JZ18" i="5"/>
  <c r="JZ35" i="5"/>
  <c r="JZ25" i="5"/>
  <c r="JZ20" i="5"/>
  <c r="JZ14" i="5"/>
  <c r="JZ11" i="5"/>
  <c r="JZ21" i="5"/>
  <c r="JZ13" i="5"/>
  <c r="JZ16" i="5"/>
  <c r="JZ12" i="5"/>
  <c r="JZ9" i="5"/>
  <c r="JZ7" i="5"/>
  <c r="JZ5" i="5"/>
  <c r="JZ17" i="5"/>
  <c r="JZ10" i="5"/>
  <c r="JZ8" i="5"/>
  <c r="JZ15" i="5"/>
  <c r="JZ3" i="5"/>
  <c r="JZ4" i="5"/>
  <c r="JZ2" i="5"/>
  <c r="KP34" i="5"/>
  <c r="KP30" i="5"/>
  <c r="KP33" i="5"/>
  <c r="KP36" i="5"/>
  <c r="KP32" i="5"/>
  <c r="KP27" i="5"/>
  <c r="KP28" i="5"/>
  <c r="KP25" i="5"/>
  <c r="KP29" i="5"/>
  <c r="KP26" i="5"/>
  <c r="KP24" i="5"/>
  <c r="KP31" i="5"/>
  <c r="KP35" i="5"/>
  <c r="KP23" i="5"/>
  <c r="KP19" i="5"/>
  <c r="KP18" i="5"/>
  <c r="KP21" i="5"/>
  <c r="KP20" i="5"/>
  <c r="KP17" i="5"/>
  <c r="KP22" i="5"/>
  <c r="KP14" i="5"/>
  <c r="KP11" i="5"/>
  <c r="KP13" i="5"/>
  <c r="KP16" i="5"/>
  <c r="KP15" i="5"/>
  <c r="KP12" i="5"/>
  <c r="KP9" i="5"/>
  <c r="KP7" i="5"/>
  <c r="KP5" i="5"/>
  <c r="KP10" i="5"/>
  <c r="KP3" i="5"/>
  <c r="KP4" i="5"/>
  <c r="KP2" i="5"/>
  <c r="KP8" i="5"/>
  <c r="LF34" i="5"/>
  <c r="LF30" i="5"/>
  <c r="LF33" i="5"/>
  <c r="LF36" i="5"/>
  <c r="LF32" i="5"/>
  <c r="LF31" i="5"/>
  <c r="LF27" i="5"/>
  <c r="LF35" i="5"/>
  <c r="LF29" i="5"/>
  <c r="LF24" i="5"/>
  <c r="LF28" i="5"/>
  <c r="LF22" i="5"/>
  <c r="LF19" i="5"/>
  <c r="LF26" i="5"/>
  <c r="LF25" i="5"/>
  <c r="LF18" i="5"/>
  <c r="LF23" i="5"/>
  <c r="LF14" i="5"/>
  <c r="LF11" i="5"/>
  <c r="LF17" i="5"/>
  <c r="LF21" i="5"/>
  <c r="LF13" i="5"/>
  <c r="LF16" i="5"/>
  <c r="LF12" i="5"/>
  <c r="LF15" i="5"/>
  <c r="LF9" i="5"/>
  <c r="LF7" i="5"/>
  <c r="LF5" i="5"/>
  <c r="LF20" i="5"/>
  <c r="LF10" i="5"/>
  <c r="LF8" i="5"/>
  <c r="LF3" i="5"/>
  <c r="LF4" i="5"/>
  <c r="LF2" i="5"/>
  <c r="IN3" i="5"/>
  <c r="KZ3" i="5"/>
  <c r="HZ5" i="5"/>
  <c r="HZ7" i="5"/>
  <c r="JF2" i="5"/>
  <c r="JG35" i="5"/>
  <c r="JG31" i="5"/>
  <c r="JG34" i="5"/>
  <c r="JG33" i="5"/>
  <c r="JG29" i="5"/>
  <c r="JG28" i="5"/>
  <c r="JG30" i="5"/>
  <c r="JG36" i="5"/>
  <c r="JG32" i="5"/>
  <c r="JG22" i="5"/>
  <c r="JG27" i="5"/>
  <c r="JG26" i="5"/>
  <c r="JG24" i="5"/>
  <c r="JG21" i="5"/>
  <c r="JG20" i="5"/>
  <c r="JG23" i="5"/>
  <c r="JG18" i="5"/>
  <c r="JG16" i="5"/>
  <c r="JG25" i="5"/>
  <c r="JG19" i="5"/>
  <c r="JG12" i="5"/>
  <c r="JG15" i="5"/>
  <c r="JG13" i="5"/>
  <c r="JG14" i="5"/>
  <c r="JG8" i="5"/>
  <c r="JG6" i="5"/>
  <c r="JG17" i="5"/>
  <c r="JG11" i="5"/>
  <c r="JG9" i="5"/>
  <c r="JG7" i="5"/>
  <c r="JG5" i="5"/>
  <c r="JG4" i="5"/>
  <c r="JG10" i="5"/>
  <c r="JG3" i="5"/>
  <c r="JG2" i="5"/>
  <c r="JL33" i="5"/>
  <c r="JL36" i="5"/>
  <c r="JL32" i="5"/>
  <c r="JL35" i="5"/>
  <c r="JL31" i="5"/>
  <c r="JL26" i="5"/>
  <c r="JL34" i="5"/>
  <c r="JL28" i="5"/>
  <c r="JL23" i="5"/>
  <c r="JL29" i="5"/>
  <c r="JL18" i="5"/>
  <c r="JL25" i="5"/>
  <c r="JL21" i="5"/>
  <c r="JL30" i="5"/>
  <c r="JL22" i="5"/>
  <c r="JL19" i="5"/>
  <c r="JL27" i="5"/>
  <c r="JL13" i="5"/>
  <c r="JL17" i="5"/>
  <c r="JL16" i="5"/>
  <c r="JL15" i="5"/>
  <c r="JL24" i="5"/>
  <c r="JL12" i="5"/>
  <c r="JL10" i="5"/>
  <c r="JL20" i="5"/>
  <c r="JL14" i="5"/>
  <c r="JL9" i="5"/>
  <c r="JL7" i="5"/>
  <c r="JL5" i="5"/>
  <c r="JL11" i="5"/>
  <c r="JL2" i="5"/>
  <c r="JL8" i="5"/>
  <c r="JL4" i="5"/>
  <c r="JL6" i="5"/>
  <c r="JL3" i="5"/>
  <c r="IP2" i="5"/>
  <c r="IE33" i="5"/>
  <c r="IE36" i="5"/>
  <c r="IE32" i="5"/>
  <c r="IE35" i="5"/>
  <c r="IE31" i="5"/>
  <c r="IE34" i="5"/>
  <c r="IE27" i="5"/>
  <c r="IE30" i="5"/>
  <c r="IE26" i="5"/>
  <c r="IE29" i="5"/>
  <c r="IE24" i="5"/>
  <c r="IE28" i="5"/>
  <c r="IE25" i="5"/>
  <c r="IE22" i="5"/>
  <c r="IE21" i="5"/>
  <c r="IE20" i="5"/>
  <c r="IE19" i="5"/>
  <c r="IE14" i="5"/>
  <c r="IE11" i="5"/>
  <c r="IE18" i="5"/>
  <c r="IE17" i="5"/>
  <c r="IE13" i="5"/>
  <c r="IE23" i="5"/>
  <c r="IE12" i="5"/>
  <c r="IE15" i="5"/>
  <c r="IE16" i="5"/>
  <c r="IE9" i="5"/>
  <c r="IE7" i="5"/>
  <c r="IE10" i="5"/>
  <c r="IE8" i="5"/>
  <c r="IE6" i="5"/>
  <c r="IE3" i="5"/>
  <c r="IE2" i="5"/>
  <c r="IE5" i="5"/>
  <c r="IE4" i="5"/>
  <c r="IJ35" i="5"/>
  <c r="IJ31" i="5"/>
  <c r="IJ34" i="5"/>
  <c r="IJ33" i="5"/>
  <c r="IJ32" i="5"/>
  <c r="IJ28" i="5"/>
  <c r="IJ30" i="5"/>
  <c r="IJ25" i="5"/>
  <c r="IJ36" i="5"/>
  <c r="IJ26" i="5"/>
  <c r="IJ23" i="5"/>
  <c r="IJ29" i="5"/>
  <c r="IJ22" i="5"/>
  <c r="IJ20" i="5"/>
  <c r="IJ27" i="5"/>
  <c r="IJ19" i="5"/>
  <c r="IJ24" i="5"/>
  <c r="IJ12" i="5"/>
  <c r="IJ15" i="5"/>
  <c r="IJ14" i="5"/>
  <c r="IJ18" i="5"/>
  <c r="IJ17" i="5"/>
  <c r="IJ13" i="5"/>
  <c r="IJ16" i="5"/>
  <c r="IJ10" i="5"/>
  <c r="IJ8" i="5"/>
  <c r="IJ6" i="5"/>
  <c r="IJ21" i="5"/>
  <c r="IJ9" i="5"/>
  <c r="IJ5" i="5"/>
  <c r="IJ7" i="5"/>
  <c r="IJ11" i="5"/>
  <c r="IJ2" i="5"/>
  <c r="IJ3" i="5"/>
  <c r="IU33" i="5"/>
  <c r="IU36" i="5"/>
  <c r="IU32" i="5"/>
  <c r="IU35" i="5"/>
  <c r="IU31" i="5"/>
  <c r="IU27" i="5"/>
  <c r="IU26" i="5"/>
  <c r="IU24" i="5"/>
  <c r="IU34" i="5"/>
  <c r="IU25" i="5"/>
  <c r="IU21" i="5"/>
  <c r="IU30" i="5"/>
  <c r="IU29" i="5"/>
  <c r="IU22" i="5"/>
  <c r="IU20" i="5"/>
  <c r="IU23" i="5"/>
  <c r="IU19" i="5"/>
  <c r="IU14" i="5"/>
  <c r="IU11" i="5"/>
  <c r="IU17" i="5"/>
  <c r="IU13" i="5"/>
  <c r="IU28" i="5"/>
  <c r="IU18" i="5"/>
  <c r="IU12" i="5"/>
  <c r="IU15" i="5"/>
  <c r="IU9" i="5"/>
  <c r="IU7" i="5"/>
  <c r="IU16" i="5"/>
  <c r="IU8" i="5"/>
  <c r="IU6" i="5"/>
  <c r="IU3" i="5"/>
  <c r="IU10" i="5"/>
  <c r="IU5" i="5"/>
  <c r="IU2" i="5"/>
  <c r="IU4" i="5"/>
  <c r="IZ35" i="5"/>
  <c r="IZ31" i="5"/>
  <c r="IZ34" i="5"/>
  <c r="IZ33" i="5"/>
  <c r="IZ36" i="5"/>
  <c r="IZ28" i="5"/>
  <c r="IZ30" i="5"/>
  <c r="IZ32" i="5"/>
  <c r="IZ25" i="5"/>
  <c r="IZ27" i="5"/>
  <c r="IZ23" i="5"/>
  <c r="IZ20" i="5"/>
  <c r="IZ22" i="5"/>
  <c r="IZ26" i="5"/>
  <c r="IZ19" i="5"/>
  <c r="IZ24" i="5"/>
  <c r="IZ12" i="5"/>
  <c r="IZ15" i="5"/>
  <c r="IZ21" i="5"/>
  <c r="IZ14" i="5"/>
  <c r="IZ17" i="5"/>
  <c r="IZ13" i="5"/>
  <c r="IZ29" i="5"/>
  <c r="IZ8" i="5"/>
  <c r="IZ6" i="5"/>
  <c r="IZ16" i="5"/>
  <c r="IZ10" i="5"/>
  <c r="IZ18" i="5"/>
  <c r="IZ7" i="5"/>
  <c r="IZ9" i="5"/>
  <c r="IZ2" i="5"/>
  <c r="IZ11" i="5"/>
  <c r="IZ3" i="5"/>
  <c r="JK33" i="5"/>
  <c r="JK36" i="5"/>
  <c r="JK32" i="5"/>
  <c r="JK35" i="5"/>
  <c r="JK31" i="5"/>
  <c r="JK34" i="5"/>
  <c r="JK27" i="5"/>
  <c r="JK26" i="5"/>
  <c r="JK24" i="5"/>
  <c r="JK28" i="5"/>
  <c r="JK30" i="5"/>
  <c r="JK22" i="5"/>
  <c r="JK29" i="5"/>
  <c r="JK23" i="5"/>
  <c r="JK25" i="5"/>
  <c r="JK21" i="5"/>
  <c r="JK20" i="5"/>
  <c r="JK19" i="5"/>
  <c r="JK14" i="5"/>
  <c r="JK11" i="5"/>
  <c r="JK13" i="5"/>
  <c r="JK17" i="5"/>
  <c r="JK12" i="5"/>
  <c r="JK18" i="5"/>
  <c r="JK10" i="5"/>
  <c r="JK9" i="5"/>
  <c r="JK7" i="5"/>
  <c r="JK15" i="5"/>
  <c r="JK16" i="5"/>
  <c r="JK8" i="5"/>
  <c r="JK6" i="5"/>
  <c r="JK5" i="5"/>
  <c r="JK3" i="5"/>
  <c r="JK2" i="5"/>
  <c r="JK4" i="5"/>
  <c r="JP35" i="5"/>
  <c r="JP31" i="5"/>
  <c r="JP34" i="5"/>
  <c r="JP33" i="5"/>
  <c r="JP30" i="5"/>
  <c r="JP32" i="5"/>
  <c r="JP28" i="5"/>
  <c r="JP29" i="5"/>
  <c r="JP26" i="5"/>
  <c r="JP27" i="5"/>
  <c r="JP36" i="5"/>
  <c r="JP23" i="5"/>
  <c r="JP20" i="5"/>
  <c r="JP25" i="5"/>
  <c r="JP24" i="5"/>
  <c r="JP19" i="5"/>
  <c r="JP22" i="5"/>
  <c r="JP12" i="5"/>
  <c r="JP15" i="5"/>
  <c r="JP18" i="5"/>
  <c r="JP14" i="5"/>
  <c r="JP13" i="5"/>
  <c r="JP21" i="5"/>
  <c r="JP17" i="5"/>
  <c r="JP8" i="5"/>
  <c r="JP6" i="5"/>
  <c r="JP10" i="5"/>
  <c r="JP11" i="5"/>
  <c r="JP9" i="5"/>
  <c r="JP5" i="5"/>
  <c r="JP16" i="5"/>
  <c r="JP7" i="5"/>
  <c r="JP2" i="5"/>
  <c r="JP3" i="5"/>
  <c r="KA33" i="5"/>
  <c r="KA36" i="5"/>
  <c r="KA32" i="5"/>
  <c r="KA35" i="5"/>
  <c r="KA31" i="5"/>
  <c r="KA27" i="5"/>
  <c r="KA30" i="5"/>
  <c r="KA26" i="5"/>
  <c r="KA28" i="5"/>
  <c r="KA24" i="5"/>
  <c r="KA29" i="5"/>
  <c r="KA34" i="5"/>
  <c r="KA23" i="5"/>
  <c r="KA22" i="5"/>
  <c r="KA21" i="5"/>
  <c r="KA20" i="5"/>
  <c r="KA25" i="5"/>
  <c r="KA19" i="5"/>
  <c r="KA14" i="5"/>
  <c r="KA11" i="5"/>
  <c r="KA13" i="5"/>
  <c r="KA17" i="5"/>
  <c r="KA12" i="5"/>
  <c r="KA16" i="5"/>
  <c r="KA9" i="5"/>
  <c r="KA7" i="5"/>
  <c r="KA10" i="5"/>
  <c r="KA18" i="5"/>
  <c r="KA15" i="5"/>
  <c r="KA8" i="5"/>
  <c r="KA6" i="5"/>
  <c r="KA3" i="5"/>
  <c r="KA2" i="5"/>
  <c r="KA4" i="5"/>
  <c r="KA5" i="5"/>
  <c r="KF35" i="5"/>
  <c r="KF31" i="5"/>
  <c r="KF34" i="5"/>
  <c r="KF33" i="5"/>
  <c r="KF36" i="5"/>
  <c r="KF28" i="5"/>
  <c r="KF29" i="5"/>
  <c r="KF26" i="5"/>
  <c r="KF25" i="5"/>
  <c r="KF27" i="5"/>
  <c r="KF30" i="5"/>
  <c r="KF23" i="5"/>
  <c r="KF32" i="5"/>
  <c r="KF24" i="5"/>
  <c r="KF20" i="5"/>
  <c r="KF19" i="5"/>
  <c r="KF12" i="5"/>
  <c r="KF18" i="5"/>
  <c r="KF17" i="5"/>
  <c r="KF15" i="5"/>
  <c r="KF21" i="5"/>
  <c r="KF22" i="5"/>
  <c r="KF14" i="5"/>
  <c r="KF13" i="5"/>
  <c r="KF8" i="5"/>
  <c r="KF6" i="5"/>
  <c r="KF10" i="5"/>
  <c r="KF9" i="5"/>
  <c r="KF7" i="5"/>
  <c r="KF2" i="5"/>
  <c r="KF11" i="5"/>
  <c r="KF5" i="5"/>
  <c r="KF3" i="5"/>
  <c r="KF16" i="5"/>
  <c r="KQ33" i="5"/>
  <c r="KQ36" i="5"/>
  <c r="KQ32" i="5"/>
  <c r="KQ35" i="5"/>
  <c r="KQ31" i="5"/>
  <c r="KQ34" i="5"/>
  <c r="KQ27" i="5"/>
  <c r="KQ30" i="5"/>
  <c r="KQ26" i="5"/>
  <c r="KQ29" i="5"/>
  <c r="KQ24" i="5"/>
  <c r="KQ25" i="5"/>
  <c r="KQ21" i="5"/>
  <c r="KQ28" i="5"/>
  <c r="KQ22" i="5"/>
  <c r="KQ20" i="5"/>
  <c r="KQ19" i="5"/>
  <c r="KQ14" i="5"/>
  <c r="KQ11" i="5"/>
  <c r="KQ23" i="5"/>
  <c r="KQ18" i="5"/>
  <c r="KQ13" i="5"/>
  <c r="KQ12" i="5"/>
  <c r="KQ15" i="5"/>
  <c r="KQ16" i="5"/>
  <c r="KQ9" i="5"/>
  <c r="KQ7" i="5"/>
  <c r="KQ8" i="5"/>
  <c r="KQ6" i="5"/>
  <c r="KQ3" i="5"/>
  <c r="KQ10" i="5"/>
  <c r="KQ2" i="5"/>
  <c r="KQ17" i="5"/>
  <c r="KQ5" i="5"/>
  <c r="KQ4" i="5"/>
  <c r="KV35" i="5"/>
  <c r="KV31" i="5"/>
  <c r="KV34" i="5"/>
  <c r="KV33" i="5"/>
  <c r="KV32" i="5"/>
  <c r="KV28" i="5"/>
  <c r="KV27" i="5"/>
  <c r="KV36" i="5"/>
  <c r="KV30" i="5"/>
  <c r="KV23" i="5"/>
  <c r="KV24" i="5"/>
  <c r="KV20" i="5"/>
  <c r="KV22" i="5"/>
  <c r="KV19" i="5"/>
  <c r="KV26" i="5"/>
  <c r="KV29" i="5"/>
  <c r="KV25" i="5"/>
  <c r="KV12" i="5"/>
  <c r="KV15" i="5"/>
  <c r="KV17" i="5"/>
  <c r="KV14" i="5"/>
  <c r="KV13" i="5"/>
  <c r="KV18" i="5"/>
  <c r="KV16" i="5"/>
  <c r="KV8" i="5"/>
  <c r="KV6" i="5"/>
  <c r="KV10" i="5"/>
  <c r="KV21" i="5"/>
  <c r="KV9" i="5"/>
  <c r="KV5" i="5"/>
  <c r="KV11" i="5"/>
  <c r="KV2" i="5"/>
  <c r="KV3" i="5"/>
  <c r="KV7" i="5"/>
  <c r="LG33" i="5"/>
  <c r="LG36" i="5"/>
  <c r="LG32" i="5"/>
  <c r="LG35" i="5"/>
  <c r="LG31" i="5"/>
  <c r="LG27" i="5"/>
  <c r="LG26" i="5"/>
  <c r="LG34" i="5"/>
  <c r="LG24" i="5"/>
  <c r="LG30" i="5"/>
  <c r="LG25" i="5"/>
  <c r="LG18" i="5"/>
  <c r="LG28" i="5"/>
  <c r="LG22" i="5"/>
  <c r="LG29" i="5"/>
  <c r="LG21" i="5"/>
  <c r="LG20" i="5"/>
  <c r="LG19" i="5"/>
  <c r="LG14" i="5"/>
  <c r="LG11" i="5"/>
  <c r="LG17" i="5"/>
  <c r="LG13" i="5"/>
  <c r="LG12" i="5"/>
  <c r="LG15" i="5"/>
  <c r="LG9" i="5"/>
  <c r="LG7" i="5"/>
  <c r="LG23" i="5"/>
  <c r="LG16" i="5"/>
  <c r="LG10" i="5"/>
  <c r="LG8" i="5"/>
  <c r="LG6" i="5"/>
  <c r="LG3" i="5"/>
  <c r="LG5" i="5"/>
  <c r="LG2" i="5"/>
  <c r="LG4" i="5"/>
  <c r="LL35" i="5"/>
  <c r="LL31" i="5"/>
  <c r="LL34" i="5"/>
  <c r="LL33" i="5"/>
  <c r="LL36" i="5"/>
  <c r="LL30" i="5"/>
  <c r="LL28" i="5"/>
  <c r="LL32" i="5"/>
  <c r="LL25" i="5"/>
  <c r="LL27" i="5"/>
  <c r="LL23" i="5"/>
  <c r="LL26" i="5"/>
  <c r="LL22" i="5"/>
  <c r="LL24" i="5"/>
  <c r="LL20" i="5"/>
  <c r="LL29" i="5"/>
  <c r="LL19" i="5"/>
  <c r="LL18" i="5"/>
  <c r="LL12" i="5"/>
  <c r="LL15" i="5"/>
  <c r="LL21" i="5"/>
  <c r="LL14" i="5"/>
  <c r="LL17" i="5"/>
  <c r="LL13" i="5"/>
  <c r="LL8" i="5"/>
  <c r="LL6" i="5"/>
  <c r="LL10" i="5"/>
  <c r="LL16" i="5"/>
  <c r="LL7" i="5"/>
  <c r="LL9" i="5"/>
  <c r="LL2" i="5"/>
  <c r="LL11" i="5"/>
  <c r="LL3" i="5"/>
  <c r="IV3" i="5"/>
  <c r="LH3" i="5"/>
  <c r="JX4" i="5"/>
  <c r="IM5" i="5"/>
  <c r="ID6" i="5"/>
  <c r="IP7" i="5"/>
  <c r="IZ5" i="5"/>
  <c r="JF7" i="5"/>
  <c r="HY3" i="5"/>
  <c r="IG3" i="5"/>
  <c r="IO3" i="5"/>
  <c r="IW3" i="5"/>
  <c r="JE3" i="5"/>
  <c r="JM3" i="5"/>
  <c r="JU3" i="5"/>
  <c r="KC3" i="5"/>
  <c r="KK3" i="5"/>
  <c r="KS3" i="5"/>
  <c r="LA3" i="5"/>
  <c r="LI3" i="5"/>
  <c r="R4" i="5"/>
  <c r="IC4" i="5"/>
  <c r="IK4" i="5"/>
  <c r="IS4" i="5"/>
  <c r="JA4" i="5"/>
  <c r="JI4" i="5"/>
  <c r="JQ4" i="5"/>
  <c r="JY4" i="5"/>
  <c r="KG4" i="5"/>
  <c r="KO4" i="5"/>
  <c r="KW4" i="5"/>
  <c r="LE4" i="5"/>
  <c r="LM4" i="5"/>
  <c r="IO5" i="5"/>
  <c r="JA5" i="5"/>
  <c r="LA5" i="5"/>
  <c r="LM5" i="5"/>
  <c r="JY10" i="5"/>
  <c r="KK11" i="5"/>
  <c r="IW12" i="5"/>
  <c r="LI12" i="5"/>
  <c r="IC2" i="5"/>
  <c r="IS2" i="5"/>
  <c r="JI2" i="5"/>
  <c r="JY2" i="5"/>
  <c r="LE2" i="5"/>
  <c r="JQ5" i="5"/>
  <c r="R6" i="5"/>
  <c r="IK6" i="5"/>
  <c r="JA6" i="5"/>
  <c r="JQ6" i="5"/>
  <c r="KG6" i="5"/>
  <c r="KW6" i="5"/>
  <c r="LM6" i="5"/>
  <c r="IG7" i="5"/>
  <c r="IW7" i="5"/>
  <c r="JM7" i="5"/>
  <c r="KC7" i="5"/>
  <c r="IW10" i="5"/>
  <c r="JM12" i="5"/>
  <c r="R5" i="5"/>
  <c r="IS5" i="5"/>
  <c r="KS5" i="5"/>
  <c r="LE5" i="5"/>
  <c r="KO10" i="5"/>
  <c r="JU14" i="5"/>
  <c r="LE16" i="5"/>
  <c r="HY36" i="5"/>
  <c r="HY32" i="5"/>
  <c r="HY35" i="5"/>
  <c r="HY31" i="5"/>
  <c r="HY34" i="5"/>
  <c r="HY30" i="5"/>
  <c r="HY29" i="5"/>
  <c r="HY23" i="5"/>
  <c r="HY28" i="5"/>
  <c r="HY33" i="5"/>
  <c r="HY22" i="5"/>
  <c r="HY21" i="5"/>
  <c r="HY27" i="5"/>
  <c r="HY25" i="5"/>
  <c r="HY19" i="5"/>
  <c r="HY17" i="5"/>
  <c r="HY13" i="5"/>
  <c r="HY20" i="5"/>
  <c r="HY26" i="5"/>
  <c r="HY16" i="5"/>
  <c r="HY9" i="5"/>
  <c r="HY24" i="5"/>
  <c r="HY15" i="5"/>
  <c r="HY12" i="5"/>
  <c r="HY10" i="5"/>
  <c r="HY8" i="5"/>
  <c r="IG36" i="5"/>
  <c r="IG32" i="5"/>
  <c r="IG35" i="5"/>
  <c r="IG31" i="5"/>
  <c r="IG34" i="5"/>
  <c r="IG30" i="5"/>
  <c r="IG33" i="5"/>
  <c r="IG29" i="5"/>
  <c r="IG23" i="5"/>
  <c r="IG27" i="5"/>
  <c r="IG26" i="5"/>
  <c r="IG24" i="5"/>
  <c r="IG25" i="5"/>
  <c r="IG22" i="5"/>
  <c r="IG21" i="5"/>
  <c r="IG19" i="5"/>
  <c r="IG18" i="5"/>
  <c r="IG17" i="5"/>
  <c r="IG13" i="5"/>
  <c r="IG16" i="5"/>
  <c r="IG20" i="5"/>
  <c r="IG9" i="5"/>
  <c r="IG11" i="5"/>
  <c r="IG28" i="5"/>
  <c r="IG14" i="5"/>
  <c r="IG10" i="5"/>
  <c r="IG8" i="5"/>
  <c r="IO36" i="5"/>
  <c r="IO32" i="5"/>
  <c r="IO35" i="5"/>
  <c r="IO31" i="5"/>
  <c r="IO34" i="5"/>
  <c r="IO30" i="5"/>
  <c r="IO29" i="5"/>
  <c r="IO28" i="5"/>
  <c r="IO23" i="5"/>
  <c r="IO27" i="5"/>
  <c r="IO26" i="5"/>
  <c r="IO21" i="5"/>
  <c r="IO24" i="5"/>
  <c r="IO22" i="5"/>
  <c r="IO33" i="5"/>
  <c r="IO25" i="5"/>
  <c r="IO19" i="5"/>
  <c r="IO17" i="5"/>
  <c r="IO13" i="5"/>
  <c r="IO20" i="5"/>
  <c r="IO18" i="5"/>
  <c r="IO16" i="5"/>
  <c r="IO9" i="5"/>
  <c r="IO14" i="5"/>
  <c r="IO12" i="5"/>
  <c r="IO15" i="5"/>
  <c r="IO10" i="5"/>
  <c r="IO8" i="5"/>
  <c r="JE36" i="5"/>
  <c r="JE32" i="5"/>
  <c r="JE35" i="5"/>
  <c r="JE31" i="5"/>
  <c r="JE34" i="5"/>
  <c r="JE29" i="5"/>
  <c r="JE33" i="5"/>
  <c r="JE30" i="5"/>
  <c r="JE23" i="5"/>
  <c r="JE27" i="5"/>
  <c r="JE28" i="5"/>
  <c r="JE26" i="5"/>
  <c r="JE24" i="5"/>
  <c r="JE21" i="5"/>
  <c r="JE25" i="5"/>
  <c r="JE19" i="5"/>
  <c r="JE22" i="5"/>
  <c r="JE17" i="5"/>
  <c r="JE13" i="5"/>
  <c r="JE20" i="5"/>
  <c r="JE16" i="5"/>
  <c r="JE18" i="5"/>
  <c r="JE9" i="5"/>
  <c r="JE14" i="5"/>
  <c r="JE12" i="5"/>
  <c r="JE8" i="5"/>
  <c r="JE15" i="5"/>
  <c r="JE10" i="5"/>
  <c r="JY34" i="5"/>
  <c r="JY30" i="5"/>
  <c r="JY33" i="5"/>
  <c r="JY36" i="5"/>
  <c r="JY32" i="5"/>
  <c r="JY28" i="5"/>
  <c r="JY27" i="5"/>
  <c r="JY24" i="5"/>
  <c r="JY35" i="5"/>
  <c r="JY25" i="5"/>
  <c r="JY29" i="5"/>
  <c r="JY26" i="5"/>
  <c r="JY19" i="5"/>
  <c r="JY23" i="5"/>
  <c r="JY22" i="5"/>
  <c r="JY21" i="5"/>
  <c r="JY20" i="5"/>
  <c r="JY15" i="5"/>
  <c r="JY14" i="5"/>
  <c r="JY11" i="5"/>
  <c r="JY18" i="5"/>
  <c r="JY8" i="5"/>
  <c r="JY16" i="5"/>
  <c r="JY13" i="5"/>
  <c r="JY12" i="5"/>
  <c r="JY9" i="5"/>
  <c r="LA36" i="5"/>
  <c r="LA32" i="5"/>
  <c r="LA35" i="5"/>
  <c r="LA31" i="5"/>
  <c r="LA34" i="5"/>
  <c r="LA30" i="5"/>
  <c r="LA26" i="5"/>
  <c r="LA29" i="5"/>
  <c r="LA25" i="5"/>
  <c r="LA28" i="5"/>
  <c r="LA23" i="5"/>
  <c r="LA33" i="5"/>
  <c r="LA27" i="5"/>
  <c r="LA21" i="5"/>
  <c r="LA20" i="5"/>
  <c r="LA22" i="5"/>
  <c r="LA19" i="5"/>
  <c r="LA13" i="5"/>
  <c r="LA24" i="5"/>
  <c r="LA10" i="5"/>
  <c r="LA16" i="5"/>
  <c r="LA18" i="5"/>
  <c r="LA9" i="5"/>
  <c r="LA7" i="5"/>
  <c r="LA14" i="5"/>
  <c r="LA17" i="5"/>
  <c r="LA12" i="5"/>
  <c r="LA15" i="5"/>
  <c r="LA8" i="5"/>
  <c r="IC5" i="5"/>
  <c r="KC5" i="5"/>
  <c r="IW6" i="5"/>
  <c r="KC6" i="5"/>
  <c r="LI6" i="5"/>
  <c r="IS7" i="5"/>
  <c r="JI7" i="5"/>
  <c r="IG15" i="5"/>
  <c r="JI3" i="5"/>
  <c r="JY3" i="5"/>
  <c r="KG3" i="5"/>
  <c r="KW3" i="5"/>
  <c r="LE3" i="5"/>
  <c r="HY4" i="5"/>
  <c r="IG4" i="5"/>
  <c r="IO4" i="5"/>
  <c r="JE4" i="5"/>
  <c r="JU4" i="5"/>
  <c r="KC4" i="5"/>
  <c r="KK4" i="5"/>
  <c r="LA4" i="5"/>
  <c r="JE11" i="5"/>
  <c r="IC34" i="5"/>
  <c r="IC33" i="5"/>
  <c r="IC36" i="5"/>
  <c r="IC32" i="5"/>
  <c r="IC35" i="5"/>
  <c r="IC28" i="5"/>
  <c r="IC27" i="5"/>
  <c r="IC25" i="5"/>
  <c r="IC31" i="5"/>
  <c r="IC29" i="5"/>
  <c r="IC30" i="5"/>
  <c r="IC23" i="5"/>
  <c r="IC24" i="5"/>
  <c r="IC19" i="5"/>
  <c r="IC26" i="5"/>
  <c r="IC22" i="5"/>
  <c r="IC21" i="5"/>
  <c r="IC20" i="5"/>
  <c r="IC15" i="5"/>
  <c r="IC14" i="5"/>
  <c r="IC11" i="5"/>
  <c r="IC18" i="5"/>
  <c r="IC13" i="5"/>
  <c r="IC10" i="5"/>
  <c r="IC8" i="5"/>
  <c r="IC12" i="5"/>
  <c r="IC16" i="5"/>
  <c r="IC9" i="5"/>
  <c r="IK34" i="5"/>
  <c r="IK30" i="5"/>
  <c r="IK33" i="5"/>
  <c r="IK36" i="5"/>
  <c r="IK32" i="5"/>
  <c r="IK28" i="5"/>
  <c r="IK31" i="5"/>
  <c r="IK27" i="5"/>
  <c r="IK25" i="5"/>
  <c r="IK26" i="5"/>
  <c r="IK29" i="5"/>
  <c r="IK19" i="5"/>
  <c r="IK23" i="5"/>
  <c r="IK35" i="5"/>
  <c r="IK21" i="5"/>
  <c r="IK15" i="5"/>
  <c r="IK24" i="5"/>
  <c r="IK14" i="5"/>
  <c r="IK11" i="5"/>
  <c r="IK22" i="5"/>
  <c r="IK18" i="5"/>
  <c r="IK16" i="5"/>
  <c r="IK10" i="5"/>
  <c r="IK8" i="5"/>
  <c r="IK17" i="5"/>
  <c r="IK20" i="5"/>
  <c r="IK13" i="5"/>
  <c r="IK9" i="5"/>
  <c r="IK12" i="5"/>
  <c r="IS34" i="5"/>
  <c r="IS30" i="5"/>
  <c r="IS33" i="5"/>
  <c r="IS36" i="5"/>
  <c r="IS32" i="5"/>
  <c r="IS28" i="5"/>
  <c r="IS27" i="5"/>
  <c r="IS31" i="5"/>
  <c r="IS29" i="5"/>
  <c r="IS25" i="5"/>
  <c r="IS35" i="5"/>
  <c r="IS24" i="5"/>
  <c r="IS22" i="5"/>
  <c r="IS19" i="5"/>
  <c r="IS21" i="5"/>
  <c r="IS26" i="5"/>
  <c r="IS20" i="5"/>
  <c r="IS15" i="5"/>
  <c r="IS23" i="5"/>
  <c r="IS14" i="5"/>
  <c r="IS11" i="5"/>
  <c r="IS18" i="5"/>
  <c r="IS13" i="5"/>
  <c r="IS8" i="5"/>
  <c r="IS10" i="5"/>
  <c r="IS12" i="5"/>
  <c r="IS9" i="5"/>
  <c r="IW36" i="5"/>
  <c r="IW32" i="5"/>
  <c r="IW35" i="5"/>
  <c r="IW31" i="5"/>
  <c r="IW34" i="5"/>
  <c r="IW29" i="5"/>
  <c r="IW27" i="5"/>
  <c r="IW23" i="5"/>
  <c r="IW26" i="5"/>
  <c r="IW33" i="5"/>
  <c r="IW30" i="5"/>
  <c r="IW28" i="5"/>
  <c r="IW25" i="5"/>
  <c r="IW21" i="5"/>
  <c r="IW22" i="5"/>
  <c r="IW24" i="5"/>
  <c r="IW19" i="5"/>
  <c r="IW17" i="5"/>
  <c r="IW13" i="5"/>
  <c r="IW18" i="5"/>
  <c r="IW16" i="5"/>
  <c r="IW20" i="5"/>
  <c r="IW9" i="5"/>
  <c r="IW15" i="5"/>
  <c r="IW11" i="5"/>
  <c r="IW8" i="5"/>
  <c r="IW14" i="5"/>
  <c r="JA34" i="5"/>
  <c r="JA30" i="5"/>
  <c r="JA33" i="5"/>
  <c r="JA36" i="5"/>
  <c r="JA32" i="5"/>
  <c r="JA28" i="5"/>
  <c r="JA35" i="5"/>
  <c r="JA27" i="5"/>
  <c r="JA25" i="5"/>
  <c r="JA29" i="5"/>
  <c r="JA26" i="5"/>
  <c r="JA22" i="5"/>
  <c r="JA23" i="5"/>
  <c r="JA19" i="5"/>
  <c r="JA24" i="5"/>
  <c r="JA31" i="5"/>
  <c r="JA21" i="5"/>
  <c r="JA15" i="5"/>
  <c r="JA14" i="5"/>
  <c r="JA11" i="5"/>
  <c r="JA8" i="5"/>
  <c r="JA20" i="5"/>
  <c r="JA16" i="5"/>
  <c r="JA10" i="5"/>
  <c r="JA18" i="5"/>
  <c r="JA17" i="5"/>
  <c r="JA13" i="5"/>
  <c r="JA9" i="5"/>
  <c r="JA12" i="5"/>
  <c r="JI34" i="5"/>
  <c r="JI30" i="5"/>
  <c r="JI33" i="5"/>
  <c r="JI36" i="5"/>
  <c r="JI32" i="5"/>
  <c r="JI35" i="5"/>
  <c r="JI28" i="5"/>
  <c r="JI31" i="5"/>
  <c r="JI27" i="5"/>
  <c r="JI25" i="5"/>
  <c r="JI26" i="5"/>
  <c r="JI22" i="5"/>
  <c r="JI19" i="5"/>
  <c r="JI29" i="5"/>
  <c r="JI24" i="5"/>
  <c r="JI21" i="5"/>
  <c r="JI20" i="5"/>
  <c r="JI18" i="5"/>
  <c r="JI15" i="5"/>
  <c r="JI14" i="5"/>
  <c r="JI11" i="5"/>
  <c r="JI17" i="5"/>
  <c r="JI13" i="5"/>
  <c r="JI8" i="5"/>
  <c r="JI12" i="5"/>
  <c r="JI10" i="5"/>
  <c r="JI9" i="5"/>
  <c r="JM36" i="5"/>
  <c r="JM32" i="5"/>
  <c r="JM35" i="5"/>
  <c r="JM31" i="5"/>
  <c r="JM34" i="5"/>
  <c r="JM33" i="5"/>
  <c r="JM30" i="5"/>
  <c r="JM29" i="5"/>
  <c r="JM25" i="5"/>
  <c r="JM28" i="5"/>
  <c r="JM23" i="5"/>
  <c r="JM26" i="5"/>
  <c r="JM21" i="5"/>
  <c r="JM27" i="5"/>
  <c r="JM24" i="5"/>
  <c r="JM22" i="5"/>
  <c r="JM19" i="5"/>
  <c r="JM13" i="5"/>
  <c r="JM17" i="5"/>
  <c r="JM16" i="5"/>
  <c r="JM20" i="5"/>
  <c r="JM18" i="5"/>
  <c r="JM14" i="5"/>
  <c r="JM9" i="5"/>
  <c r="JM11" i="5"/>
  <c r="JM15" i="5"/>
  <c r="JM8" i="5"/>
  <c r="JQ34" i="5"/>
  <c r="JQ30" i="5"/>
  <c r="JQ33" i="5"/>
  <c r="JQ36" i="5"/>
  <c r="JQ32" i="5"/>
  <c r="JQ28" i="5"/>
  <c r="JQ27" i="5"/>
  <c r="JQ35" i="5"/>
  <c r="JQ31" i="5"/>
  <c r="JQ29" i="5"/>
  <c r="JQ26" i="5"/>
  <c r="JQ23" i="5"/>
  <c r="JQ25" i="5"/>
  <c r="JQ24" i="5"/>
  <c r="JQ19" i="5"/>
  <c r="JQ22" i="5"/>
  <c r="JQ21" i="5"/>
  <c r="JQ15" i="5"/>
  <c r="JQ18" i="5"/>
  <c r="JQ14" i="5"/>
  <c r="JQ11" i="5"/>
  <c r="JQ20" i="5"/>
  <c r="JQ8" i="5"/>
  <c r="JQ16" i="5"/>
  <c r="JQ13" i="5"/>
  <c r="JQ10" i="5"/>
  <c r="JQ9" i="5"/>
  <c r="JQ12" i="5"/>
  <c r="JU36" i="5"/>
  <c r="JU32" i="5"/>
  <c r="JU35" i="5"/>
  <c r="JU31" i="5"/>
  <c r="JU34" i="5"/>
  <c r="JU26" i="5"/>
  <c r="JU29" i="5"/>
  <c r="JU25" i="5"/>
  <c r="JU33" i="5"/>
  <c r="JU23" i="5"/>
  <c r="JU30" i="5"/>
  <c r="JU27" i="5"/>
  <c r="JU28" i="5"/>
  <c r="JU21" i="5"/>
  <c r="JU19" i="5"/>
  <c r="JU18" i="5"/>
  <c r="JU13" i="5"/>
  <c r="JU20" i="5"/>
  <c r="JU17" i="5"/>
  <c r="JU16" i="5"/>
  <c r="JU24" i="5"/>
  <c r="JU22" i="5"/>
  <c r="JU15" i="5"/>
  <c r="JU10" i="5"/>
  <c r="JU9" i="5"/>
  <c r="JU12" i="5"/>
  <c r="JU8" i="5"/>
  <c r="KC36" i="5"/>
  <c r="KC32" i="5"/>
  <c r="KC35" i="5"/>
  <c r="KC31" i="5"/>
  <c r="KC34" i="5"/>
  <c r="KC30" i="5"/>
  <c r="KC26" i="5"/>
  <c r="KC29" i="5"/>
  <c r="KC25" i="5"/>
  <c r="KC23" i="5"/>
  <c r="KC33" i="5"/>
  <c r="KC28" i="5"/>
  <c r="KC27" i="5"/>
  <c r="KC22" i="5"/>
  <c r="KC21" i="5"/>
  <c r="KC24" i="5"/>
  <c r="KC19" i="5"/>
  <c r="KC13" i="5"/>
  <c r="KC16" i="5"/>
  <c r="KC18" i="5"/>
  <c r="KC17" i="5"/>
  <c r="KC20" i="5"/>
  <c r="KC9" i="5"/>
  <c r="KC11" i="5"/>
  <c r="KC10" i="5"/>
  <c r="KC14" i="5"/>
  <c r="KC8" i="5"/>
  <c r="KG34" i="5"/>
  <c r="KG30" i="5"/>
  <c r="KG33" i="5"/>
  <c r="KG36" i="5"/>
  <c r="KG32" i="5"/>
  <c r="KG31" i="5"/>
  <c r="KG28" i="5"/>
  <c r="KG35" i="5"/>
  <c r="KG27" i="5"/>
  <c r="KG29" i="5"/>
  <c r="KG24" i="5"/>
  <c r="KG26" i="5"/>
  <c r="KG19" i="5"/>
  <c r="KG25" i="5"/>
  <c r="KG23" i="5"/>
  <c r="KG22" i="5"/>
  <c r="KG21" i="5"/>
  <c r="KG18" i="5"/>
  <c r="KG17" i="5"/>
  <c r="KG15" i="5"/>
  <c r="KG14" i="5"/>
  <c r="KG11" i="5"/>
  <c r="KG8" i="5"/>
  <c r="KG9" i="5"/>
  <c r="KG20" i="5"/>
  <c r="KG16" i="5"/>
  <c r="KG13" i="5"/>
  <c r="KG12" i="5"/>
  <c r="KG10" i="5"/>
  <c r="KK36" i="5"/>
  <c r="KK32" i="5"/>
  <c r="KK35" i="5"/>
  <c r="KK31" i="5"/>
  <c r="KK34" i="5"/>
  <c r="KK26" i="5"/>
  <c r="KK29" i="5"/>
  <c r="KK25" i="5"/>
  <c r="KK23" i="5"/>
  <c r="KK28" i="5"/>
  <c r="KK30" i="5"/>
  <c r="KK33" i="5"/>
  <c r="KK22" i="5"/>
  <c r="KK21" i="5"/>
  <c r="KK20" i="5"/>
  <c r="KK19" i="5"/>
  <c r="KK27" i="5"/>
  <c r="KK13" i="5"/>
  <c r="KK16" i="5"/>
  <c r="KK24" i="5"/>
  <c r="KK17" i="5"/>
  <c r="KK9" i="5"/>
  <c r="KK18" i="5"/>
  <c r="KK15" i="5"/>
  <c r="KK10" i="5"/>
  <c r="KK12" i="5"/>
  <c r="KK8" i="5"/>
  <c r="KO34" i="5"/>
  <c r="KO30" i="5"/>
  <c r="KO33" i="5"/>
  <c r="KO36" i="5"/>
  <c r="KO32" i="5"/>
  <c r="KO35" i="5"/>
  <c r="KO28" i="5"/>
  <c r="KO27" i="5"/>
  <c r="KO25" i="5"/>
  <c r="KO29" i="5"/>
  <c r="KO26" i="5"/>
  <c r="KO24" i="5"/>
  <c r="KO31" i="5"/>
  <c r="KO22" i="5"/>
  <c r="KO23" i="5"/>
  <c r="KO19" i="5"/>
  <c r="KO21" i="5"/>
  <c r="KO15" i="5"/>
  <c r="KO20" i="5"/>
  <c r="KO17" i="5"/>
  <c r="KO14" i="5"/>
  <c r="KO11" i="5"/>
  <c r="KO18" i="5"/>
  <c r="KO8" i="5"/>
  <c r="KO12" i="5"/>
  <c r="KO16" i="5"/>
  <c r="KO13" i="5"/>
  <c r="KO9" i="5"/>
  <c r="KO7" i="5"/>
  <c r="KS36" i="5"/>
  <c r="KS32" i="5"/>
  <c r="KS35" i="5"/>
  <c r="KS31" i="5"/>
  <c r="KS34" i="5"/>
  <c r="KS30" i="5"/>
  <c r="KS26" i="5"/>
  <c r="KS33" i="5"/>
  <c r="KS29" i="5"/>
  <c r="KS25" i="5"/>
  <c r="KS23" i="5"/>
  <c r="KS27" i="5"/>
  <c r="KS21" i="5"/>
  <c r="KS24" i="5"/>
  <c r="KS22" i="5"/>
  <c r="KS20" i="5"/>
  <c r="KS19" i="5"/>
  <c r="KS13" i="5"/>
  <c r="KS28" i="5"/>
  <c r="KS18" i="5"/>
  <c r="KS10" i="5"/>
  <c r="KS16" i="5"/>
  <c r="KS17" i="5"/>
  <c r="KS9" i="5"/>
  <c r="KS7" i="5"/>
  <c r="KS11" i="5"/>
  <c r="KS14" i="5"/>
  <c r="KS8" i="5"/>
  <c r="KW34" i="5"/>
  <c r="KW30" i="5"/>
  <c r="KW33" i="5"/>
  <c r="KW36" i="5"/>
  <c r="KW32" i="5"/>
  <c r="KW28" i="5"/>
  <c r="KW27" i="5"/>
  <c r="KW31" i="5"/>
  <c r="KW35" i="5"/>
  <c r="KW24" i="5"/>
  <c r="KW29" i="5"/>
  <c r="KW26" i="5"/>
  <c r="KW20" i="5"/>
  <c r="KW22" i="5"/>
  <c r="KW19" i="5"/>
  <c r="KW23" i="5"/>
  <c r="KW21" i="5"/>
  <c r="KW15" i="5"/>
  <c r="KW17" i="5"/>
  <c r="KW14" i="5"/>
  <c r="KW11" i="5"/>
  <c r="KW25" i="5"/>
  <c r="KW16" i="5"/>
  <c r="KW13" i="5"/>
  <c r="KW8" i="5"/>
  <c r="KW10" i="5"/>
  <c r="KW9" i="5"/>
  <c r="KW7" i="5"/>
  <c r="KW12" i="5"/>
  <c r="LE34" i="5"/>
  <c r="LE30" i="5"/>
  <c r="LE33" i="5"/>
  <c r="LE36" i="5"/>
  <c r="LE32" i="5"/>
  <c r="LE28" i="5"/>
  <c r="LE31" i="5"/>
  <c r="LE27" i="5"/>
  <c r="LE35" i="5"/>
  <c r="LE29" i="5"/>
  <c r="LE26" i="5"/>
  <c r="LE24" i="5"/>
  <c r="LE25" i="5"/>
  <c r="LE20" i="5"/>
  <c r="LE19" i="5"/>
  <c r="LE22" i="5"/>
  <c r="LE21" i="5"/>
  <c r="LE23" i="5"/>
  <c r="LE15" i="5"/>
  <c r="LE18" i="5"/>
  <c r="LE14" i="5"/>
  <c r="LE11" i="5"/>
  <c r="LE17" i="5"/>
  <c r="LE10" i="5"/>
  <c r="LE8" i="5"/>
  <c r="LE12" i="5"/>
  <c r="LE9" i="5"/>
  <c r="LE7" i="5"/>
  <c r="LI36" i="5"/>
  <c r="LI32" i="5"/>
  <c r="LI35" i="5"/>
  <c r="LI31" i="5"/>
  <c r="LI34" i="5"/>
  <c r="LI30" i="5"/>
  <c r="LI26" i="5"/>
  <c r="LI29" i="5"/>
  <c r="LI25" i="5"/>
  <c r="LI33" i="5"/>
  <c r="LI27" i="5"/>
  <c r="LI23" i="5"/>
  <c r="LI28" i="5"/>
  <c r="LI22" i="5"/>
  <c r="LI21" i="5"/>
  <c r="LI24" i="5"/>
  <c r="LI20" i="5"/>
  <c r="LI19" i="5"/>
  <c r="LI13" i="5"/>
  <c r="LI18" i="5"/>
  <c r="LI10" i="5"/>
  <c r="LI16" i="5"/>
  <c r="LI9" i="5"/>
  <c r="LI7" i="5"/>
  <c r="LI17" i="5"/>
  <c r="LI15" i="5"/>
  <c r="LI11" i="5"/>
  <c r="LI8" i="5"/>
  <c r="LI14" i="5"/>
  <c r="LM34" i="5"/>
  <c r="LM30" i="5"/>
  <c r="LM33" i="5"/>
  <c r="LM36" i="5"/>
  <c r="LM32" i="5"/>
  <c r="LM28" i="5"/>
  <c r="LM35" i="5"/>
  <c r="LM27" i="5"/>
  <c r="LM31" i="5"/>
  <c r="LM21" i="5"/>
  <c r="LM24" i="5"/>
  <c r="LM29" i="5"/>
  <c r="LM26" i="5"/>
  <c r="LM25" i="5"/>
  <c r="LM20" i="5"/>
  <c r="LM23" i="5"/>
  <c r="LM19" i="5"/>
  <c r="LM15" i="5"/>
  <c r="LM14" i="5"/>
  <c r="LM11" i="5"/>
  <c r="LM22" i="5"/>
  <c r="LM10" i="5"/>
  <c r="LM8" i="5"/>
  <c r="LM16" i="5"/>
  <c r="LM13" i="5"/>
  <c r="LM9" i="5"/>
  <c r="LM7" i="5"/>
  <c r="LM12" i="5"/>
  <c r="KO5" i="5"/>
  <c r="IG6" i="5"/>
  <c r="JM6" i="5"/>
  <c r="KS6" i="5"/>
  <c r="IC7" i="5"/>
  <c r="JY7" i="5"/>
  <c r="JQ17" i="5"/>
  <c r="JY31" i="5"/>
  <c r="IK2" i="5"/>
  <c r="JA2" i="5"/>
  <c r="JQ2" i="5"/>
  <c r="KG2" i="5"/>
  <c r="KO2" i="5"/>
  <c r="KW2" i="5"/>
  <c r="LM2" i="5"/>
  <c r="IW5" i="5"/>
  <c r="JI5" i="5"/>
  <c r="LI5" i="5"/>
  <c r="HY6" i="5"/>
  <c r="IO6" i="5"/>
  <c r="JE6" i="5"/>
  <c r="JU6" i="5"/>
  <c r="KK6" i="5"/>
  <c r="LA6" i="5"/>
  <c r="R7" i="5"/>
  <c r="IK7" i="5"/>
  <c r="JA7" i="5"/>
  <c r="JQ7" i="5"/>
  <c r="KG7" i="5"/>
  <c r="JM10" i="5"/>
  <c r="IS16" i="5"/>
  <c r="LM17" i="5"/>
  <c r="LM18" i="5"/>
  <c r="R11" i="5"/>
  <c r="R10" i="5"/>
  <c r="R8" i="5"/>
  <c r="R13" i="5"/>
  <c r="R9" i="5"/>
  <c r="HY5" i="5"/>
  <c r="IK5" i="5"/>
  <c r="KK5" i="5"/>
  <c r="KW5" i="5"/>
  <c r="IC6" i="5"/>
  <c r="IS6" i="5"/>
  <c r="JI6" i="5"/>
  <c r="JY6" i="5"/>
  <c r="KO6" i="5"/>
  <c r="LE6" i="5"/>
  <c r="HY7" i="5"/>
  <c r="IO7" i="5"/>
  <c r="JE7" i="5"/>
  <c r="JU7" i="5"/>
  <c r="KK7" i="5"/>
  <c r="JU11" i="5"/>
  <c r="IG12" i="5"/>
  <c r="KS12" i="5"/>
  <c r="HY14" i="5"/>
  <c r="KC15" i="5"/>
  <c r="JI16" i="5"/>
  <c r="IC17" i="5"/>
  <c r="J101" i="4"/>
  <c r="U23" i="3" l="1"/>
  <c r="LP16" i="5"/>
  <c r="LP19" i="5"/>
  <c r="LP18" i="5"/>
  <c r="LP26" i="5"/>
  <c r="LP33" i="5"/>
  <c r="LP24" i="5"/>
  <c r="LP2" i="5"/>
  <c r="LP7" i="5"/>
  <c r="LP20" i="5"/>
  <c r="LP30" i="5"/>
  <c r="LP36" i="5"/>
  <c r="LP5" i="5"/>
  <c r="LP9" i="5"/>
  <c r="LP21" i="5"/>
  <c r="LP34" i="5"/>
  <c r="LP3" i="5"/>
  <c r="LP12" i="5"/>
  <c r="LP23" i="5"/>
  <c r="LP27" i="5"/>
  <c r="LP15" i="5"/>
  <c r="LP6" i="5"/>
  <c r="LP13" i="5"/>
  <c r="LP22" i="5"/>
  <c r="LP31" i="5"/>
  <c r="LP4" i="5"/>
  <c r="LP8" i="5"/>
  <c r="LP17" i="5"/>
  <c r="LP29" i="5"/>
  <c r="LP35" i="5"/>
  <c r="LP14" i="5"/>
  <c r="LP25" i="5"/>
  <c r="LP10" i="5"/>
  <c r="LP11" i="5"/>
  <c r="LP28" i="5"/>
  <c r="LP32" i="5"/>
  <c r="T4" i="5"/>
  <c r="S3" i="5"/>
  <c r="T3" i="5" s="1"/>
  <c r="T7" i="5"/>
  <c r="T9" i="5"/>
  <c r="T5" i="5"/>
  <c r="T8" i="5"/>
  <c r="T6" i="5"/>
  <c r="EU15" i="2"/>
  <c r="EU7" i="2"/>
  <c r="EU14" i="2"/>
  <c r="EU10" i="2"/>
  <c r="EU6" i="2"/>
  <c r="EU11" i="2"/>
  <c r="EU3" i="2"/>
  <c r="ET2" i="2"/>
  <c r="EU2" i="2" s="1"/>
  <c r="EU13" i="2"/>
  <c r="EU9" i="2"/>
  <c r="EU5" i="2"/>
  <c r="EU8" i="2"/>
  <c r="EU12" i="2"/>
  <c r="EU4" i="2"/>
  <c r="EU16" i="2"/>
  <c r="B31" i="3"/>
  <c r="F31" i="3" s="1"/>
  <c r="B23" i="3"/>
  <c r="F23" i="3" s="1"/>
  <c r="B30" i="3"/>
  <c r="F30" i="3" s="1"/>
  <c r="B22" i="3"/>
  <c r="F22" i="3" s="1"/>
  <c r="B29" i="3"/>
  <c r="F29" i="3" s="1"/>
  <c r="B21" i="3"/>
  <c r="F21" i="3" s="1"/>
  <c r="B28" i="3"/>
  <c r="F28" i="3" s="1"/>
  <c r="B20" i="3"/>
  <c r="F20" i="3" s="1"/>
  <c r="B27" i="3"/>
  <c r="F27" i="3" s="1"/>
  <c r="B19" i="3"/>
  <c r="F19" i="3" s="1"/>
  <c r="B26" i="3"/>
  <c r="F26" i="3" s="1"/>
  <c r="B25" i="3"/>
  <c r="F25" i="3" s="1"/>
  <c r="A18" i="3"/>
  <c r="B18" i="3" s="1"/>
  <c r="B24" i="3"/>
  <c r="F24" i="3" s="1"/>
  <c r="B32" i="3"/>
  <c r="F32" i="3" s="1"/>
  <c r="F18" i="3" l="1"/>
  <c r="F33" i="3" s="1"/>
  <c r="B3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pierf</author>
  </authors>
  <commentList>
    <comment ref="H2" authorId="0" shapeId="0" xr:uid="{A177B813-1422-4547-B70C-C3486CC7E8EE}">
      <text>
        <r>
          <rPr>
            <b/>
            <sz val="9"/>
            <color indexed="81"/>
            <rFont val="Tahoma"/>
            <family val="2"/>
          </rPr>
          <t>pierf:</t>
        </r>
        <r>
          <rPr>
            <sz val="9"/>
            <color indexed="81"/>
            <rFont val="Tahoma"/>
            <family val="2"/>
          </rPr>
          <t xml:space="preserve">
https://www.chiesi.com/en/about-us/b-corp-and-benefit-corporation/</t>
        </r>
      </text>
    </comment>
    <comment ref="H3" authorId="0" shapeId="0" xr:uid="{F7BD760A-FB78-43B6-84D7-77C9F7505C01}">
      <text>
        <r>
          <rPr>
            <b/>
            <sz val="9"/>
            <color indexed="81"/>
            <rFont val="Tahoma"/>
            <family val="2"/>
          </rPr>
          <t>pierf:</t>
        </r>
        <r>
          <rPr>
            <sz val="9"/>
            <color indexed="81"/>
            <rFont val="Tahoma"/>
            <family val="2"/>
          </rPr>
          <t xml:space="preserve">
https://www.kerakoll.com/2023/07/26/kerakoll-diventa-b-corp/</t>
        </r>
      </text>
    </comment>
    <comment ref="H4" authorId="0" shapeId="0" xr:uid="{E57D9BCC-1C8D-4755-B2CA-A36EC4C0A007}">
      <text>
        <r>
          <rPr>
            <b/>
            <sz val="9"/>
            <color indexed="81"/>
            <rFont val="Tahoma"/>
            <family val="2"/>
          </rPr>
          <t>pierf:</t>
        </r>
        <r>
          <rPr>
            <sz val="9"/>
            <color indexed="81"/>
            <rFont val="Tahoma"/>
            <family val="2"/>
          </rPr>
          <t xml:space="preserve">
https://www.illy.com/it-it/storia-illy-caffe</t>
        </r>
      </text>
    </comment>
    <comment ref="DC4" authorId="0" shapeId="0" xr:uid="{9626777D-9039-4D96-9A67-FC3B555A6B34}">
      <text>
        <r>
          <rPr>
            <b/>
            <sz val="9"/>
            <color indexed="81"/>
            <rFont val="Tahoma"/>
            <family val="2"/>
          </rPr>
          <t>pierf:</t>
        </r>
        <r>
          <rPr>
            <sz val="9"/>
            <color indexed="81"/>
            <rFont val="Tahoma"/>
            <family val="2"/>
          </rPr>
          <t xml:space="preserve">
da ultimo report</t>
        </r>
      </text>
    </comment>
    <comment ref="H5" authorId="0" shapeId="0" xr:uid="{8EEAD830-71DA-49BA-881C-214D630153CC}">
      <text>
        <r>
          <rPr>
            <b/>
            <sz val="9"/>
            <color indexed="81"/>
            <rFont val="Tahoma"/>
            <family val="2"/>
          </rPr>
          <t>pierf:</t>
        </r>
        <r>
          <rPr>
            <sz val="9"/>
            <color indexed="81"/>
            <rFont val="Tahoma"/>
            <family val="2"/>
          </rPr>
          <t xml:space="preserve">
https://www.florim.com/it/azienda/sostenibilita/b-corp/</t>
        </r>
      </text>
    </comment>
    <comment ref="CP5" authorId="0" shapeId="0" xr:uid="{3CA37465-3898-4EAA-A91C-B8041E910801}">
      <text>
        <r>
          <rPr>
            <b/>
            <sz val="9"/>
            <color indexed="81"/>
            <rFont val="Tahoma"/>
            <family val="2"/>
          </rPr>
          <t>pierf:</t>
        </r>
        <r>
          <rPr>
            <sz val="9"/>
            <color indexed="81"/>
            <rFont val="Tahoma"/>
            <family val="2"/>
          </rPr>
          <t xml:space="preserve">
https://www.florim.com/it/azienda/sostenibilita/sostenibilita-di-prodotto/</t>
        </r>
      </text>
    </comment>
    <comment ref="CU5" authorId="0" shapeId="0" xr:uid="{508CC638-304D-43D2-8CE2-9F31CC03C5B5}">
      <text>
        <r>
          <rPr>
            <b/>
            <sz val="9"/>
            <color indexed="81"/>
            <rFont val="Tahoma"/>
            <family val="2"/>
          </rPr>
          <t>pierf:</t>
        </r>
        <r>
          <rPr>
            <sz val="9"/>
            <color indexed="81"/>
            <rFont val="Tahoma"/>
            <family val="2"/>
          </rPr>
          <t xml:space="preserve">
https://www.florim.com/it/azienda/sostenibilita/sostenibilita-di-prodotto/</t>
        </r>
      </text>
    </comment>
    <comment ref="CZ5" authorId="0" shapeId="0" xr:uid="{8EC58F4B-3C58-4CCD-B127-0035590C47E3}">
      <text>
        <r>
          <rPr>
            <b/>
            <sz val="9"/>
            <color indexed="81"/>
            <rFont val="Tahoma"/>
            <family val="2"/>
          </rPr>
          <t>pierf:</t>
        </r>
        <r>
          <rPr>
            <sz val="9"/>
            <color indexed="81"/>
            <rFont val="Tahoma"/>
            <family val="2"/>
          </rPr>
          <t xml:space="preserve">
vedi PDF "EPD+Florim+Spa+SB+-+01"</t>
        </r>
      </text>
    </comment>
    <comment ref="H6" authorId="0" shapeId="0" xr:uid="{2FECFAEE-4FC7-42D0-AD26-8E65886DB20D}">
      <text>
        <r>
          <rPr>
            <b/>
            <sz val="9"/>
            <color indexed="81"/>
            <rFont val="Tahoma"/>
            <family val="2"/>
          </rPr>
          <t>pierf:</t>
        </r>
        <r>
          <rPr>
            <sz val="9"/>
            <color indexed="81"/>
            <rFont val="Tahoma"/>
            <family val="2"/>
          </rPr>
          <t xml:space="preserve">
https://www.novamont.com/eng/leggi_press.php?id_press=61</t>
        </r>
      </text>
    </comment>
    <comment ref="CX6" authorId="0" shapeId="0" xr:uid="{1B766D5D-2280-498F-BAD4-3C7CB133D8A6}">
      <text>
        <r>
          <rPr>
            <b/>
            <sz val="9"/>
            <color indexed="81"/>
            <rFont val="Tahoma"/>
            <family val="2"/>
          </rPr>
          <t>pierf:</t>
        </r>
        <r>
          <rPr>
            <sz val="9"/>
            <color indexed="81"/>
            <rFont val="Tahoma"/>
            <family val="2"/>
          </rPr>
          <t xml:space="preserve">
vedi ultimo report
</t>
        </r>
      </text>
    </comment>
    <comment ref="DD6" authorId="0" shapeId="0" xr:uid="{F2B62125-5906-4E92-98D3-3A3EBEA095A3}">
      <text>
        <r>
          <rPr>
            <b/>
            <sz val="9"/>
            <color indexed="81"/>
            <rFont val="Tahoma"/>
            <family val="2"/>
          </rPr>
          <t>pierf:</t>
        </r>
        <r>
          <rPr>
            <sz val="9"/>
            <color indexed="81"/>
            <rFont val="Tahoma"/>
            <family val="2"/>
          </rPr>
          <t xml:space="preserve">
https://www.novamont.com/eng/sustainability-3</t>
        </r>
      </text>
    </comment>
    <comment ref="H7" authorId="0" shapeId="0" xr:uid="{13E32ED7-2A67-4762-BADC-1E6A2D341E2C}">
      <text>
        <r>
          <rPr>
            <b/>
            <sz val="9"/>
            <color indexed="81"/>
            <rFont val="Tahoma"/>
            <family val="2"/>
          </rPr>
          <t>pierf:</t>
        </r>
        <r>
          <rPr>
            <sz val="9"/>
            <color indexed="81"/>
            <rFont val="Tahoma"/>
            <family val="2"/>
          </rPr>
          <t xml:space="preserve">
ultimo report</t>
        </r>
      </text>
    </comment>
    <comment ref="CQ7" authorId="0" shapeId="0" xr:uid="{06BF308D-4366-407A-85BE-DA34340E1BDD}">
      <text>
        <r>
          <rPr>
            <b/>
            <sz val="9"/>
            <color indexed="81"/>
            <rFont val="Tahoma"/>
            <family val="2"/>
          </rPr>
          <t>pierf:</t>
        </r>
        <r>
          <rPr>
            <sz val="9"/>
            <color indexed="81"/>
            <rFont val="Tahoma"/>
            <family val="2"/>
          </rPr>
          <t xml:space="preserve">
ultimo report
</t>
        </r>
      </text>
    </comment>
    <comment ref="DB7" authorId="0" shapeId="0" xr:uid="{E05C049E-F2DA-4280-B5D2-337A0C73A2CB}">
      <text>
        <r>
          <rPr>
            <b/>
            <sz val="9"/>
            <color indexed="81"/>
            <rFont val="Tahoma"/>
            <family val="2"/>
          </rPr>
          <t>pierf:</t>
        </r>
        <r>
          <rPr>
            <sz val="9"/>
            <color indexed="81"/>
            <rFont val="Tahoma"/>
            <family val="2"/>
          </rPr>
          <t xml:space="preserve">
vedi pdf "cs-great-place-to-work"
</t>
        </r>
      </text>
    </comment>
    <comment ref="H8" authorId="0" shapeId="0" xr:uid="{0C5AE656-79B6-40B3-A9A2-4F9B167001D3}">
      <text>
        <r>
          <rPr>
            <b/>
            <sz val="9"/>
            <color indexed="81"/>
            <rFont val="Tahoma"/>
            <family val="2"/>
          </rPr>
          <t>pierf:</t>
        </r>
        <r>
          <rPr>
            <sz val="9"/>
            <color indexed="81"/>
            <rFont val="Tahoma"/>
            <family val="2"/>
          </rPr>
          <t xml:space="preserve">
ultimo report</t>
        </r>
      </text>
    </comment>
    <comment ref="H9" authorId="0" shapeId="0" xr:uid="{45F4347C-2702-49B7-BB32-00FCAB329A0F}">
      <text>
        <r>
          <rPr>
            <b/>
            <sz val="9"/>
            <color indexed="81"/>
            <rFont val="Tahoma"/>
            <family val="2"/>
          </rPr>
          <t>pierf:</t>
        </r>
        <r>
          <rPr>
            <sz val="9"/>
            <color indexed="81"/>
            <rFont val="Tahoma"/>
            <family val="2"/>
          </rPr>
          <t xml:space="preserve">
https://corporate.danone.it/chi-siamo.html</t>
        </r>
      </text>
    </comment>
    <comment ref="H10" authorId="0" shapeId="0" xr:uid="{FE5C7EE1-C5ED-4915-A8EE-70C6A7A92AE4}">
      <text>
        <r>
          <rPr>
            <b/>
            <sz val="9"/>
            <color indexed="81"/>
            <rFont val="Tahoma"/>
            <family val="2"/>
          </rPr>
          <t>pierf:</t>
        </r>
        <r>
          <rPr>
            <sz val="9"/>
            <color indexed="81"/>
            <rFont val="Tahoma"/>
            <family val="2"/>
          </rPr>
          <t xml:space="preserve">
https://davinesgroup.com/en/davines-group/company</t>
        </r>
      </text>
    </comment>
    <comment ref="H11" authorId="0" shapeId="0" xr:uid="{5417D211-7D80-4E78-8FCB-3534BF3584D4}">
      <text>
        <r>
          <rPr>
            <b/>
            <sz val="9"/>
            <color indexed="81"/>
            <rFont val="Tahoma"/>
            <family val="2"/>
          </rPr>
          <t>pierf:</t>
        </r>
        <r>
          <rPr>
            <sz val="9"/>
            <color indexed="81"/>
            <rFont val="Tahoma"/>
            <family val="2"/>
          </rPr>
          <t xml:space="preserve">
https://www.eolo.it/page/eolo-sostenibilita/</t>
        </r>
      </text>
    </comment>
    <comment ref="H12" authorId="0" shapeId="0" xr:uid="{E5621BFD-6631-4C4D-8B5C-F8315FF26886}">
      <text>
        <r>
          <rPr>
            <b/>
            <sz val="9"/>
            <color indexed="81"/>
            <rFont val="Tahoma"/>
            <family val="2"/>
          </rPr>
          <t>pierf:</t>
        </r>
        <r>
          <rPr>
            <sz val="9"/>
            <color indexed="81"/>
            <rFont val="Tahoma"/>
            <family val="2"/>
          </rPr>
          <t xml:space="preserve">
last report</t>
        </r>
      </text>
    </comment>
    <comment ref="H13" authorId="0" shapeId="0" xr:uid="{325A3A9F-85F9-4C22-8D94-A29B30FD6C23}">
      <text>
        <r>
          <rPr>
            <b/>
            <sz val="9"/>
            <color indexed="81"/>
            <rFont val="Tahoma"/>
            <family val="2"/>
          </rPr>
          <t>pierf:</t>
        </r>
        <r>
          <rPr>
            <sz val="9"/>
            <color indexed="81"/>
            <rFont val="Tahoma"/>
            <family val="2"/>
          </rPr>
          <t xml:space="preserve">
https://www.nwgenergia.it/storia/</t>
        </r>
      </text>
    </comment>
    <comment ref="H14" authorId="0" shapeId="0" xr:uid="{983B1F1A-73C6-4A83-9377-B90ADA84620F}">
      <text>
        <r>
          <rPr>
            <b/>
            <sz val="9"/>
            <color indexed="81"/>
            <rFont val="Tahoma"/>
            <family val="2"/>
          </rPr>
          <t>pierf:</t>
        </r>
        <r>
          <rPr>
            <sz val="9"/>
            <color indexed="81"/>
            <rFont val="Tahoma"/>
            <family val="2"/>
          </rPr>
          <t xml:space="preserve">
https://www.oliocarli.it/chi-siamo/storia</t>
        </r>
      </text>
    </comment>
    <comment ref="H15" authorId="0" shapeId="0" xr:uid="{B2ABE664-0C1F-417F-AA1D-EDD80DC6B33E}">
      <text>
        <r>
          <rPr>
            <b/>
            <sz val="9"/>
            <color indexed="81"/>
            <rFont val="Tahoma"/>
            <family val="2"/>
          </rPr>
          <t>pierf:</t>
        </r>
        <r>
          <rPr>
            <sz val="9"/>
            <color indexed="81"/>
            <rFont val="Tahoma"/>
            <family val="2"/>
          </rPr>
          <t xml:space="preserve">
https://www.civibank.it/civibank/sostenibilita/societa-benefit</t>
        </r>
      </text>
    </comment>
    <comment ref="H16" authorId="0" shapeId="0" xr:uid="{43E86676-77A6-497E-9181-53FBF04C2A75}">
      <text>
        <r>
          <rPr>
            <b/>
            <sz val="9"/>
            <color indexed="81"/>
            <rFont val="Tahoma"/>
            <family val="2"/>
          </rPr>
          <t>pierf:</t>
        </r>
        <r>
          <rPr>
            <sz val="9"/>
            <color indexed="81"/>
            <rFont val="Tahoma"/>
            <family val="2"/>
          </rPr>
          <t xml:space="preserve">
https://www.italgranitigroup.com/it/azienda/sostenibilita</t>
        </r>
      </text>
    </comment>
    <comment ref="CP16" authorId="0" shapeId="0" xr:uid="{75605EFA-9BAD-46DA-8D0C-B69B030DFC2A}">
      <text>
        <r>
          <rPr>
            <b/>
            <sz val="9"/>
            <color indexed="81"/>
            <rFont val="Tahoma"/>
            <family val="2"/>
          </rPr>
          <t>pierf:</t>
        </r>
        <r>
          <rPr>
            <sz val="9"/>
            <color indexed="81"/>
            <rFont val="Tahoma"/>
            <family val="2"/>
          </rPr>
          <t xml:space="preserve">
vedi ultimo report</t>
        </r>
      </text>
    </comment>
    <comment ref="CW16" authorId="0" shapeId="0" xr:uid="{B6E0F446-813C-4C8A-84AE-8A813DE1DC2A}">
      <text>
        <r>
          <rPr>
            <b/>
            <sz val="9"/>
            <color indexed="81"/>
            <rFont val="Tahoma"/>
            <family val="2"/>
          </rPr>
          <t>pierf:</t>
        </r>
        <r>
          <rPr>
            <sz val="9"/>
            <color indexed="81"/>
            <rFont val="Tahoma"/>
            <family val="2"/>
          </rPr>
          <t xml:space="preserve">
vedi ultimo report</t>
        </r>
      </text>
    </comment>
    <comment ref="CZ16" authorId="0" shapeId="0" xr:uid="{D572E7C8-2B17-4D55-AD68-06392829C466}">
      <text>
        <r>
          <rPr>
            <b/>
            <sz val="9"/>
            <color indexed="81"/>
            <rFont val="Tahoma"/>
            <family val="2"/>
          </rPr>
          <t>pierf:</t>
        </r>
        <r>
          <rPr>
            <sz val="9"/>
            <color indexed="81"/>
            <rFont val="Tahoma"/>
            <family val="2"/>
          </rPr>
          <t xml:space="preserve">
vedi ultimo report</t>
        </r>
      </text>
    </comment>
    <comment ref="DC16" authorId="0" shapeId="0" xr:uid="{C6D2B90B-5802-44D2-A342-07E9C89DD236}">
      <text>
        <r>
          <rPr>
            <b/>
            <sz val="9"/>
            <color indexed="81"/>
            <rFont val="Tahoma"/>
            <family val="2"/>
          </rPr>
          <t>pierf:</t>
        </r>
        <r>
          <rPr>
            <sz val="9"/>
            <color indexed="81"/>
            <rFont val="Tahoma"/>
            <family val="2"/>
          </rPr>
          <t xml:space="preserve">
disponibile anche la dichiarazione ambientale emas, vedi directory cert</t>
        </r>
      </text>
    </comment>
    <comment ref="DD16" authorId="0" shapeId="0" xr:uid="{8429B8B2-5F15-47EB-AF5F-B53B687EA573}">
      <text>
        <r>
          <rPr>
            <b/>
            <sz val="9"/>
            <color indexed="81"/>
            <rFont val="Tahoma"/>
            <family val="2"/>
          </rPr>
          <t>pierf:</t>
        </r>
        <r>
          <rPr>
            <sz val="9"/>
            <color indexed="81"/>
            <rFont val="Tahoma"/>
            <family val="2"/>
          </rPr>
          <t xml:space="preserve">
vedi ultimo report</t>
        </r>
      </text>
    </comment>
    <comment ref="DX16" authorId="0" shapeId="0" xr:uid="{9D0DC9A1-FA29-4635-AD2E-5DF7F009D25E}">
      <text>
        <r>
          <rPr>
            <b/>
            <sz val="9"/>
            <color indexed="81"/>
            <rFont val="Tahoma"/>
            <family val="2"/>
          </rPr>
          <t>pierf:</t>
        </r>
        <r>
          <rPr>
            <sz val="9"/>
            <color indexed="81"/>
            <rFont val="Tahoma"/>
            <family val="2"/>
          </rPr>
          <t xml:space="preserve">
https://www.italgranitigroup.com/it/azienda/sostenibilita
disponibile il documento di politica di genere nella directory</t>
        </r>
      </text>
    </comment>
    <comment ref="H17" authorId="0" shapeId="0" xr:uid="{F227DE92-11C2-47D3-89DB-65BD14EAEC5F}">
      <text>
        <r>
          <rPr>
            <b/>
            <sz val="9"/>
            <color indexed="81"/>
            <rFont val="Tahoma"/>
            <family val="2"/>
          </rPr>
          <t>pierf:</t>
        </r>
        <r>
          <rPr>
            <sz val="9"/>
            <color indexed="81"/>
            <rFont val="Tahoma"/>
            <family val="2"/>
          </rPr>
          <t xml:space="preserve">
https://www.reda1865.com/it/sostenibilita</t>
        </r>
      </text>
    </comment>
    <comment ref="CB17" authorId="0" shapeId="0" xr:uid="{C70A5595-AFC7-45B8-9F70-9C2306156BF9}">
      <text>
        <r>
          <rPr>
            <b/>
            <sz val="9"/>
            <color indexed="81"/>
            <rFont val="Tahoma"/>
            <family val="2"/>
          </rPr>
          <t>pierf:</t>
        </r>
        <r>
          <rPr>
            <sz val="9"/>
            <color indexed="81"/>
            <rFont val="Tahoma"/>
            <family val="2"/>
          </rPr>
          <t xml:space="preserve">
vedi ultimo report</t>
        </r>
      </text>
    </comment>
    <comment ref="CM17" authorId="0" shapeId="0" xr:uid="{11970806-7A46-43A9-BD52-83C2CC096CE9}">
      <text>
        <r>
          <rPr>
            <b/>
            <sz val="9"/>
            <color indexed="81"/>
            <rFont val="Tahoma"/>
            <family val="2"/>
          </rPr>
          <t>pierf:</t>
        </r>
        <r>
          <rPr>
            <sz val="9"/>
            <color indexed="81"/>
            <rFont val="Tahoma"/>
            <family val="2"/>
          </rPr>
          <t xml:space="preserve">
vedi ultimo report</t>
        </r>
      </text>
    </comment>
    <comment ref="DC17" authorId="0" shapeId="0" xr:uid="{5173D6AD-850A-4D52-A683-8F8D13B04499}">
      <text>
        <r>
          <rPr>
            <b/>
            <sz val="9"/>
            <color indexed="81"/>
            <rFont val="Tahoma"/>
            <family val="2"/>
          </rPr>
          <t>pierf:</t>
        </r>
        <r>
          <rPr>
            <sz val="9"/>
            <color indexed="81"/>
            <rFont val="Tahoma"/>
            <family val="2"/>
          </rPr>
          <t xml:space="preserve">
https://www.reda1865.com/it/sostenibilita-territorio
disponibile anche la dichiarazione ambientale come other.report_2022</t>
        </r>
      </text>
    </comment>
    <comment ref="EN17" authorId="0" shapeId="0" xr:uid="{27AAA702-3F14-46D6-917B-5F2CDBC20881}">
      <text>
        <r>
          <rPr>
            <b/>
            <sz val="9"/>
            <color indexed="81"/>
            <rFont val="Tahoma"/>
            <family val="2"/>
          </rPr>
          <t>pierf:</t>
        </r>
        <r>
          <rPr>
            <sz val="9"/>
            <color indexed="81"/>
            <rFont val="Tahoma"/>
            <family val="2"/>
          </rPr>
          <t xml:space="preserve">
vedi ultimo report</t>
        </r>
      </text>
    </comment>
    <comment ref="H18" authorId="0" shapeId="0" xr:uid="{F0F2C20D-3E29-4B16-86DA-2A59E6A6465E}">
      <text>
        <r>
          <rPr>
            <b/>
            <sz val="9"/>
            <color indexed="81"/>
            <rFont val="Tahoma"/>
            <family val="2"/>
          </rPr>
          <t>pierf:</t>
        </r>
        <r>
          <rPr>
            <sz val="9"/>
            <color indexed="81"/>
            <rFont val="Tahoma"/>
            <family val="2"/>
          </rPr>
          <t xml:space="preserve">
https://www.ponti.com/storia/</t>
        </r>
      </text>
    </comment>
    <comment ref="DL18" authorId="0" shapeId="0" xr:uid="{3D15C321-C1BA-4815-A061-BFC2E8BAFD22}">
      <text>
        <r>
          <rPr>
            <b/>
            <sz val="9"/>
            <color indexed="81"/>
            <rFont val="Tahoma"/>
            <family val="2"/>
          </rPr>
          <t>pierf:</t>
        </r>
        <r>
          <rPr>
            <sz val="9"/>
            <color indexed="81"/>
            <rFont val="Tahoma"/>
            <family val="2"/>
          </rPr>
          <t xml:space="preserve">
per la data, vedi ultimo report</t>
        </r>
      </text>
    </comment>
    <comment ref="EO18" authorId="0" shapeId="0" xr:uid="{41272085-180B-415A-8C79-217059E32B06}">
      <text>
        <r>
          <rPr>
            <b/>
            <sz val="9"/>
            <color indexed="81"/>
            <rFont val="Tahoma"/>
            <family val="2"/>
          </rPr>
          <t>pierf:</t>
        </r>
        <r>
          <rPr>
            <sz val="9"/>
            <color indexed="81"/>
            <rFont val="Tahoma"/>
            <family val="2"/>
          </rPr>
          <t xml:space="preserve">
vedi ultimo report</t>
        </r>
      </text>
    </comment>
    <comment ref="EP18" authorId="0" shapeId="0" xr:uid="{5864F757-4ECB-4C64-BCDE-7DB58C255470}">
      <text>
        <r>
          <rPr>
            <sz val="9"/>
            <color indexed="81"/>
            <rFont val="Tahoma"/>
            <family val="2"/>
          </rPr>
          <t>pierf:per la data, vedi ultimo report</t>
        </r>
      </text>
    </comment>
    <comment ref="H19" authorId="0" shapeId="0" xr:uid="{5CC5DF08-5519-4F99-B20B-1A1CD9980013}">
      <text>
        <r>
          <rPr>
            <b/>
            <sz val="9"/>
            <color indexed="81"/>
            <rFont val="Tahoma"/>
            <family val="2"/>
          </rPr>
          <t>pierf:</t>
        </r>
        <r>
          <rPr>
            <sz val="9"/>
            <color indexed="81"/>
            <rFont val="Tahoma"/>
            <family val="2"/>
          </rPr>
          <t xml:space="preserve">
vedi ultimo report</t>
        </r>
      </text>
    </comment>
    <comment ref="CT19" authorId="0" shapeId="0" xr:uid="{D0E2A02B-71CA-47F3-8FE8-B03FE4B273C6}">
      <text>
        <r>
          <rPr>
            <b/>
            <sz val="9"/>
            <color indexed="81"/>
            <rFont val="Tahoma"/>
            <family val="2"/>
          </rPr>
          <t>pierf:</t>
        </r>
        <r>
          <rPr>
            <sz val="9"/>
            <color indexed="81"/>
            <rFont val="Tahoma"/>
            <family val="2"/>
          </rPr>
          <t xml:space="preserve">
vedi pdf in directory</t>
        </r>
      </text>
    </comment>
    <comment ref="H20" authorId="0" shapeId="0" xr:uid="{63751BEC-37C0-4324-AFFD-9B280B1C7A9E}">
      <text>
        <r>
          <rPr>
            <b/>
            <sz val="9"/>
            <color indexed="81"/>
            <rFont val="Tahoma"/>
            <family val="2"/>
          </rPr>
          <t>pierf:</t>
        </r>
        <r>
          <rPr>
            <sz val="9"/>
            <color indexed="81"/>
            <rFont val="Tahoma"/>
            <family val="2"/>
          </rPr>
          <t xml:space="preserve">
https://www.andrianispa.com/andriani-spa-societa-benefit/</t>
        </r>
      </text>
    </comment>
    <comment ref="H21" authorId="0" shapeId="0" xr:uid="{B31CF813-EBCF-4C1D-B589-5A4C68677265}">
      <text>
        <r>
          <rPr>
            <b/>
            <sz val="9"/>
            <color indexed="81"/>
            <rFont val="Tahoma"/>
            <family val="2"/>
          </rPr>
          <t>pierf:</t>
        </r>
        <r>
          <rPr>
            <sz val="9"/>
            <color indexed="81"/>
            <rFont val="Tahoma"/>
            <family val="2"/>
          </rPr>
          <t xml:space="preserve">
vedi ultimo report</t>
        </r>
      </text>
    </comment>
    <comment ref="H22" authorId="0" shapeId="0" xr:uid="{94D68A89-3620-4147-AF11-730A66ADD856}">
      <text>
        <r>
          <rPr>
            <b/>
            <sz val="9"/>
            <color indexed="81"/>
            <rFont val="Tahoma"/>
            <family val="2"/>
          </rPr>
          <t>pierf:</t>
        </r>
        <r>
          <rPr>
            <sz val="9"/>
            <color indexed="81"/>
            <rFont val="Tahoma"/>
            <family val="2"/>
          </rPr>
          <t xml:space="preserve">
https://www.nwgitalia.it/la-nostra-sostenibilita/</t>
        </r>
      </text>
    </comment>
    <comment ref="H23" authorId="0" shapeId="0" xr:uid="{035BE2B5-05FB-4C43-A0CB-38CA93BFAA66}">
      <text>
        <r>
          <rPr>
            <b/>
            <sz val="9"/>
            <color indexed="81"/>
            <rFont val="Tahoma"/>
            <family val="2"/>
          </rPr>
          <t>pierf:</t>
        </r>
        <r>
          <rPr>
            <sz val="9"/>
            <color indexed="81"/>
            <rFont val="Tahoma"/>
            <family val="2"/>
          </rPr>
          <t xml:space="preserve">
https://www.linificio.it/la-nostra-storia/</t>
        </r>
      </text>
    </comment>
    <comment ref="H24" authorId="0" shapeId="0" xr:uid="{498AAB94-9B18-4CB9-99FB-1046C9DF3F77}">
      <text>
        <r>
          <rPr>
            <b/>
            <sz val="9"/>
            <color indexed="81"/>
            <rFont val="Tahoma"/>
            <family val="2"/>
          </rPr>
          <t>pierf:</t>
        </r>
        <r>
          <rPr>
            <sz val="9"/>
            <color indexed="81"/>
            <rFont val="Tahoma"/>
            <family val="2"/>
          </rPr>
          <t xml:space="preserve">
unico riferimento a SB nella denominazione
https://www.northsails.com/it-it/pages/impressum</t>
        </r>
      </text>
    </comment>
    <comment ref="H25" authorId="0" shapeId="0" xr:uid="{669ED5B6-0DCD-4D81-8001-A31C608645FE}">
      <text>
        <r>
          <rPr>
            <b/>
            <sz val="9"/>
            <color indexed="81"/>
            <rFont val="Tahoma"/>
            <family val="2"/>
          </rPr>
          <t>pierf:</t>
        </r>
        <r>
          <rPr>
            <sz val="9"/>
            <color indexed="81"/>
            <rFont val="Tahoma"/>
            <family val="2"/>
          </rPr>
          <t xml:space="preserve">
https://cieloeterravini.com/sostenibilita/</t>
        </r>
      </text>
    </comment>
    <comment ref="H26" authorId="0" shapeId="0" xr:uid="{C3622EDC-86A4-44CD-AC6C-165F458C84F0}">
      <text>
        <r>
          <rPr>
            <b/>
            <sz val="9"/>
            <color indexed="81"/>
            <rFont val="Tahoma"/>
            <family val="2"/>
          </rPr>
          <t>pierf:</t>
        </r>
        <r>
          <rPr>
            <sz val="9"/>
            <color indexed="81"/>
            <rFont val="Tahoma"/>
            <family val="2"/>
          </rPr>
          <t xml:space="preserve">
vedi ultimo impact.report</t>
        </r>
      </text>
    </comment>
    <comment ref="H27" authorId="0" shapeId="0" xr:uid="{0391D2AE-0E03-4379-BCE5-CC3206873F3D}">
      <text>
        <r>
          <rPr>
            <b/>
            <sz val="9"/>
            <color indexed="81"/>
            <rFont val="Tahoma"/>
            <family val="2"/>
          </rPr>
          <t>pierf:</t>
        </r>
        <r>
          <rPr>
            <sz val="9"/>
            <color indexed="81"/>
            <rFont val="Tahoma"/>
            <family val="2"/>
          </rPr>
          <t xml:space="preserve">
https://www.xeniahs.com/azienda/chi-siamo</t>
        </r>
      </text>
    </comment>
    <comment ref="H28" authorId="0" shapeId="0" xr:uid="{220F0815-2B58-4C05-B45F-11D38859FB24}">
      <text>
        <r>
          <rPr>
            <b/>
            <sz val="9"/>
            <color indexed="81"/>
            <rFont val="Tahoma"/>
            <family val="2"/>
          </rPr>
          <t>pierf:</t>
        </r>
        <r>
          <rPr>
            <sz val="9"/>
            <color indexed="81"/>
            <rFont val="Tahoma"/>
            <family val="2"/>
          </rPr>
          <t xml:space="preserve">
https://www.intesa.it/intesa-a-kyndryl-company-gia-certificata-b-corp-diventa-societa-benefit/</t>
        </r>
      </text>
    </comment>
    <comment ref="H29" authorId="0" shapeId="0" xr:uid="{25E9EE77-6B8F-4B7C-8516-8AA8EDE5E7F7}">
      <text>
        <r>
          <rPr>
            <b/>
            <sz val="9"/>
            <color indexed="81"/>
            <rFont val="Tahoma"/>
            <family val="2"/>
          </rPr>
          <t>pierf:</t>
        </r>
        <r>
          <rPr>
            <sz val="9"/>
            <color indexed="81"/>
            <rFont val="Tahoma"/>
            <family val="2"/>
          </rPr>
          <t xml:space="preserve">
https://www.maganetti.com/it/chi-siamo#premi-e-riconoscimenti</t>
        </r>
      </text>
    </comment>
    <comment ref="H30" authorId="0" shapeId="0" xr:uid="{312E82D9-84BA-4A12-B89D-5D14B27AC7E6}">
      <text>
        <r>
          <rPr>
            <b/>
            <sz val="9"/>
            <color indexed="81"/>
            <rFont val="Tahoma"/>
            <family val="2"/>
          </rPr>
          <t>pierf:</t>
        </r>
        <r>
          <rPr>
            <sz val="9"/>
            <color indexed="81"/>
            <rFont val="Tahoma"/>
            <family val="2"/>
          </rPr>
          <t xml:space="preserve">
https://cappeller.it/storia/</t>
        </r>
      </text>
    </comment>
    <comment ref="H31" authorId="0" shapeId="0" xr:uid="{3715B266-7C86-4D95-8CDF-8A2F1C77A810}">
      <text>
        <r>
          <rPr>
            <b/>
            <sz val="9"/>
            <color indexed="81"/>
            <rFont val="Tahoma"/>
            <family val="2"/>
          </rPr>
          <t>pierf:</t>
        </r>
        <r>
          <rPr>
            <sz val="9"/>
            <color indexed="81"/>
            <rFont val="Tahoma"/>
            <family val="2"/>
          </rPr>
          <t xml:space="preserve">
https://lampasrl.com/sostenibilita/</t>
        </r>
      </text>
    </comment>
    <comment ref="H32" authorId="0" shapeId="0" xr:uid="{0ABEC058-4673-45FB-913E-610A6CAF3508}">
      <text>
        <r>
          <rPr>
            <b/>
            <sz val="9"/>
            <color indexed="81"/>
            <rFont val="Tahoma"/>
            <family val="2"/>
          </rPr>
          <t>pierf:</t>
        </r>
        <r>
          <rPr>
            <sz val="9"/>
            <color indexed="81"/>
            <rFont val="Tahoma"/>
            <family val="2"/>
          </rPr>
          <t xml:space="preserve">
vedi ultimo report</t>
        </r>
      </text>
    </comment>
    <comment ref="AX32" authorId="0" shapeId="0" xr:uid="{29A8BD18-BBB4-4CAB-8949-27845AE87F4C}">
      <text>
        <r>
          <rPr>
            <b/>
            <sz val="9"/>
            <color indexed="81"/>
            <rFont val="Tahoma"/>
            <family val="2"/>
          </rPr>
          <t>pierf:</t>
        </r>
        <r>
          <rPr>
            <sz val="9"/>
            <color indexed="81"/>
            <rFont val="Tahoma"/>
            <family val="2"/>
          </rPr>
          <t xml:space="preserve">
vedi ultimo report</t>
        </r>
      </text>
    </comment>
    <comment ref="EK32" authorId="0" shapeId="0" xr:uid="{23946C4D-E965-4D4D-A9AB-F072A0269F12}">
      <text>
        <r>
          <rPr>
            <b/>
            <sz val="9"/>
            <color indexed="81"/>
            <rFont val="Tahoma"/>
            <family val="2"/>
          </rPr>
          <t>pierf:</t>
        </r>
        <r>
          <rPr>
            <sz val="9"/>
            <color indexed="81"/>
            <rFont val="Tahoma"/>
            <family val="2"/>
          </rPr>
          <t xml:space="preserve">
vedi ultimo report
</t>
        </r>
      </text>
    </comment>
    <comment ref="H33" authorId="0" shapeId="0" xr:uid="{572FBFC3-0D8D-4AFE-8384-436024BB7CE4}">
      <text>
        <r>
          <rPr>
            <b/>
            <sz val="9"/>
            <color indexed="81"/>
            <rFont val="Tahoma"/>
            <family val="2"/>
          </rPr>
          <t>pierf:</t>
        </r>
        <r>
          <rPr>
            <sz val="9"/>
            <color indexed="81"/>
            <rFont val="Tahoma"/>
            <family val="2"/>
          </rPr>
          <t xml:space="preserve">
https://dorica.com/impresa?scrollto=planet</t>
        </r>
      </text>
    </comment>
    <comment ref="H34" authorId="0" shapeId="0" xr:uid="{30B498D0-15CC-497F-B66C-7DFCD2FE5093}">
      <text>
        <r>
          <rPr>
            <b/>
            <sz val="9"/>
            <color indexed="81"/>
            <rFont val="Tahoma"/>
            <family val="2"/>
          </rPr>
          <t>pierf:</t>
        </r>
        <r>
          <rPr>
            <sz val="9"/>
            <color indexed="81"/>
            <rFont val="Tahoma"/>
            <family val="2"/>
          </rPr>
          <t xml:space="preserve">
vedi ultimo impact.report</t>
        </r>
      </text>
    </comment>
    <comment ref="H35" authorId="0" shapeId="0" xr:uid="{28AE0ECF-5F28-4878-9180-5A0529EF55A7}">
      <text>
        <r>
          <rPr>
            <b/>
            <sz val="9"/>
            <color indexed="81"/>
            <rFont val="Tahoma"/>
            <family val="2"/>
          </rPr>
          <t>pierf:</t>
        </r>
        <r>
          <rPr>
            <sz val="9"/>
            <color indexed="81"/>
            <rFont val="Tahoma"/>
            <family val="2"/>
          </rPr>
          <t xml:space="preserve">
https://www.omal.it/azienda/chi-siamo.html</t>
        </r>
      </text>
    </comment>
    <comment ref="H36" authorId="0" shapeId="0" xr:uid="{A8AD7630-BE38-4F6F-ACC7-50BBCBED25BC}">
      <text>
        <r>
          <rPr>
            <b/>
            <sz val="9"/>
            <color indexed="81"/>
            <rFont val="Tahoma"/>
            <family val="2"/>
          </rPr>
          <t>pierf:</t>
        </r>
        <r>
          <rPr>
            <sz val="9"/>
            <color indexed="81"/>
            <rFont val="Tahoma"/>
            <family val="2"/>
          </rPr>
          <t xml:space="preserve">
https://bizaway.com/it/b-corp/</t>
        </r>
      </text>
    </comment>
    <comment ref="H37" authorId="0" shapeId="0" xr:uid="{6D98A7A0-D414-4BE3-94FA-4B681DF6FE33}">
      <text>
        <r>
          <rPr>
            <b/>
            <sz val="9"/>
            <color indexed="81"/>
            <rFont val="Tahoma"/>
            <family val="2"/>
          </rPr>
          <t>pierf:</t>
        </r>
        <r>
          <rPr>
            <sz val="9"/>
            <color indexed="81"/>
            <rFont val="Tahoma"/>
            <family val="2"/>
          </rPr>
          <t xml:space="preserve">
https://www.arcagroup.net/gruppo/</t>
        </r>
      </text>
    </comment>
    <comment ref="BB37" authorId="0" shapeId="0" xr:uid="{B73B140D-0CF5-4104-8010-C3C953EB5987}">
      <text>
        <r>
          <rPr>
            <b/>
            <sz val="9"/>
            <color indexed="81"/>
            <rFont val="Tahoma"/>
            <family val="2"/>
          </rPr>
          <t>pierf:</t>
        </r>
        <r>
          <rPr>
            <sz val="9"/>
            <color indexed="81"/>
            <rFont val="Tahoma"/>
            <family val="2"/>
          </rPr>
          <t xml:space="preserve">
packaging</t>
        </r>
      </text>
    </comment>
    <comment ref="H38" authorId="0" shapeId="0" xr:uid="{8F6714EA-6D08-4CD9-ABBA-4B03DE712100}">
      <text>
        <r>
          <rPr>
            <b/>
            <sz val="9"/>
            <color indexed="81"/>
            <rFont val="Tahoma"/>
            <family val="2"/>
          </rPr>
          <t>pierf:</t>
        </r>
        <r>
          <rPr>
            <sz val="9"/>
            <color indexed="81"/>
            <rFont val="Tahoma"/>
            <family val="2"/>
          </rPr>
          <t xml:space="preserve">
https://www.fratelliguzzini.com/it/certified-b-corporation</t>
        </r>
      </text>
    </comment>
    <comment ref="H39" authorId="0" shapeId="0" xr:uid="{C062977B-FDC2-4830-B6F5-4DEAF8E62487}">
      <text>
        <r>
          <rPr>
            <b/>
            <sz val="9"/>
            <color indexed="81"/>
            <rFont val="Tahoma"/>
            <family val="2"/>
          </rPr>
          <t>pierf:</t>
        </r>
        <r>
          <rPr>
            <sz val="9"/>
            <color indexed="81"/>
            <rFont val="Tahoma"/>
            <family val="2"/>
          </rPr>
          <t xml:space="preserve">
https://www.terratintagroup.com/sustainability/</t>
        </r>
      </text>
    </comment>
    <comment ref="H40" authorId="0" shapeId="0" xr:uid="{B4CEA3D4-E6CF-4326-8216-9901FFF1AA7A}">
      <text>
        <r>
          <rPr>
            <b/>
            <sz val="9"/>
            <color indexed="81"/>
            <rFont val="Tahoma"/>
            <family val="2"/>
          </rPr>
          <t>pierf:</t>
        </r>
        <r>
          <rPr>
            <sz val="9"/>
            <color indexed="81"/>
            <rFont val="Tahoma"/>
            <family val="2"/>
          </rPr>
          <t xml:space="preserve">
https://www.feudi.it/il-gruppo</t>
        </r>
      </text>
    </comment>
    <comment ref="H41" authorId="0" shapeId="0" xr:uid="{C72FC722-3F29-4FAC-9017-8B75A43E0EC4}">
      <text>
        <r>
          <rPr>
            <b/>
            <sz val="9"/>
            <color indexed="81"/>
            <rFont val="Tahoma"/>
            <family val="2"/>
          </rPr>
          <t>pierf:</t>
        </r>
        <r>
          <rPr>
            <sz val="9"/>
            <color indexed="81"/>
            <rFont val="Tahoma"/>
            <family val="2"/>
          </rPr>
          <t xml:space="preserve">
https://www.greatlengths.com/it/sostenibilita</t>
        </r>
      </text>
    </comment>
    <comment ref="H42" authorId="0" shapeId="0" xr:uid="{9256483A-0D6D-470D-8938-34EE70E2B793}">
      <text>
        <r>
          <rPr>
            <b/>
            <sz val="9"/>
            <color indexed="81"/>
            <rFont val="Tahoma"/>
            <family val="2"/>
          </rPr>
          <t>pierf:</t>
        </r>
        <r>
          <rPr>
            <sz val="9"/>
            <color indexed="81"/>
            <rFont val="Tahoma"/>
            <family val="2"/>
          </rPr>
          <t xml:space="preserve">
vedi ultimo report</t>
        </r>
      </text>
    </comment>
    <comment ref="H43" authorId="0" shapeId="0" xr:uid="{46FD53F0-8149-488A-9D2A-7A36FC46FD35}">
      <text>
        <r>
          <rPr>
            <b/>
            <sz val="9"/>
            <color indexed="81"/>
            <rFont val="Tahoma"/>
            <family val="2"/>
          </rPr>
          <t>pierf:</t>
        </r>
        <r>
          <rPr>
            <sz val="9"/>
            <color indexed="81"/>
            <rFont val="Tahoma"/>
            <family val="2"/>
          </rPr>
          <t xml:space="preserve">
https://cavalierieamoretti.com/?page_id=76
SB come denominazione, ma senza riferimenti al cambio di statuto</t>
        </r>
      </text>
    </comment>
    <comment ref="H44" authorId="0" shapeId="0" xr:uid="{0B14E912-F1E4-4245-961D-844D3993CFB9}">
      <text>
        <r>
          <rPr>
            <b/>
            <sz val="9"/>
            <color indexed="81"/>
            <rFont val="Tahoma"/>
            <family val="2"/>
          </rPr>
          <t>pierf:</t>
        </r>
        <r>
          <rPr>
            <sz val="9"/>
            <color indexed="81"/>
            <rFont val="Tahoma"/>
            <family val="2"/>
          </rPr>
          <t xml:space="preserve">
https://www.doxee.com/it/chi-siamo/sostenibilita/</t>
        </r>
      </text>
    </comment>
    <comment ref="H45" authorId="0" shapeId="0" xr:uid="{E4280A33-BD81-437E-940C-B257F296BD82}">
      <text>
        <r>
          <rPr>
            <b/>
            <sz val="9"/>
            <color indexed="81"/>
            <rFont val="Tahoma"/>
            <family val="2"/>
          </rPr>
          <t>pierf:</t>
        </r>
        <r>
          <rPr>
            <sz val="9"/>
            <color indexed="81"/>
            <rFont val="Tahoma"/>
            <family val="2"/>
          </rPr>
          <t xml:space="preserve">
https://paninogiusto.it/impegno/</t>
        </r>
      </text>
    </comment>
    <comment ref="H46" authorId="0" shapeId="0" xr:uid="{66D9EFA7-6613-4BC0-A8E2-F8A748BAF86E}">
      <text>
        <r>
          <rPr>
            <b/>
            <sz val="9"/>
            <color indexed="81"/>
            <rFont val="Tahoma"/>
            <family val="2"/>
          </rPr>
          <t>pierf:</t>
        </r>
        <r>
          <rPr>
            <sz val="9"/>
            <color indexed="81"/>
            <rFont val="Tahoma"/>
            <family val="2"/>
          </rPr>
          <t xml:space="preserve">
https://www.zordan1965.com/about-us/</t>
        </r>
      </text>
    </comment>
    <comment ref="CS46" authorId="0" shapeId="0" xr:uid="{C525962D-E2A9-45E9-8435-712C9A2FE07F}">
      <text>
        <r>
          <rPr>
            <b/>
            <sz val="9"/>
            <color indexed="81"/>
            <rFont val="Tahoma"/>
            <family val="2"/>
          </rPr>
          <t>pierf:</t>
        </r>
        <r>
          <rPr>
            <sz val="9"/>
            <color indexed="81"/>
            <rFont val="Tahoma"/>
            <family val="2"/>
          </rPr>
          <t xml:space="preserve">
https://www.zordan1965.com/sustainabeauty-sostenibilita/</t>
        </r>
      </text>
    </comment>
    <comment ref="CW46" authorId="0" shapeId="0" xr:uid="{7ACD27C7-B6C3-4E85-8E73-F01EF0C0C44E}">
      <text>
        <r>
          <rPr>
            <b/>
            <sz val="9"/>
            <color indexed="81"/>
            <rFont val="Tahoma"/>
            <family val="2"/>
          </rPr>
          <t>pierf:</t>
        </r>
        <r>
          <rPr>
            <sz val="9"/>
            <color indexed="81"/>
            <rFont val="Tahoma"/>
            <family val="2"/>
          </rPr>
          <t xml:space="preserve">
https://www.zordan1965.com/sustainabeauty-sostenibilita/</t>
        </r>
      </text>
    </comment>
    <comment ref="CX46" authorId="0" shapeId="0" xr:uid="{1EFA67E9-6939-4ABF-AE0B-A0ECC40E77A6}">
      <text>
        <r>
          <rPr>
            <b/>
            <sz val="9"/>
            <color indexed="81"/>
            <rFont val="Tahoma"/>
            <family val="2"/>
          </rPr>
          <t>pierf:</t>
        </r>
        <r>
          <rPr>
            <sz val="9"/>
            <color indexed="81"/>
            <rFont val="Tahoma"/>
            <family val="2"/>
          </rPr>
          <t xml:space="preserve">
https://www.zordan1965.com/sustainabeauty-sostenibilita/</t>
        </r>
      </text>
    </comment>
    <comment ref="DD46" authorId="0" shapeId="0" xr:uid="{37CF9C2D-FD3E-4276-874D-F3B877FCBF5C}">
      <text>
        <r>
          <rPr>
            <b/>
            <sz val="9"/>
            <color indexed="81"/>
            <rFont val="Tahoma"/>
            <family val="2"/>
          </rPr>
          <t>pierf:</t>
        </r>
        <r>
          <rPr>
            <sz val="9"/>
            <color indexed="81"/>
            <rFont val="Tahoma"/>
            <family val="2"/>
          </rPr>
          <t xml:space="preserve">
https://www.zordan1965.com/sustainabeauty-sostenibilita/</t>
        </r>
      </text>
    </comment>
    <comment ref="H47" authorId="0" shapeId="0" xr:uid="{47958698-69FD-41D8-BB67-C6B3D2A460BF}">
      <text>
        <r>
          <rPr>
            <b/>
            <sz val="9"/>
            <color indexed="81"/>
            <rFont val="Tahoma"/>
            <family val="2"/>
          </rPr>
          <t>pierf:</t>
        </r>
        <r>
          <rPr>
            <sz val="9"/>
            <color indexed="81"/>
            <rFont val="Tahoma"/>
            <family val="2"/>
          </rPr>
          <t xml:space="preserve">
vedi ultimo report</t>
        </r>
      </text>
    </comment>
    <comment ref="H48" authorId="0" shapeId="0" xr:uid="{D52A30EA-1A02-4384-9F60-1A89998FB2DB}">
      <text>
        <r>
          <rPr>
            <b/>
            <sz val="9"/>
            <color indexed="81"/>
            <rFont val="Tahoma"/>
            <family val="2"/>
          </rPr>
          <t>pierf:</t>
        </r>
        <r>
          <rPr>
            <sz val="9"/>
            <color indexed="81"/>
            <rFont val="Tahoma"/>
            <family val="2"/>
          </rPr>
          <t xml:space="preserve">
https://aton.com/chi-siamo/</t>
        </r>
      </text>
    </comment>
    <comment ref="DB48" authorId="0" shapeId="0" xr:uid="{0CD1905D-2601-41A1-A2FA-491CB470E00A}">
      <text>
        <r>
          <rPr>
            <b/>
            <sz val="9"/>
            <color indexed="81"/>
            <rFont val="Tahoma"/>
            <family val="2"/>
          </rPr>
          <t>pierf:</t>
        </r>
        <r>
          <rPr>
            <sz val="9"/>
            <color indexed="81"/>
            <rFont val="Tahoma"/>
            <family val="2"/>
          </rPr>
          <t xml:space="preserve">
https://www.bestworkplaces.it/aziende/aton/</t>
        </r>
      </text>
    </comment>
    <comment ref="H49" authorId="0" shapeId="0" xr:uid="{B230E7D3-32E9-4C99-8D34-FAC29B1AC2B5}">
      <text>
        <r>
          <rPr>
            <b/>
            <sz val="9"/>
            <color indexed="81"/>
            <rFont val="Tahoma"/>
            <family val="2"/>
          </rPr>
          <t>pierf:</t>
        </r>
        <r>
          <rPr>
            <sz val="9"/>
            <color indexed="81"/>
            <rFont val="Tahoma"/>
            <family val="2"/>
          </rPr>
          <t xml:space="preserve">
https://www.teapak.com/governance/</t>
        </r>
      </text>
    </comment>
    <comment ref="H50" authorId="0" shapeId="0" xr:uid="{AEAEC37B-03F2-4C64-8124-ED823A3E1937}">
      <text>
        <r>
          <rPr>
            <b/>
            <sz val="9"/>
            <color indexed="81"/>
            <rFont val="Tahoma"/>
            <family val="2"/>
          </rPr>
          <t>pierf:</t>
        </r>
        <r>
          <rPr>
            <sz val="9"/>
            <color indexed="81"/>
            <rFont val="Tahoma"/>
            <family val="2"/>
          </rPr>
          <t xml:space="preserve">
vedi ultimo report</t>
        </r>
      </text>
    </comment>
    <comment ref="H51" authorId="0" shapeId="0" xr:uid="{B36FF3A3-6FB2-42B2-9C74-6A9F5E2740A3}">
      <text>
        <r>
          <rPr>
            <b/>
            <sz val="9"/>
            <color indexed="81"/>
            <rFont val="Tahoma"/>
            <family val="2"/>
          </rPr>
          <t>pierf:</t>
        </r>
        <r>
          <rPr>
            <sz val="9"/>
            <color indexed="81"/>
            <rFont val="Tahoma"/>
            <family val="2"/>
          </rPr>
          <t xml:space="preserve">
nessun riferimento</t>
        </r>
      </text>
    </comment>
    <comment ref="EL51" authorId="0" shapeId="0" xr:uid="{19C3D80D-F75D-4186-BA2F-617952456C69}">
      <text>
        <r>
          <rPr>
            <b/>
            <sz val="9"/>
            <color indexed="81"/>
            <rFont val="Tahoma"/>
            <family val="2"/>
          </rPr>
          <t>pierf:</t>
        </r>
        <r>
          <rPr>
            <sz val="9"/>
            <color indexed="81"/>
            <rFont val="Tahoma"/>
            <family val="2"/>
          </rPr>
          <t xml:space="preserve">
https://costadoro.it/certificazioni-e-riconoscimenti/</t>
        </r>
      </text>
    </comment>
    <comment ref="H52" authorId="0" shapeId="0" xr:uid="{2E88F2C8-711E-403B-A611-8A355A281DBE}">
      <text>
        <r>
          <rPr>
            <b/>
            <sz val="9"/>
            <color indexed="81"/>
            <rFont val="Tahoma"/>
            <family val="2"/>
          </rPr>
          <t>pierf:</t>
        </r>
        <r>
          <rPr>
            <sz val="9"/>
            <color indexed="81"/>
            <rFont val="Tahoma"/>
            <family val="2"/>
          </rPr>
          <t xml:space="preserve">
https://palm.it/</t>
        </r>
      </text>
    </comment>
    <comment ref="H53" authorId="0" shapeId="0" xr:uid="{08C55E65-D7C0-46E3-87A9-CBB02C7230E8}">
      <text>
        <r>
          <rPr>
            <b/>
            <sz val="9"/>
            <color indexed="81"/>
            <rFont val="Tahoma"/>
            <family val="2"/>
          </rPr>
          <t>pierf:</t>
        </r>
        <r>
          <rPr>
            <sz val="9"/>
            <color indexed="81"/>
            <rFont val="Tahoma"/>
            <family val="2"/>
          </rPr>
          <t xml:space="preserve">
nessun riferimento</t>
        </r>
      </text>
    </comment>
    <comment ref="H54" authorId="0" shapeId="0" xr:uid="{98FC6C5A-7B69-4026-8376-FB222F50ECA3}">
      <text>
        <r>
          <rPr>
            <b/>
            <sz val="9"/>
            <color indexed="81"/>
            <rFont val="Tahoma"/>
            <family val="2"/>
          </rPr>
          <t>pierf:</t>
        </r>
        <r>
          <rPr>
            <sz val="9"/>
            <color indexed="81"/>
            <rFont val="Tahoma"/>
            <family val="2"/>
          </rPr>
          <t xml:space="preserve">
https://www.ambro-sol.it/profilo-aziendale/</t>
        </r>
      </text>
    </comment>
    <comment ref="H55" authorId="0" shapeId="0" xr:uid="{4C78CA43-9452-4372-889F-E7000BDA2B11}">
      <text>
        <r>
          <rPr>
            <b/>
            <sz val="9"/>
            <color indexed="81"/>
            <rFont val="Tahoma"/>
            <family val="2"/>
          </rPr>
          <t>pierf:</t>
        </r>
        <r>
          <rPr>
            <sz val="9"/>
            <color indexed="81"/>
            <rFont val="Tahoma"/>
            <family val="2"/>
          </rPr>
          <t xml:space="preserve">
https://www.miscusi.com/it/il-nostro-percorso/societ--benefit</t>
        </r>
      </text>
    </comment>
    <comment ref="H56" authorId="0" shapeId="0" xr:uid="{7DA69662-4756-4F44-9FFC-F8DCFD8E4A19}">
      <text>
        <r>
          <rPr>
            <b/>
            <sz val="9"/>
            <color indexed="81"/>
            <rFont val="Tahoma"/>
            <family val="2"/>
          </rPr>
          <t>pierf:</t>
        </r>
        <r>
          <rPr>
            <sz val="9"/>
            <color indexed="81"/>
            <rFont val="Tahoma"/>
            <family val="2"/>
          </rPr>
          <t xml:space="preserve">
vedi ultimo report, status di SB, ma nessun riferimento alla data</t>
        </r>
      </text>
    </comment>
    <comment ref="H57" authorId="0" shapeId="0" xr:uid="{FCA81E3D-A048-4488-847F-859FB80B9D80}">
      <text>
        <r>
          <rPr>
            <b/>
            <sz val="9"/>
            <color indexed="81"/>
            <rFont val="Tahoma"/>
            <family val="2"/>
          </rPr>
          <t>pierf:</t>
        </r>
        <r>
          <rPr>
            <sz val="9"/>
            <color indexed="81"/>
            <rFont val="Tahoma"/>
            <family val="2"/>
          </rPr>
          <t xml:space="preserve">
vedi ultimo report</t>
        </r>
      </text>
    </comment>
    <comment ref="H58" authorId="0" shapeId="0" xr:uid="{D4DB3D22-E8D5-436A-9923-5C46356F969C}">
      <text>
        <r>
          <rPr>
            <sz val="9"/>
            <color indexed="81"/>
            <rFont val="Tahoma"/>
            <family val="2"/>
          </rPr>
          <t>nessun riferimento, se non nella denominazione</t>
        </r>
      </text>
    </comment>
    <comment ref="H59" authorId="0" shapeId="0" xr:uid="{E09697E0-54FB-433D-9644-70D5512DCA9E}">
      <text>
        <r>
          <rPr>
            <b/>
            <sz val="9"/>
            <color indexed="81"/>
            <rFont val="Tahoma"/>
            <family val="2"/>
          </rPr>
          <t>pierf:</t>
        </r>
        <r>
          <rPr>
            <sz val="9"/>
            <color indexed="81"/>
            <rFont val="Tahoma"/>
            <family val="2"/>
          </rPr>
          <t xml:space="preserve">
https://it.herbatint.com/it/b-corporation</t>
        </r>
      </text>
    </comment>
    <comment ref="CQ59" authorId="0" shapeId="0" xr:uid="{E3DCCC69-378B-4A6F-8459-1C74AE498EA5}">
      <text>
        <r>
          <rPr>
            <b/>
            <sz val="9"/>
            <color indexed="81"/>
            <rFont val="Tahoma"/>
            <family val="2"/>
          </rPr>
          <t>pierf:</t>
        </r>
        <r>
          <rPr>
            <sz val="9"/>
            <color indexed="81"/>
            <rFont val="Tahoma"/>
            <family val="2"/>
          </rPr>
          <t xml:space="preserve">
https://www.herbatint.com/en/sustainable-projects</t>
        </r>
      </text>
    </comment>
    <comment ref="H60" authorId="0" shapeId="0" xr:uid="{8BA6A8ED-57F9-448A-A2D5-FC481933069F}">
      <text>
        <r>
          <rPr>
            <b/>
            <sz val="9"/>
            <color indexed="81"/>
            <rFont val="Tahoma"/>
            <family val="2"/>
          </rPr>
          <t>pierf:</t>
        </r>
        <r>
          <rPr>
            <sz val="9"/>
            <color indexed="81"/>
            <rFont val="Tahoma"/>
            <family val="2"/>
          </rPr>
          <t xml:space="preserve">
https://www.paradisi.it/it/b-corp/</t>
        </r>
      </text>
    </comment>
    <comment ref="H61" authorId="0" shapeId="0" xr:uid="{D868B64A-B993-4CB1-8366-9435AAE3D830}">
      <text>
        <r>
          <rPr>
            <b/>
            <sz val="9"/>
            <color indexed="81"/>
            <rFont val="Tahoma"/>
            <family val="2"/>
          </rPr>
          <t>pierf:</t>
        </r>
        <r>
          <rPr>
            <sz val="9"/>
            <color indexed="81"/>
            <rFont val="Tahoma"/>
            <family val="2"/>
          </rPr>
          <t xml:space="preserve">
https://pasticceriafilippi.it/carbon-neutrality</t>
        </r>
      </text>
    </comment>
    <comment ref="H62" authorId="0" shapeId="0" xr:uid="{22BB1A57-61AF-4095-A59A-B5A20DD0C658}">
      <text>
        <r>
          <rPr>
            <b/>
            <sz val="9"/>
            <color indexed="81"/>
            <rFont val="Tahoma"/>
            <family val="2"/>
          </rPr>
          <t>pierf:</t>
        </r>
        <r>
          <rPr>
            <sz val="9"/>
            <color indexed="81"/>
            <rFont val="Tahoma"/>
            <family val="2"/>
          </rPr>
          <t xml:space="preserve">
vedi ultimo report</t>
        </r>
      </text>
    </comment>
    <comment ref="H63" authorId="0" shapeId="0" xr:uid="{A38D9232-D38C-44CF-BE92-6191A438056D}">
      <text>
        <r>
          <rPr>
            <b/>
            <sz val="9"/>
            <color indexed="81"/>
            <rFont val="Tahoma"/>
            <family val="2"/>
          </rPr>
          <t>pierf:</t>
        </r>
        <r>
          <rPr>
            <sz val="9"/>
            <color indexed="81"/>
            <rFont val="Tahoma"/>
            <family val="2"/>
          </rPr>
          <t xml:space="preserve">
https://www.bbonassi.it/
 dichiaratamente SB ma non è indicata la data</t>
        </r>
      </text>
    </comment>
    <comment ref="H64" authorId="0" shapeId="0" xr:uid="{39438A3E-0077-4CF8-A88A-D1CD8154AC5B}">
      <text>
        <r>
          <rPr>
            <b/>
            <sz val="9"/>
            <color indexed="81"/>
            <rFont val="Tahoma"/>
            <family val="2"/>
          </rPr>
          <t>pierf:</t>
        </r>
        <r>
          <rPr>
            <sz val="9"/>
            <color indexed="81"/>
            <rFont val="Tahoma"/>
            <family val="2"/>
          </rPr>
          <t xml:space="preserve">
https://ecozema.com/ecozema-societa-benefit/</t>
        </r>
      </text>
    </comment>
    <comment ref="CZ64" authorId="0" shapeId="0" xr:uid="{9E39178A-BD2F-4D8E-B713-99B7812C5EA8}">
      <text>
        <r>
          <rPr>
            <b/>
            <sz val="9"/>
            <color indexed="81"/>
            <rFont val="Tahoma"/>
            <family val="2"/>
          </rPr>
          <t>pierf:</t>
        </r>
        <r>
          <rPr>
            <sz val="9"/>
            <color indexed="81"/>
            <rFont val="Tahoma"/>
            <family val="2"/>
          </rPr>
          <t xml:space="preserve">
https://ecozema.com/focus/epd/</t>
        </r>
      </text>
    </comment>
    <comment ref="EG64" authorId="0" shapeId="0" xr:uid="{01C1CA9C-1973-4A3A-9557-48F95C5C431F}">
      <text>
        <r>
          <rPr>
            <b/>
            <sz val="9"/>
            <color indexed="81"/>
            <rFont val="Tahoma"/>
            <family val="2"/>
          </rPr>
          <t>pierf:</t>
        </r>
        <r>
          <rPr>
            <sz val="9"/>
            <color indexed="81"/>
            <rFont val="Tahoma"/>
            <family val="2"/>
          </rPr>
          <t xml:space="preserve">
https://ecozema.com/certificazioni/</t>
        </r>
      </text>
    </comment>
    <comment ref="EH64" authorId="0" shapeId="0" xr:uid="{4B0EAAD2-75E4-423E-995F-3AD9B4BEFFA5}">
      <text>
        <r>
          <rPr>
            <b/>
            <sz val="9"/>
            <color indexed="81"/>
            <rFont val="Tahoma"/>
            <family val="2"/>
          </rPr>
          <t>pierf:</t>
        </r>
        <r>
          <rPr>
            <sz val="9"/>
            <color indexed="81"/>
            <rFont val="Tahoma"/>
            <family val="2"/>
          </rPr>
          <t xml:space="preserve">
https://ecozema.com/certificazioni/</t>
        </r>
      </text>
    </comment>
    <comment ref="EI64" authorId="0" shapeId="0" xr:uid="{BB62DF81-9C84-424D-8570-DA03B53E5467}">
      <text>
        <r>
          <rPr>
            <b/>
            <sz val="9"/>
            <color indexed="81"/>
            <rFont val="Tahoma"/>
            <family val="2"/>
          </rPr>
          <t>pierf:</t>
        </r>
        <r>
          <rPr>
            <sz val="9"/>
            <color indexed="81"/>
            <rFont val="Tahoma"/>
            <family val="2"/>
          </rPr>
          <t xml:space="preserve">
https://ecozema.com/certificazioni/</t>
        </r>
      </text>
    </comment>
    <comment ref="EJ64" authorId="0" shapeId="0" xr:uid="{AABAD4FF-3079-497A-B957-6D299EA79328}">
      <text>
        <r>
          <rPr>
            <b/>
            <sz val="9"/>
            <color indexed="81"/>
            <rFont val="Tahoma"/>
            <family val="2"/>
          </rPr>
          <t>pierf:</t>
        </r>
        <r>
          <rPr>
            <sz val="9"/>
            <color indexed="81"/>
            <rFont val="Tahoma"/>
            <family val="2"/>
          </rPr>
          <t xml:space="preserve">
https://ecozema.com/certificazioni/</t>
        </r>
      </text>
    </comment>
    <comment ref="H65" authorId="0" shapeId="0" xr:uid="{FEE9BCFB-9621-42B1-94CD-08F9AC2482FD}">
      <text>
        <r>
          <rPr>
            <b/>
            <sz val="9"/>
            <color indexed="81"/>
            <rFont val="Tahoma"/>
            <family val="2"/>
          </rPr>
          <t>pierf:</t>
        </r>
        <r>
          <rPr>
            <sz val="9"/>
            <color indexed="81"/>
            <rFont val="Tahoma"/>
            <family val="2"/>
          </rPr>
          <t xml:space="preserve">
https://www.tek-italy.it/it/content/4-chi-siamo</t>
        </r>
      </text>
    </comment>
    <comment ref="H66" authorId="0" shapeId="0" xr:uid="{7F74C4BE-6574-4672-AC7B-215E7EC082C2}">
      <text>
        <r>
          <rPr>
            <b/>
            <sz val="9"/>
            <color indexed="81"/>
            <rFont val="Tahoma"/>
            <family val="2"/>
          </rPr>
          <t>pierf:</t>
        </r>
        <r>
          <rPr>
            <sz val="9"/>
            <color indexed="81"/>
            <rFont val="Tahoma"/>
            <family val="2"/>
          </rPr>
          <t xml:space="preserve">
https://keyfuture.com/kf-diventa-b-corp/</t>
        </r>
      </text>
    </comment>
    <comment ref="H67" authorId="0" shapeId="0" xr:uid="{F5FEF599-F193-476C-A107-95724A5C1FAC}">
      <text>
        <r>
          <rPr>
            <b/>
            <sz val="9"/>
            <color indexed="81"/>
            <rFont val="Tahoma"/>
            <family val="2"/>
          </rPr>
          <t>pierf:</t>
        </r>
        <r>
          <rPr>
            <sz val="9"/>
            <color indexed="81"/>
            <rFont val="Tahoma"/>
            <family val="2"/>
          </rPr>
          <t xml:space="preserve">
vedi 2022.sustain_report
</t>
        </r>
      </text>
    </comment>
    <comment ref="H68" authorId="0" shapeId="0" xr:uid="{727A9959-AB11-4ACA-9114-786F72FACE76}">
      <text>
        <r>
          <rPr>
            <b/>
            <sz val="9"/>
            <color indexed="81"/>
            <rFont val="Tahoma"/>
            <family val="2"/>
          </rPr>
          <t>pierf:</t>
        </r>
        <r>
          <rPr>
            <sz val="9"/>
            <color indexed="81"/>
            <rFont val="Tahoma"/>
            <family val="2"/>
          </rPr>
          <t xml:space="preserve">
nessun riferimento allo status di SB</t>
        </r>
      </text>
    </comment>
    <comment ref="H69" authorId="0" shapeId="0" xr:uid="{52E64CC0-316C-4ACC-94F9-BC5FF6619288}">
      <text>
        <r>
          <rPr>
            <b/>
            <sz val="9"/>
            <color indexed="81"/>
            <rFont val="Tahoma"/>
            <family val="2"/>
          </rPr>
          <t>pierf:</t>
        </r>
        <r>
          <rPr>
            <sz val="9"/>
            <color indexed="81"/>
            <rFont val="Tahoma"/>
            <family val="2"/>
          </rPr>
          <t xml:space="preserve">
nessun riferimento</t>
        </r>
      </text>
    </comment>
    <comment ref="H70" authorId="0" shapeId="0" xr:uid="{B06C9DC4-C434-4E9F-B3B7-4C4662B353B8}">
      <text>
        <r>
          <rPr>
            <b/>
            <sz val="9"/>
            <color indexed="81"/>
            <rFont val="Tahoma"/>
            <family val="2"/>
          </rPr>
          <t>pierf:</t>
        </r>
        <r>
          <rPr>
            <sz val="9"/>
            <color indexed="81"/>
            <rFont val="Tahoma"/>
            <family val="2"/>
          </rPr>
          <t xml:space="preserve">
https://www.savetheduck.com/blogs/sustainability/societa-benefit</t>
        </r>
      </text>
    </comment>
    <comment ref="H71" authorId="0" shapeId="0" xr:uid="{A96347D7-8E02-41C3-AAD6-0F180A8D3F50}">
      <text>
        <r>
          <rPr>
            <b/>
            <sz val="9"/>
            <color indexed="81"/>
            <rFont val="Tahoma"/>
            <family val="2"/>
          </rPr>
          <t>pierf:</t>
        </r>
        <r>
          <rPr>
            <sz val="9"/>
            <color indexed="81"/>
            <rFont val="Tahoma"/>
            <family val="2"/>
          </rPr>
          <t xml:space="preserve">
https://e-photo.it/bethechange/</t>
        </r>
      </text>
    </comment>
    <comment ref="H72" authorId="0" shapeId="0" xr:uid="{A38FDA3D-A663-4492-89FE-E322B33A5893}">
      <text>
        <r>
          <rPr>
            <b/>
            <sz val="9"/>
            <color indexed="81"/>
            <rFont val="Tahoma"/>
            <family val="2"/>
          </rPr>
          <t>pierf:</t>
        </r>
        <r>
          <rPr>
            <sz val="9"/>
            <color indexed="81"/>
            <rFont val="Tahoma"/>
            <family val="2"/>
          </rPr>
          <t xml:space="preserve">
https://emmerregroup.com/etica/</t>
        </r>
      </text>
    </comment>
    <comment ref="H73" authorId="0" shapeId="0" xr:uid="{2447F72C-09D6-4F2D-8D13-E13AE0B1A6AF}">
      <text>
        <r>
          <rPr>
            <b/>
            <sz val="9"/>
            <color indexed="81"/>
            <rFont val="Tahoma"/>
            <family val="2"/>
          </rPr>
          <t>pierf:</t>
        </r>
        <r>
          <rPr>
            <sz val="9"/>
            <color indexed="81"/>
            <rFont val="Tahoma"/>
            <family val="2"/>
          </rPr>
          <t xml:space="preserve">
nessun riferimento</t>
        </r>
      </text>
    </comment>
    <comment ref="H74" authorId="0" shapeId="0" xr:uid="{DA2AD7DF-BF4A-45C1-AAEB-15AC650EA1F4}">
      <text>
        <r>
          <rPr>
            <b/>
            <sz val="9"/>
            <color indexed="81"/>
            <rFont val="Tahoma"/>
            <family val="2"/>
          </rPr>
          <t>pierf:</t>
        </r>
        <r>
          <rPr>
            <sz val="9"/>
            <color indexed="81"/>
            <rFont val="Tahoma"/>
            <family val="2"/>
          </rPr>
          <t xml:space="preserve">
https://eudaimon.it/it/chi-siamo/</t>
        </r>
      </text>
    </comment>
    <comment ref="H75" authorId="0" shapeId="0" xr:uid="{EC754099-F1BE-45B8-AF62-598458470327}">
      <text>
        <r>
          <rPr>
            <b/>
            <sz val="9"/>
            <color indexed="81"/>
            <rFont val="Tahoma"/>
            <family val="2"/>
          </rPr>
          <t>pierf:</t>
        </r>
        <r>
          <rPr>
            <sz val="9"/>
            <color indexed="81"/>
            <rFont val="Tahoma"/>
            <family val="2"/>
          </rPr>
          <t xml:space="preserve">
vedi ultimo report</t>
        </r>
      </text>
    </comment>
    <comment ref="H76" authorId="0" shapeId="0" xr:uid="{2644FF4A-0CCF-4235-B520-F399D2CD7C87}">
      <text>
        <r>
          <rPr>
            <b/>
            <sz val="9"/>
            <color indexed="81"/>
            <rFont val="Tahoma"/>
            <family val="2"/>
          </rPr>
          <t>pierf:</t>
        </r>
        <r>
          <rPr>
            <sz val="9"/>
            <color indexed="81"/>
            <rFont val="Tahoma"/>
            <family val="2"/>
          </rPr>
          <t xml:space="preserve">
https://www.scatolificiogiampietri.it/sostenibilita</t>
        </r>
      </text>
    </comment>
    <comment ref="H77" authorId="0" shapeId="0" xr:uid="{170F1051-959C-40AD-A1ED-910FB2CA9B25}">
      <text>
        <r>
          <rPr>
            <b/>
            <sz val="9"/>
            <color indexed="81"/>
            <rFont val="Tahoma"/>
            <family val="2"/>
          </rPr>
          <t>pierf:</t>
        </r>
        <r>
          <rPr>
            <sz val="9"/>
            <color indexed="81"/>
            <rFont val="Tahoma"/>
            <family val="2"/>
          </rPr>
          <t xml:space="preserve">
https://www.perlagewines.com/chi-siamo/b-corporation/</t>
        </r>
      </text>
    </comment>
    <comment ref="H78" authorId="0" shapeId="0" xr:uid="{A784682F-290D-4E91-B2F7-B832D829FBA4}">
      <text>
        <r>
          <rPr>
            <b/>
            <sz val="9"/>
            <color indexed="81"/>
            <rFont val="Tahoma"/>
            <family val="2"/>
          </rPr>
          <t>pierf:</t>
        </r>
        <r>
          <rPr>
            <sz val="9"/>
            <color indexed="81"/>
            <rFont val="Tahoma"/>
            <family val="2"/>
          </rPr>
          <t xml:space="preserve">
https://www.diasen.com/bcorp/</t>
        </r>
      </text>
    </comment>
    <comment ref="H79" authorId="0" shapeId="0" xr:uid="{7A44AF4D-452B-4C56-B727-8592E1ABF772}">
      <text>
        <r>
          <rPr>
            <b/>
            <sz val="9"/>
            <color indexed="81"/>
            <rFont val="Tahoma"/>
            <family val="2"/>
          </rPr>
          <t>pierf:</t>
        </r>
        <r>
          <rPr>
            <sz val="9"/>
            <color indexed="81"/>
            <rFont val="Tahoma"/>
            <family val="2"/>
          </rPr>
          <t xml:space="preserve">
https://www.icma.it/storia/</t>
        </r>
      </text>
    </comment>
    <comment ref="H80" authorId="0" shapeId="0" xr:uid="{B6EC8386-AA1D-4551-AE35-1B8590649D7A}">
      <text>
        <r>
          <rPr>
            <b/>
            <sz val="9"/>
            <color indexed="81"/>
            <rFont val="Tahoma"/>
            <family val="2"/>
          </rPr>
          <t>pierf:</t>
        </r>
        <r>
          <rPr>
            <sz val="9"/>
            <color indexed="81"/>
            <rFont val="Tahoma"/>
            <family val="2"/>
          </rPr>
          <t xml:space="preserve">
nessun riferimento</t>
        </r>
      </text>
    </comment>
    <comment ref="H81" authorId="0" shapeId="0" xr:uid="{503728DF-0052-4ED4-9F20-793C7BA7DADD}">
      <text>
        <r>
          <rPr>
            <b/>
            <sz val="9"/>
            <color indexed="81"/>
            <rFont val="Tahoma"/>
            <family val="2"/>
          </rPr>
          <t>pierf:</t>
        </r>
        <r>
          <rPr>
            <sz val="9"/>
            <color indexed="81"/>
            <rFont val="Tahoma"/>
            <family val="2"/>
          </rPr>
          <t xml:space="preserve">
https://www.renovit.it/it/news/Renovit-diventa-Societa-Benefit-e-integra-le-finalita-di-beneficio-comune-nel-proprio-statuto/</t>
        </r>
      </text>
    </comment>
    <comment ref="H82" authorId="0" shapeId="0" xr:uid="{DAB09CC9-F80E-4BEE-9A18-C05167A451F0}">
      <text>
        <r>
          <rPr>
            <b/>
            <sz val="9"/>
            <color indexed="81"/>
            <rFont val="Tahoma"/>
            <family val="2"/>
          </rPr>
          <t>pierf:</t>
        </r>
        <r>
          <rPr>
            <sz val="9"/>
            <color indexed="81"/>
            <rFont val="Tahoma"/>
            <family val="2"/>
          </rPr>
          <t xml:space="preserve">
https://fedabo.com/societa/b-corp-benefit/</t>
        </r>
      </text>
    </comment>
    <comment ref="H83" authorId="0" shapeId="0" xr:uid="{0DA694EF-6A28-481A-88B3-171B666E09CA}">
      <text>
        <r>
          <rPr>
            <b/>
            <sz val="9"/>
            <color indexed="81"/>
            <rFont val="Tahoma"/>
            <family val="2"/>
          </rPr>
          <t>pierf:</t>
        </r>
        <r>
          <rPr>
            <sz val="9"/>
            <color indexed="81"/>
            <rFont val="Tahoma"/>
            <family val="2"/>
          </rPr>
          <t xml:space="preserve">
https://bioline-jato.com/bioline-jato-diventa-b-corp/</t>
        </r>
      </text>
    </comment>
    <comment ref="H84" authorId="0" shapeId="0" xr:uid="{BEF294D2-B1ED-4A8B-AABF-7DE72B8D7DF5}">
      <text>
        <r>
          <rPr>
            <b/>
            <sz val="9"/>
            <color indexed="81"/>
            <rFont val="Tahoma"/>
            <family val="2"/>
          </rPr>
          <t>pierf:</t>
        </r>
        <r>
          <rPr>
            <sz val="9"/>
            <color indexed="81"/>
            <rFont val="Tahoma"/>
            <family val="2"/>
          </rPr>
          <t xml:space="preserve">
https://www.ats2000.it/ats-2000-ha-ottenuto-la-certificazione-b-corp/</t>
        </r>
      </text>
    </comment>
    <comment ref="H85" authorId="0" shapeId="0" xr:uid="{F4A1A5FC-6F7F-4CF7-8142-43C9C8D02825}">
      <text>
        <r>
          <rPr>
            <b/>
            <sz val="9"/>
            <color indexed="81"/>
            <rFont val="Tahoma"/>
            <family val="2"/>
          </rPr>
          <t>pierf:</t>
        </r>
        <r>
          <rPr>
            <sz val="9"/>
            <color indexed="81"/>
            <rFont val="Tahoma"/>
            <family val="2"/>
          </rPr>
          <t xml:space="preserve">
vedi ultimo report</t>
        </r>
      </text>
    </comment>
    <comment ref="H86" authorId="0" shapeId="0" xr:uid="{3ACB8CA0-DA2D-43C4-8D57-4022EEDEA24A}">
      <text>
        <r>
          <rPr>
            <b/>
            <sz val="9"/>
            <color indexed="81"/>
            <rFont val="Tahoma"/>
            <family val="2"/>
          </rPr>
          <t>pierf:</t>
        </r>
        <r>
          <rPr>
            <sz val="9"/>
            <color indexed="81"/>
            <rFont val="Tahoma"/>
            <family val="2"/>
          </rPr>
          <t xml:space="preserve">
vedi ultimo report</t>
        </r>
      </text>
    </comment>
    <comment ref="H87" authorId="0" shapeId="0" xr:uid="{1BC4E0D0-3E6D-43F5-8E32-B40A81CE1107}">
      <text>
        <r>
          <rPr>
            <b/>
            <sz val="9"/>
            <color indexed="81"/>
            <rFont val="Tahoma"/>
            <family val="2"/>
          </rPr>
          <t>pierf:</t>
        </r>
        <r>
          <rPr>
            <sz val="9"/>
            <color indexed="81"/>
            <rFont val="Tahoma"/>
            <family val="2"/>
          </rPr>
          <t xml:space="preserve">
vedi ultimo report</t>
        </r>
      </text>
    </comment>
    <comment ref="H88" authorId="0" shapeId="0" xr:uid="{E3417F5A-9A07-4D00-8315-062E95895B34}">
      <text>
        <r>
          <rPr>
            <b/>
            <sz val="9"/>
            <color indexed="81"/>
            <rFont val="Tahoma"/>
            <family val="2"/>
          </rPr>
          <t>pierf:</t>
        </r>
        <r>
          <rPr>
            <sz val="9"/>
            <color indexed="81"/>
            <rFont val="Tahoma"/>
            <family val="2"/>
          </rPr>
          <t xml:space="preserve">
nessun riferimento</t>
        </r>
      </text>
    </comment>
    <comment ref="H89" authorId="0" shapeId="0" xr:uid="{7CD7EC4C-318F-43EC-8327-B1A4C7A5F1C1}">
      <text>
        <r>
          <rPr>
            <b/>
            <sz val="9"/>
            <color indexed="81"/>
            <rFont val="Tahoma"/>
            <family val="2"/>
          </rPr>
          <t>pierf:</t>
        </r>
        <r>
          <rPr>
            <sz val="9"/>
            <color indexed="81"/>
            <rFont val="Tahoma"/>
            <family val="2"/>
          </rPr>
          <t xml:space="preserve">
https://www.salesspa.com/perche-scegliere-noi/</t>
        </r>
      </text>
    </comment>
    <comment ref="CS89" authorId="0" shapeId="0" xr:uid="{80A89894-0C0A-428D-B158-9CAA2DA491C2}">
      <text>
        <r>
          <rPr>
            <b/>
            <sz val="9"/>
            <color indexed="81"/>
            <rFont val="Tahoma"/>
            <family val="2"/>
          </rPr>
          <t>pierf:</t>
        </r>
        <r>
          <rPr>
            <sz val="9"/>
            <color indexed="81"/>
            <rFont val="Tahoma"/>
            <family val="2"/>
          </rPr>
          <t xml:space="preserve">
PER LA DATA RIFERIMENTO A https://www.salesspa.com/perche-scegliere-noi/</t>
        </r>
      </text>
    </comment>
    <comment ref="CT89" authorId="0" shapeId="0" xr:uid="{B527ECBA-DB36-42E0-B244-2B0F6F354707}">
      <text>
        <r>
          <rPr>
            <b/>
            <sz val="9"/>
            <color indexed="81"/>
            <rFont val="Tahoma"/>
            <family val="2"/>
          </rPr>
          <t>pierf:</t>
        </r>
        <r>
          <rPr>
            <sz val="9"/>
            <color indexed="81"/>
            <rFont val="Tahoma"/>
            <family val="2"/>
          </rPr>
          <t xml:space="preserve">
PER LA DATA, RIFERIMENTO A https://www.salesspa.com/perche-scegliere-noi/</t>
        </r>
      </text>
    </comment>
    <comment ref="DD89" authorId="0" shapeId="0" xr:uid="{798E1EC1-CDEB-4E79-9A7A-D204B03B656D}">
      <text>
        <r>
          <rPr>
            <b/>
            <sz val="9"/>
            <color indexed="81"/>
            <rFont val="Tahoma"/>
            <family val="2"/>
          </rPr>
          <t>pierf:</t>
        </r>
        <r>
          <rPr>
            <sz val="9"/>
            <color indexed="81"/>
            <rFont val="Tahoma"/>
            <family val="2"/>
          </rPr>
          <t xml:space="preserve">
https://www.salesspa.com/perche-scegliere-noi/</t>
        </r>
      </text>
    </comment>
    <comment ref="H90" authorId="0" shapeId="0" xr:uid="{B225A9A2-6068-4F7A-BB45-3B914F38974E}">
      <text>
        <r>
          <rPr>
            <b/>
            <sz val="9"/>
            <color indexed="81"/>
            <rFont val="Tahoma"/>
            <family val="2"/>
          </rPr>
          <t>pierf:</t>
        </r>
        <r>
          <rPr>
            <sz val="9"/>
            <color indexed="81"/>
            <rFont val="Tahoma"/>
            <family val="2"/>
          </rPr>
          <t xml:space="preserve">
vedi ultimo report</t>
        </r>
      </text>
    </comment>
    <comment ref="H91" authorId="0" shapeId="0" xr:uid="{7C696FEA-40B9-478A-93BC-E4499B623FBD}">
      <text>
        <r>
          <rPr>
            <b/>
            <sz val="9"/>
            <color indexed="81"/>
            <rFont val="Tahoma"/>
            <family val="2"/>
          </rPr>
          <t>pierf:</t>
        </r>
        <r>
          <rPr>
            <sz val="9"/>
            <color indexed="81"/>
            <rFont val="Tahoma"/>
            <family val="2"/>
          </rPr>
          <t xml:space="preserve">
nessun riferimento</t>
        </r>
      </text>
    </comment>
    <comment ref="H92" authorId="0" shapeId="0" xr:uid="{CE6100F9-3ED7-47F1-887B-0540026AD816}">
      <text>
        <r>
          <rPr>
            <b/>
            <sz val="9"/>
            <color indexed="81"/>
            <rFont val="Tahoma"/>
            <family val="2"/>
          </rPr>
          <t>pierf:</t>
        </r>
        <r>
          <rPr>
            <sz val="9"/>
            <color indexed="81"/>
            <rFont val="Tahoma"/>
            <family val="2"/>
          </rPr>
          <t xml:space="preserve">
vedi ultimo report</t>
        </r>
      </text>
    </comment>
    <comment ref="H94" authorId="0" shapeId="0" xr:uid="{608A5BDE-6C55-40F5-B484-084B5117A268}">
      <text>
        <r>
          <rPr>
            <b/>
            <sz val="9"/>
            <color indexed="81"/>
            <rFont val="Tahoma"/>
            <family val="2"/>
          </rPr>
          <t>pierf:</t>
        </r>
        <r>
          <rPr>
            <sz val="9"/>
            <color indexed="81"/>
            <rFont val="Tahoma"/>
            <family val="2"/>
          </rPr>
          <t xml:space="preserve">
vedi 2015.impact_report
</t>
        </r>
      </text>
    </comment>
    <comment ref="H95" authorId="0" shapeId="0" xr:uid="{8436D86B-0B67-4618-B41A-508CECF6FEB8}">
      <text>
        <r>
          <rPr>
            <b/>
            <sz val="9"/>
            <color indexed="81"/>
            <rFont val="Tahoma"/>
            <family val="2"/>
          </rPr>
          <t>pierf:</t>
        </r>
        <r>
          <rPr>
            <sz val="9"/>
            <color indexed="81"/>
            <rFont val="Tahoma"/>
            <family val="2"/>
          </rPr>
          <t xml:space="preserve">
https://www.progressiosgr.it/it/responsible-investment-policy/</t>
        </r>
      </text>
    </comment>
    <comment ref="H96" authorId="0" shapeId="0" xr:uid="{18CD6314-8F2D-48C0-8C44-0A77AD8B0DE4}">
      <text>
        <r>
          <rPr>
            <b/>
            <sz val="9"/>
            <color indexed="81"/>
            <rFont val="Tahoma"/>
            <family val="2"/>
          </rPr>
          <t>pierf:</t>
        </r>
        <r>
          <rPr>
            <sz val="9"/>
            <color indexed="81"/>
            <rFont val="Tahoma"/>
            <family val="2"/>
          </rPr>
          <t xml:space="preserve">
nessun riferimento</t>
        </r>
      </text>
    </comment>
    <comment ref="H97" authorId="0" shapeId="0" xr:uid="{621727E9-437E-47E0-AC4C-3F7972B32F5C}">
      <text>
        <r>
          <rPr>
            <b/>
            <sz val="9"/>
            <color indexed="81"/>
            <rFont val="Tahoma"/>
            <family val="2"/>
          </rPr>
          <t>pierf:</t>
        </r>
        <r>
          <rPr>
            <sz val="9"/>
            <color indexed="81"/>
            <rFont val="Tahoma"/>
            <family val="2"/>
          </rPr>
          <t xml:space="preserve">
VEDI ULTIMO REPORT</t>
        </r>
      </text>
    </comment>
    <comment ref="H98" authorId="0" shapeId="0" xr:uid="{A3A8045D-50F8-425F-B1CB-ED0C271FA2FA}">
      <text>
        <r>
          <rPr>
            <b/>
            <sz val="9"/>
            <color indexed="81"/>
            <rFont val="Tahoma"/>
            <family val="2"/>
          </rPr>
          <t>pierf:</t>
        </r>
        <r>
          <rPr>
            <sz val="9"/>
            <color indexed="81"/>
            <rFont val="Tahoma"/>
            <family val="2"/>
          </rPr>
          <t xml:space="preserve">
nessun riferimento, se non nella denominazione 
https://maisoncashmere.it/informazioni-legali</t>
        </r>
      </text>
    </comment>
    <comment ref="H99" authorId="0" shapeId="0" xr:uid="{652BCB32-6DF5-41B1-978C-8D863283C1E4}">
      <text>
        <r>
          <rPr>
            <b/>
            <sz val="9"/>
            <color indexed="81"/>
            <rFont val="Tahoma"/>
            <family val="2"/>
          </rPr>
          <t>pierf:</t>
        </r>
        <r>
          <rPr>
            <sz val="9"/>
            <color indexed="81"/>
            <rFont val="Tahoma"/>
            <family val="2"/>
          </rPr>
          <t xml:space="preserve">
nessun riferimento</t>
        </r>
      </text>
    </comment>
    <comment ref="H100" authorId="0" shapeId="0" xr:uid="{02B1ED61-DDDD-4D60-9834-2A59780392AF}">
      <text>
        <r>
          <rPr>
            <b/>
            <sz val="9"/>
            <color indexed="81"/>
            <rFont val="Tahoma"/>
            <family val="2"/>
          </rPr>
          <t>pierf:</t>
        </r>
        <r>
          <rPr>
            <sz val="9"/>
            <color indexed="81"/>
            <rFont val="Tahoma"/>
            <family val="2"/>
          </rPr>
          <t xml:space="preserve">
https://www.jointly.pro/2023/3/6/jointly-diventa-una-B-Corp-certificata</t>
        </r>
      </text>
    </comment>
    <comment ref="H101" authorId="0" shapeId="0" xr:uid="{3D2C8ABA-C38D-4CA3-92FC-45CA565CE5B0}">
      <text>
        <r>
          <rPr>
            <b/>
            <sz val="9"/>
            <color indexed="81"/>
            <rFont val="Tahoma"/>
            <family val="2"/>
          </rPr>
          <t>pierf:</t>
        </r>
        <r>
          <rPr>
            <sz val="9"/>
            <color indexed="81"/>
            <rFont val="Tahoma"/>
            <family val="2"/>
          </rPr>
          <t xml:space="preserve">
vedi ultimo report</t>
        </r>
      </text>
    </comment>
    <comment ref="H102" authorId="0" shapeId="0" xr:uid="{1372F9FC-F0B3-40BA-B66F-8F121ABB6EAD}">
      <text>
        <r>
          <rPr>
            <b/>
            <sz val="9"/>
            <color indexed="81"/>
            <rFont val="Tahoma"/>
            <family val="2"/>
          </rPr>
          <t>pierf:</t>
        </r>
        <r>
          <rPr>
            <sz val="9"/>
            <color indexed="81"/>
            <rFont val="Tahoma"/>
            <family val="2"/>
          </rPr>
          <t xml:space="preserve">
dichiarata SB
https://www.mondora.it/impact/
nessun riferimento alla data del cambio di status</t>
        </r>
      </text>
    </comment>
    <comment ref="H103" authorId="0" shapeId="0" xr:uid="{866C84B2-57C4-40A3-AF0C-9CEAF34F0D4C}">
      <text>
        <r>
          <rPr>
            <b/>
            <sz val="9"/>
            <color indexed="81"/>
            <rFont val="Tahoma"/>
            <family val="2"/>
          </rPr>
          <t>pierf:</t>
        </r>
        <r>
          <rPr>
            <sz val="9"/>
            <color indexed="81"/>
            <rFont val="Tahoma"/>
            <family val="2"/>
          </rPr>
          <t xml:space="preserve">
non è ancora SB, come riportato negli obbiettivi dell'ultimo report</t>
        </r>
      </text>
    </comment>
    <comment ref="H104" authorId="0" shapeId="0" xr:uid="{E39279F6-5DAD-4B77-AE1A-D1A6FCD92538}">
      <text>
        <r>
          <rPr>
            <b/>
            <sz val="9"/>
            <color indexed="81"/>
            <rFont val="Tahoma"/>
            <family val="2"/>
          </rPr>
          <t>pierf:</t>
        </r>
        <r>
          <rPr>
            <sz val="9"/>
            <color indexed="81"/>
            <rFont val="Tahoma"/>
            <family val="2"/>
          </rPr>
          <t xml:space="preserve">
https://www.welookaround.com/bcorp</t>
        </r>
      </text>
    </comment>
    <comment ref="H105" authorId="0" shapeId="0" xr:uid="{89AD945D-B53F-4E76-98B0-6313316C094D}">
      <text>
        <r>
          <rPr>
            <b/>
            <sz val="9"/>
            <color indexed="81"/>
            <rFont val="Tahoma"/>
            <family val="2"/>
          </rPr>
          <t>pierf:</t>
        </r>
        <r>
          <rPr>
            <sz val="9"/>
            <color indexed="81"/>
            <rFont val="Tahoma"/>
            <family val="2"/>
          </rPr>
          <t xml:space="preserve">
https://www.intexo.it/b-corp/</t>
        </r>
      </text>
    </comment>
    <comment ref="H106" authorId="0" shapeId="0" xr:uid="{FAF69016-9C79-41F6-853D-8624012DAC77}">
      <text>
        <r>
          <rPr>
            <b/>
            <sz val="9"/>
            <color indexed="81"/>
            <rFont val="Tahoma"/>
            <family val="2"/>
          </rPr>
          <t>pierf:</t>
        </r>
        <r>
          <rPr>
            <sz val="9"/>
            <color indexed="81"/>
            <rFont val="Tahoma"/>
            <family val="2"/>
          </rPr>
          <t xml:space="preserve">
vedi ultimo report</t>
        </r>
      </text>
    </comment>
    <comment ref="H107" authorId="0" shapeId="0" xr:uid="{858ACD41-F761-4B56-BC9F-0AEB5EFFED75}">
      <text>
        <r>
          <rPr>
            <b/>
            <sz val="9"/>
            <color indexed="81"/>
            <rFont val="Tahoma"/>
            <family val="2"/>
          </rPr>
          <t>pierf:</t>
        </r>
        <r>
          <rPr>
            <sz val="9"/>
            <color indexed="81"/>
            <rFont val="Tahoma"/>
            <family val="2"/>
          </rPr>
          <t xml:space="preserve">
nessun riferimento</t>
        </r>
      </text>
    </comment>
    <comment ref="H108" authorId="0" shapeId="0" xr:uid="{16C251F8-E269-42CF-8C7D-174C83188D5B}">
      <text>
        <r>
          <rPr>
            <b/>
            <sz val="9"/>
            <color indexed="81"/>
            <rFont val="Tahoma"/>
            <family val="2"/>
          </rPr>
          <t>pierf:</t>
        </r>
        <r>
          <rPr>
            <sz val="9"/>
            <color indexed="81"/>
            <rFont val="Tahoma"/>
            <family val="2"/>
          </rPr>
          <t xml:space="preserve">
https://achabgroup.it/certificazioni/</t>
        </r>
      </text>
    </comment>
    <comment ref="H109" authorId="0" shapeId="0" xr:uid="{45843AC1-A8CE-4F5F-8D43-88F6ED143A01}">
      <text>
        <r>
          <rPr>
            <b/>
            <sz val="9"/>
            <color indexed="81"/>
            <rFont val="Tahoma"/>
            <family val="2"/>
          </rPr>
          <t>pierf:</t>
        </r>
        <r>
          <rPr>
            <sz val="9"/>
            <color indexed="81"/>
            <rFont val="Tahoma"/>
            <family val="2"/>
          </rPr>
          <t xml:space="preserve">
https://www.carterbenson.com/</t>
        </r>
      </text>
    </comment>
    <comment ref="H110" authorId="0" shapeId="0" xr:uid="{71C49F97-7B76-4E50-A091-2D396C78471B}">
      <text>
        <r>
          <rPr>
            <b/>
            <sz val="9"/>
            <color indexed="81"/>
            <rFont val="Tahoma"/>
            <family val="2"/>
          </rPr>
          <t>pierf:</t>
        </r>
        <r>
          <rPr>
            <sz val="9"/>
            <color indexed="81"/>
            <rFont val="Tahoma"/>
            <family val="2"/>
          </rPr>
          <t xml:space="preserve">
nessun riferimento, se non nella denominazione 
https://www.acquainbrick.it/dati-societari/</t>
        </r>
      </text>
    </comment>
    <comment ref="H111" authorId="0" shapeId="0" xr:uid="{15DDFFBB-EF37-4883-A830-A8C71181326D}">
      <text>
        <r>
          <rPr>
            <b/>
            <sz val="9"/>
            <color indexed="81"/>
            <rFont val="Tahoma"/>
            <family val="2"/>
          </rPr>
          <t>pierf:</t>
        </r>
        <r>
          <rPr>
            <sz val="9"/>
            <color indexed="81"/>
            <rFont val="Tahoma"/>
            <family val="2"/>
          </rPr>
          <t xml:space="preserve">
https://www.sealence.it/2021/07/27/sealence-diventa-societa-benefit/</t>
        </r>
      </text>
    </comment>
    <comment ref="H112" authorId="0" shapeId="0" xr:uid="{070B4617-9C43-4711-B35B-43EB3D0F3102}">
      <text>
        <r>
          <rPr>
            <b/>
            <sz val="9"/>
            <color indexed="81"/>
            <rFont val="Tahoma"/>
            <family val="2"/>
          </rPr>
          <t>pierf:</t>
        </r>
        <r>
          <rPr>
            <sz val="9"/>
            <color indexed="81"/>
            <rFont val="Tahoma"/>
            <family val="2"/>
          </rPr>
          <t xml:space="preserve">
https://www.way2global.com/agenzia-di-traduzioni-milano/b-corp-e-societa-benefit/</t>
        </r>
      </text>
    </comment>
    <comment ref="H113" authorId="0" shapeId="0" xr:uid="{3AB6731A-2336-4DF0-8EDB-B01FF5B49371}">
      <text>
        <r>
          <rPr>
            <b/>
            <sz val="9"/>
            <color indexed="81"/>
            <rFont val="Tahoma"/>
            <family val="2"/>
          </rPr>
          <t>pierf:</t>
        </r>
        <r>
          <rPr>
            <sz val="9"/>
            <color indexed="81"/>
            <rFont val="Tahoma"/>
            <family val="2"/>
          </rPr>
          <t xml:space="preserve">
vedi ultimo report</t>
        </r>
      </text>
    </comment>
    <comment ref="H114" authorId="0" shapeId="0" xr:uid="{4D038F11-5B1E-4746-A4C7-49574409E580}">
      <text>
        <r>
          <rPr>
            <b/>
            <sz val="9"/>
            <color indexed="81"/>
            <rFont val="Tahoma"/>
            <family val="2"/>
          </rPr>
          <t>pierf:</t>
        </r>
        <r>
          <rPr>
            <sz val="9"/>
            <color indexed="81"/>
            <rFont val="Tahoma"/>
            <family val="2"/>
          </rPr>
          <t xml:space="preserve">
vedi ultimo report</t>
        </r>
      </text>
    </comment>
    <comment ref="H115" authorId="0" shapeId="0" xr:uid="{A2BEB025-B6BF-42CE-8F5D-8BB0F06B242C}">
      <text>
        <r>
          <rPr>
            <b/>
            <sz val="9"/>
            <color indexed="81"/>
            <rFont val="Tahoma"/>
            <family val="2"/>
          </rPr>
          <t>pierf:</t>
        </r>
        <r>
          <rPr>
            <sz val="9"/>
            <color indexed="81"/>
            <rFont val="Tahoma"/>
            <family val="2"/>
          </rPr>
          <t xml:space="preserve">
https://www.miomojo.com/it/content/6-chi-siamo
nessun riferimento alla data</t>
        </r>
      </text>
    </comment>
    <comment ref="CB115" authorId="0" shapeId="0" xr:uid="{D4D9558E-AA3C-4E37-A85F-AC117EDC1B01}">
      <text>
        <r>
          <rPr>
            <b/>
            <sz val="9"/>
            <color indexed="81"/>
            <rFont val="Tahoma"/>
            <family val="2"/>
          </rPr>
          <t>pierf:</t>
        </r>
        <r>
          <rPr>
            <sz val="9"/>
            <color indexed="81"/>
            <rFont val="Tahoma"/>
            <family val="2"/>
          </rPr>
          <t xml:space="preserve">
https://www.miomojo.com/it/content/7-come-lo-facciamo</t>
        </r>
      </text>
    </comment>
    <comment ref="H116" authorId="0" shapeId="0" xr:uid="{3E586C0E-A063-4DF6-9583-19ED6899D239}">
      <text>
        <r>
          <rPr>
            <b/>
            <sz val="9"/>
            <color indexed="81"/>
            <rFont val="Tahoma"/>
            <family val="2"/>
          </rPr>
          <t>pierf:</t>
        </r>
        <r>
          <rPr>
            <sz val="9"/>
            <color indexed="81"/>
            <rFont val="Tahoma"/>
            <family val="2"/>
          </rPr>
          <t xml:space="preserve">
https://www.dermophisiologique.it/ita/societa-benefit.asp</t>
        </r>
      </text>
    </comment>
    <comment ref="CS116" authorId="0" shapeId="0" xr:uid="{AE6FCEE6-FA0E-428E-B196-D0056FFCDFFD}">
      <text>
        <r>
          <rPr>
            <b/>
            <sz val="9"/>
            <color indexed="81"/>
            <rFont val="Tahoma"/>
            <family val="2"/>
          </rPr>
          <t>pierf:</t>
        </r>
        <r>
          <rPr>
            <sz val="9"/>
            <color indexed="81"/>
            <rFont val="Tahoma"/>
            <family val="2"/>
          </rPr>
          <t xml:space="preserve">
vedi pdf in directory</t>
        </r>
      </text>
    </comment>
    <comment ref="H117" authorId="0" shapeId="0" xr:uid="{B3B91B26-C931-4BE6-A75D-0D90315FB83F}">
      <text>
        <r>
          <rPr>
            <b/>
            <sz val="9"/>
            <color indexed="81"/>
            <rFont val="Tahoma"/>
            <family val="2"/>
          </rPr>
          <t>pierf:</t>
        </r>
        <r>
          <rPr>
            <sz val="9"/>
            <color indexed="81"/>
            <rFont val="Tahoma"/>
            <family val="2"/>
          </rPr>
          <t xml:space="preserve">
https://www.etifor.com/it/chi-siamo/azienda/</t>
        </r>
      </text>
    </comment>
    <comment ref="H118" authorId="0" shapeId="0" xr:uid="{14D2B75F-70CE-481E-99C0-5996925D8603}">
      <text>
        <r>
          <rPr>
            <b/>
            <sz val="9"/>
            <color indexed="81"/>
            <rFont val="Tahoma"/>
            <family val="2"/>
          </rPr>
          <t>pierf:</t>
        </r>
        <r>
          <rPr>
            <sz val="9"/>
            <color indexed="81"/>
            <rFont val="Tahoma"/>
            <family val="2"/>
          </rPr>
          <t xml:space="preserve">
vedi ultimo report</t>
        </r>
      </text>
    </comment>
    <comment ref="H119" authorId="0" shapeId="0" xr:uid="{FF1D2745-5159-47A7-96FF-949FF7FBF3E1}">
      <text>
        <r>
          <rPr>
            <b/>
            <sz val="9"/>
            <color indexed="81"/>
            <rFont val="Tahoma"/>
            <family val="2"/>
          </rPr>
          <t>pierf:</t>
        </r>
        <r>
          <rPr>
            <sz val="9"/>
            <color indexed="81"/>
            <rFont val="Tahoma"/>
            <family val="2"/>
          </rPr>
          <t xml:space="preserve">
vedi ultimo report</t>
        </r>
      </text>
    </comment>
    <comment ref="H120" authorId="0" shapeId="0" xr:uid="{87EDBE18-2426-47DC-9B7D-5B1C004F8BFB}">
      <text>
        <r>
          <rPr>
            <b/>
            <sz val="9"/>
            <color indexed="81"/>
            <rFont val="Tahoma"/>
            <family val="2"/>
          </rPr>
          <t>pierf:</t>
        </r>
        <r>
          <rPr>
            <sz val="9"/>
            <color indexed="81"/>
            <rFont val="Tahoma"/>
            <family val="2"/>
          </rPr>
          <t xml:space="preserve">
https://www.servicevendingdistributoriautomatici.it/sv/service-vending-societa-benefit/</t>
        </r>
      </text>
    </comment>
    <comment ref="H121" authorId="0" shapeId="0" xr:uid="{168DE9C0-E0E4-490E-B2B8-44F19C5EDA66}">
      <text>
        <r>
          <rPr>
            <b/>
            <sz val="9"/>
            <color indexed="81"/>
            <rFont val="Tahoma"/>
            <family val="2"/>
          </rPr>
          <t>pierf:</t>
        </r>
        <r>
          <rPr>
            <sz val="9"/>
            <color indexed="81"/>
            <rFont val="Tahoma"/>
            <family val="2"/>
          </rPr>
          <t xml:space="preserve">
https://digitalattitude.com/stories/relazione-annuale-impatto-2021-2022</t>
        </r>
      </text>
    </comment>
    <comment ref="H122" authorId="0" shapeId="0" xr:uid="{FE19201E-7E37-4D5C-8CDB-3B207A5F9364}">
      <text>
        <r>
          <rPr>
            <b/>
            <sz val="9"/>
            <color indexed="81"/>
            <rFont val="Tahoma"/>
            <family val="2"/>
          </rPr>
          <t>pierf:</t>
        </r>
        <r>
          <rPr>
            <sz val="9"/>
            <color indexed="81"/>
            <rFont val="Tahoma"/>
            <family val="2"/>
          </rPr>
          <t xml:space="preserve">
https://adrcenter.com/it/adr-center/il-nostro-passato/</t>
        </r>
      </text>
    </comment>
    <comment ref="H123" authorId="0" shapeId="0" xr:uid="{5EFB6E19-EF89-4871-AA45-98AC73FF4A51}">
      <text>
        <r>
          <rPr>
            <b/>
            <sz val="9"/>
            <color indexed="81"/>
            <rFont val="Tahoma"/>
            <family val="2"/>
          </rPr>
          <t>pierf:</t>
        </r>
        <r>
          <rPr>
            <sz val="9"/>
            <color indexed="81"/>
            <rFont val="Tahoma"/>
            <family val="2"/>
          </rPr>
          <t xml:space="preserve">
vedi ultimo report</t>
        </r>
      </text>
    </comment>
    <comment ref="H124" authorId="0" shapeId="0" xr:uid="{E137C4ED-8540-4840-BA48-52542BEA2819}">
      <text>
        <r>
          <rPr>
            <b/>
            <sz val="9"/>
            <color indexed="81"/>
            <rFont val="Tahoma"/>
            <family val="2"/>
          </rPr>
          <t>pierf:</t>
        </r>
        <r>
          <rPr>
            <sz val="9"/>
            <color indexed="81"/>
            <rFont val="Tahoma"/>
            <family val="2"/>
          </rPr>
          <t xml:space="preserve">
vedi ultimo report</t>
        </r>
      </text>
    </comment>
    <comment ref="H125" authorId="0" shapeId="0" xr:uid="{7DF3F039-C44B-4465-B84E-464CA6D89B6F}">
      <text>
        <r>
          <rPr>
            <b/>
            <sz val="9"/>
            <color indexed="81"/>
            <rFont val="Tahoma"/>
            <family val="2"/>
          </rPr>
          <t>pierf:</t>
        </r>
        <r>
          <rPr>
            <sz val="9"/>
            <color indexed="81"/>
            <rFont val="Tahoma"/>
            <family val="2"/>
          </rPr>
          <t xml:space="preserve">
vedi ultimo report</t>
        </r>
      </text>
    </comment>
    <comment ref="H126" authorId="0" shapeId="0" xr:uid="{A5F24F96-4C7E-44BF-A507-573DEA064F42}">
      <text>
        <r>
          <rPr>
            <b/>
            <sz val="9"/>
            <color indexed="81"/>
            <rFont val="Tahoma"/>
            <family val="2"/>
          </rPr>
          <t>pierf:</t>
        </r>
        <r>
          <rPr>
            <sz val="9"/>
            <color indexed="81"/>
            <rFont val="Tahoma"/>
            <family val="2"/>
          </rPr>
          <t xml:space="preserve">
https://edulife.it/societa-benefit/</t>
        </r>
      </text>
    </comment>
    <comment ref="H127" authorId="0" shapeId="0" xr:uid="{861D9D9E-5E9E-4D78-9C0F-AC4D6BD537F3}">
      <text>
        <r>
          <rPr>
            <b/>
            <sz val="9"/>
            <color indexed="81"/>
            <rFont val="Tahoma"/>
            <family val="2"/>
          </rPr>
          <t>pierf:</t>
        </r>
        <r>
          <rPr>
            <sz val="9"/>
            <color indexed="81"/>
            <rFont val="Tahoma"/>
            <family val="2"/>
          </rPr>
          <t xml:space="preserve">
https://uomoeambiente.com/chi-siamo/</t>
        </r>
      </text>
    </comment>
    <comment ref="DI127" authorId="0" shapeId="0" xr:uid="{864922D1-5F03-4D71-B8EB-6EA48D9C9358}">
      <text>
        <r>
          <rPr>
            <b/>
            <sz val="9"/>
            <color indexed="81"/>
            <rFont val="Tahoma"/>
            <family val="2"/>
          </rPr>
          <t>pierf:</t>
        </r>
        <r>
          <rPr>
            <sz val="9"/>
            <color indexed="81"/>
            <rFont val="Tahoma"/>
            <family val="2"/>
          </rPr>
          <t xml:space="preserve">
https://uomoeambiente.com/chi-siamo/</t>
        </r>
      </text>
    </comment>
    <comment ref="H129" authorId="0" shapeId="0" xr:uid="{2356BEC3-F18B-4DDE-B7EB-CDE002223AC4}">
      <text>
        <r>
          <rPr>
            <b/>
            <sz val="9"/>
            <color indexed="81"/>
            <rFont val="Tahoma"/>
            <family val="2"/>
          </rPr>
          <t>pierf:</t>
        </r>
        <r>
          <rPr>
            <sz val="9"/>
            <color indexed="81"/>
            <rFont val="Tahoma"/>
            <family val="2"/>
          </rPr>
          <t xml:space="preserve">
https://www.vanitycosmetica.it/relazione-di-impatto-ambientale/</t>
        </r>
      </text>
    </comment>
    <comment ref="H130" authorId="0" shapeId="0" xr:uid="{1FEA5E11-2796-4580-A288-85D750A8886E}">
      <text>
        <r>
          <rPr>
            <b/>
            <sz val="9"/>
            <color indexed="81"/>
            <rFont val="Tahoma"/>
            <family val="2"/>
          </rPr>
          <t>pierf:</t>
        </r>
        <r>
          <rPr>
            <sz val="9"/>
            <color indexed="81"/>
            <rFont val="Tahoma"/>
            <family val="2"/>
          </rPr>
          <t xml:space="preserve">
dichiaratamente SB, nessun riferimento alla data, forse nativa</t>
        </r>
      </text>
    </comment>
    <comment ref="H131" authorId="0" shapeId="0" xr:uid="{3AD80FCA-E382-4430-AA4A-E3870BB0E6FA}">
      <text>
        <r>
          <rPr>
            <b/>
            <sz val="9"/>
            <color indexed="81"/>
            <rFont val="Tahoma"/>
            <family val="2"/>
          </rPr>
          <t>pierf:</t>
        </r>
        <r>
          <rPr>
            <sz val="9"/>
            <color indexed="81"/>
            <rFont val="Tahoma"/>
            <family val="2"/>
          </rPr>
          <t xml:space="preserve">
https://www.ricehouse.it/impatto-sociale/</t>
        </r>
      </text>
    </comment>
    <comment ref="H132" authorId="0" shapeId="0" xr:uid="{82510C29-8EE9-47F5-B897-2C2B378C91CD}">
      <text>
        <r>
          <rPr>
            <b/>
            <sz val="9"/>
            <color indexed="81"/>
            <rFont val="Tahoma"/>
            <family val="2"/>
          </rPr>
          <t>pierf:</t>
        </r>
        <r>
          <rPr>
            <sz val="9"/>
            <color indexed="81"/>
            <rFont val="Tahoma"/>
            <family val="2"/>
          </rPr>
          <t xml:space="preserve">
vedi impact.report 2021</t>
        </r>
      </text>
    </comment>
    <comment ref="H133" authorId="0" shapeId="0" xr:uid="{C5C7D878-4CF2-4175-9019-50521FF7A2CD}">
      <text>
        <r>
          <rPr>
            <b/>
            <sz val="9"/>
            <color indexed="81"/>
            <rFont val="Tahoma"/>
            <family val="2"/>
          </rPr>
          <t>pierf:</t>
        </r>
        <r>
          <rPr>
            <sz val="9"/>
            <color indexed="81"/>
            <rFont val="Tahoma"/>
            <family val="2"/>
          </rPr>
          <t xml:space="preserve">
nessun riferimento</t>
        </r>
      </text>
    </comment>
    <comment ref="H134" authorId="0" shapeId="0" xr:uid="{7E54105F-06EA-4FBA-A758-81E6DA85B255}">
      <text>
        <r>
          <rPr>
            <b/>
            <sz val="9"/>
            <color indexed="81"/>
            <rFont val="Tahoma"/>
            <family val="2"/>
          </rPr>
          <t>pierf:</t>
        </r>
        <r>
          <rPr>
            <sz val="9"/>
            <color indexed="81"/>
            <rFont val="Tahoma"/>
            <family val="2"/>
          </rPr>
          <t xml:space="preserve">
https://sys-tek.it/about-us/</t>
        </r>
      </text>
    </comment>
    <comment ref="H135" authorId="0" shapeId="0" xr:uid="{C2EA2DE1-4F31-437C-8B60-4B07AC9466C8}">
      <text>
        <r>
          <rPr>
            <b/>
            <sz val="9"/>
            <color indexed="81"/>
            <rFont val="Tahoma"/>
            <family val="2"/>
          </rPr>
          <t>pierf:</t>
        </r>
        <r>
          <rPr>
            <sz val="9"/>
            <color indexed="81"/>
            <rFont val="Tahoma"/>
            <family val="2"/>
          </rPr>
          <t xml:space="preserve">
vedi ultimo report</t>
        </r>
      </text>
    </comment>
    <comment ref="DB135" authorId="0" shapeId="0" xr:uid="{A8BACEE7-3B0B-423B-84D4-5C88F1C56D35}">
      <text>
        <r>
          <rPr>
            <b/>
            <sz val="9"/>
            <color indexed="81"/>
            <rFont val="Tahoma"/>
            <family val="2"/>
          </rPr>
          <t>pierf:</t>
        </r>
        <r>
          <rPr>
            <sz val="9"/>
            <color indexed="81"/>
            <rFont val="Tahoma"/>
            <family val="2"/>
          </rPr>
          <t xml:space="preserve">
https://www.bestworkplaces.it/aziende/tangible/</t>
        </r>
      </text>
    </comment>
    <comment ref="H136" authorId="0" shapeId="0" xr:uid="{09D4CA9D-895A-44E2-A5F9-7AE754CAF357}">
      <text>
        <r>
          <rPr>
            <b/>
            <sz val="9"/>
            <color indexed="81"/>
            <rFont val="Tahoma"/>
            <family val="2"/>
          </rPr>
          <t>pierf:</t>
        </r>
        <r>
          <rPr>
            <sz val="9"/>
            <color indexed="81"/>
            <rFont val="Tahoma"/>
            <family val="2"/>
          </rPr>
          <t xml:space="preserve">
https://www.alisea.it/</t>
        </r>
      </text>
    </comment>
    <comment ref="H137" authorId="0" shapeId="0" xr:uid="{1B23FEDF-321C-484A-9D8D-0FF8AD85D568}">
      <text>
        <r>
          <rPr>
            <b/>
            <sz val="9"/>
            <color indexed="81"/>
            <rFont val="Tahoma"/>
            <family val="2"/>
          </rPr>
          <t>pierf:</t>
        </r>
        <r>
          <rPr>
            <sz val="9"/>
            <color indexed="81"/>
            <rFont val="Tahoma"/>
            <family val="2"/>
          </rPr>
          <t xml:space="preserve">
nessun riferimento a SB</t>
        </r>
      </text>
    </comment>
    <comment ref="CJ137" authorId="0" shapeId="0" xr:uid="{C699D9D0-D28E-4388-AD57-667BE4E6DA2A}">
      <text>
        <r>
          <rPr>
            <b/>
            <sz val="9"/>
            <color indexed="81"/>
            <rFont val="Tahoma"/>
            <family val="2"/>
          </rPr>
          <t>pierf:</t>
        </r>
        <r>
          <rPr>
            <sz val="9"/>
            <color indexed="81"/>
            <rFont val="Tahoma"/>
            <family val="2"/>
          </rPr>
          <t xml:space="preserve">
vedi ultimo report</t>
        </r>
      </text>
    </comment>
    <comment ref="H138" authorId="0" shapeId="0" xr:uid="{61FC3942-F587-4E93-A911-56C7B6A55F31}">
      <text>
        <r>
          <rPr>
            <b/>
            <sz val="9"/>
            <color indexed="81"/>
            <rFont val="Tahoma"/>
            <family val="2"/>
          </rPr>
          <t>pierf:</t>
        </r>
        <r>
          <rPr>
            <sz val="9"/>
            <color indexed="81"/>
            <rFont val="Tahoma"/>
            <family val="2"/>
          </rPr>
          <t xml:space="preserve">
vedi ultimo report</t>
        </r>
      </text>
    </comment>
    <comment ref="H139" authorId="0" shapeId="0" xr:uid="{0F9B82EA-C14B-4D92-98DD-B4EDA16239E3}">
      <text>
        <r>
          <rPr>
            <b/>
            <sz val="9"/>
            <color indexed="81"/>
            <rFont val="Tahoma"/>
            <family val="2"/>
          </rPr>
          <t>pierf:</t>
        </r>
        <r>
          <rPr>
            <sz val="9"/>
            <color indexed="81"/>
            <rFont val="Tahoma"/>
            <family val="2"/>
          </rPr>
          <t xml:space="preserve">
https://www.omtra.com/certificazione-b-corp/</t>
        </r>
      </text>
    </comment>
    <comment ref="H140" authorId="0" shapeId="0" xr:uid="{EEE90457-897E-43B9-8D4D-AADC12E12308}">
      <text>
        <r>
          <rPr>
            <b/>
            <sz val="9"/>
            <color indexed="81"/>
            <rFont val="Tahoma"/>
            <family val="2"/>
          </rPr>
          <t>pierf:</t>
        </r>
        <r>
          <rPr>
            <sz val="9"/>
            <color indexed="81"/>
            <rFont val="Tahoma"/>
            <family val="2"/>
          </rPr>
          <t xml:space="preserve">
ultimo report</t>
        </r>
      </text>
    </comment>
    <comment ref="AW140" authorId="0" shapeId="0" xr:uid="{76F13CBD-7C28-492E-933B-95251D224B39}">
      <text>
        <r>
          <rPr>
            <b/>
            <sz val="9"/>
            <color indexed="81"/>
            <rFont val="Tahoma"/>
            <family val="2"/>
          </rPr>
          <t>pierf:</t>
        </r>
        <r>
          <rPr>
            <sz val="9"/>
            <color indexed="81"/>
            <rFont val="Tahoma"/>
            <family val="2"/>
          </rPr>
          <t xml:space="preserve">
label in fonod alla pagina</t>
        </r>
      </text>
    </comment>
    <comment ref="H141" authorId="0" shapeId="0" xr:uid="{2986FEEA-3E83-41A7-BD3C-9DD906E2D86F}">
      <text>
        <r>
          <rPr>
            <b/>
            <sz val="9"/>
            <color indexed="81"/>
            <rFont val="Tahoma"/>
            <family val="2"/>
          </rPr>
          <t>pierf:</t>
        </r>
        <r>
          <rPr>
            <sz val="9"/>
            <color indexed="81"/>
            <rFont val="Tahoma"/>
            <family val="2"/>
          </rPr>
          <t xml:space="preserve">
nessun riferimento alla data SB</t>
        </r>
      </text>
    </comment>
    <comment ref="H142" authorId="0" shapeId="0" xr:uid="{D2B33E08-B724-4AD4-B42B-902133015B37}">
      <text>
        <r>
          <rPr>
            <b/>
            <sz val="9"/>
            <color indexed="81"/>
            <rFont val="Tahoma"/>
            <family val="2"/>
          </rPr>
          <t>pierf:</t>
        </r>
        <r>
          <rPr>
            <sz val="9"/>
            <color indexed="81"/>
            <rFont val="Tahoma"/>
            <family val="2"/>
          </rPr>
          <t xml:space="preserve">
https://www.openbuilding.it/sostenibilita/#sostenibilita</t>
        </r>
      </text>
    </comment>
    <comment ref="CS142" authorId="0" shapeId="0" xr:uid="{2CCEC509-D38F-4AB2-AC64-228327D5B0A7}">
      <text>
        <r>
          <rPr>
            <b/>
            <sz val="9"/>
            <color indexed="81"/>
            <rFont val="Tahoma"/>
            <family val="2"/>
          </rPr>
          <t>pierf:</t>
        </r>
        <r>
          <rPr>
            <sz val="9"/>
            <color indexed="81"/>
            <rFont val="Tahoma"/>
            <family val="2"/>
          </rPr>
          <t xml:space="preserve">
https://www.openbuilding.it/sostenibilita-off-site-e-progettazione-digitale/#proposito-e-mission</t>
        </r>
      </text>
    </comment>
    <comment ref="H143" authorId="0" shapeId="0" xr:uid="{64EACEBE-8D62-43E1-B1A2-D44AC55AF27F}">
      <text>
        <r>
          <rPr>
            <b/>
            <sz val="9"/>
            <color indexed="81"/>
            <rFont val="Tahoma"/>
            <family val="2"/>
          </rPr>
          <t>pierf:</t>
        </r>
        <r>
          <rPr>
            <sz val="9"/>
            <color indexed="81"/>
            <rFont val="Tahoma"/>
            <family val="2"/>
          </rPr>
          <t xml:space="preserve">
ultimo report</t>
        </r>
      </text>
    </comment>
    <comment ref="H144" authorId="0" shapeId="0" xr:uid="{9A5F6314-654F-4A93-B6B3-43531BF75308}">
      <text>
        <r>
          <rPr>
            <b/>
            <sz val="9"/>
            <color indexed="81"/>
            <rFont val="Tahoma"/>
            <family val="2"/>
          </rPr>
          <t>pierf:</t>
        </r>
        <r>
          <rPr>
            <sz val="9"/>
            <color indexed="81"/>
            <rFont val="Tahoma"/>
            <family val="2"/>
          </rPr>
          <t xml:space="preserve">
ultimo report</t>
        </r>
      </text>
    </comment>
    <comment ref="H145" authorId="0" shapeId="0" xr:uid="{6E86D634-2CBF-44A2-BD6C-73D4991E05A1}">
      <text>
        <r>
          <rPr>
            <b/>
            <sz val="9"/>
            <color indexed="81"/>
            <rFont val="Tahoma"/>
            <family val="2"/>
          </rPr>
          <t>pierf:</t>
        </r>
        <r>
          <rPr>
            <sz val="9"/>
            <color indexed="81"/>
            <rFont val="Tahoma"/>
            <family val="2"/>
          </rPr>
          <t xml:space="preserve">
nessun riferimento, se non per la denominazione</t>
        </r>
      </text>
    </comment>
    <comment ref="H146" authorId="0" shapeId="0" xr:uid="{F3EB4686-822C-4B46-A07F-CC9193D6B87D}">
      <text>
        <r>
          <rPr>
            <b/>
            <sz val="9"/>
            <color indexed="81"/>
            <rFont val="Tahoma"/>
            <family val="2"/>
          </rPr>
          <t>pierf:</t>
        </r>
        <r>
          <rPr>
            <sz val="9"/>
            <color indexed="81"/>
            <rFont val="Tahoma"/>
            <family val="2"/>
          </rPr>
          <t xml:space="preserve">
ultimo report</t>
        </r>
      </text>
    </comment>
    <comment ref="H147" authorId="0" shapeId="0" xr:uid="{E16DB354-CBB2-4B69-9C04-4C0A647153C4}">
      <text>
        <r>
          <rPr>
            <b/>
            <sz val="9"/>
            <color indexed="81"/>
            <rFont val="Tahoma"/>
            <family val="2"/>
          </rPr>
          <t>pierf:</t>
        </r>
        <r>
          <rPr>
            <sz val="9"/>
            <color indexed="81"/>
            <rFont val="Tahoma"/>
            <family val="2"/>
          </rPr>
          <t xml:space="preserve">
https://futureberry.com/it/company/
dichiratamente SB, ma nessun riferimento alla data</t>
        </r>
      </text>
    </comment>
    <comment ref="CS147" authorId="0" shapeId="0" xr:uid="{33E880BF-8307-4303-BD83-345AE68D26A7}">
      <text>
        <r>
          <rPr>
            <b/>
            <sz val="9"/>
            <color indexed="81"/>
            <rFont val="Tahoma"/>
            <family val="2"/>
          </rPr>
          <t>pierf:</t>
        </r>
        <r>
          <rPr>
            <sz val="9"/>
            <color indexed="81"/>
            <rFont val="Tahoma"/>
            <family val="2"/>
          </rPr>
          <t xml:space="preserve">
label in fondo alla pagina</t>
        </r>
      </text>
    </comment>
    <comment ref="H148" authorId="0" shapeId="0" xr:uid="{EDA1A3F0-CDC6-42B3-BE05-220B4D8D31BD}">
      <text>
        <r>
          <rPr>
            <b/>
            <sz val="9"/>
            <color indexed="81"/>
            <rFont val="Tahoma"/>
            <family val="2"/>
          </rPr>
          <t>pierf:</t>
        </r>
        <r>
          <rPr>
            <sz val="9"/>
            <color indexed="81"/>
            <rFont val="Tahoma"/>
            <family val="2"/>
          </rPr>
          <t xml:space="preserve">
https://zeroco2.eco/it/chi-siamo/
dichiaratamente SB, nessun riferimento alla data</t>
        </r>
      </text>
    </comment>
    <comment ref="H149" authorId="0" shapeId="0" xr:uid="{AE049246-4DC1-4718-9835-E9097E26431A}">
      <text>
        <r>
          <rPr>
            <b/>
            <sz val="9"/>
            <color indexed="81"/>
            <rFont val="Tahoma"/>
            <family val="2"/>
          </rPr>
          <t>pierf:</t>
        </r>
        <r>
          <rPr>
            <sz val="9"/>
            <color indexed="81"/>
            <rFont val="Tahoma"/>
            <family val="2"/>
          </rPr>
          <t xml:space="preserve">
nessun riferimento, se non nella denominazione</t>
        </r>
      </text>
    </comment>
    <comment ref="H151" authorId="0" shapeId="0" xr:uid="{C0392308-1A0E-412E-BFAD-FE0219AFFADF}">
      <text>
        <r>
          <rPr>
            <b/>
            <sz val="9"/>
            <color indexed="81"/>
            <rFont val="Tahoma"/>
            <family val="2"/>
          </rPr>
          <t>pierf:</t>
        </r>
        <r>
          <rPr>
            <sz val="9"/>
            <color indexed="81"/>
            <rFont val="Tahoma"/>
            <family val="2"/>
          </rPr>
          <t xml:space="preserve">
vedi impact.report 2021</t>
        </r>
      </text>
    </comment>
    <comment ref="H152" authorId="0" shapeId="0" xr:uid="{7863A74D-AF2B-4AAB-8FA7-53DF0A0D4E53}">
      <text>
        <r>
          <rPr>
            <b/>
            <sz val="9"/>
            <color indexed="81"/>
            <rFont val="Tahoma"/>
            <family val="2"/>
          </rPr>
          <t>pierf:</t>
        </r>
        <r>
          <rPr>
            <sz val="9"/>
            <color indexed="81"/>
            <rFont val="Tahoma"/>
            <family val="2"/>
          </rPr>
          <t xml:space="preserve">
https://www.onexecutive.com/about-us-boutique-firm-executive-search/#sostenibilit%C3%A0</t>
        </r>
      </text>
    </comment>
    <comment ref="H153" authorId="0" shapeId="0" xr:uid="{F261FAC0-3E40-4DDC-86AF-613A5C42A6E3}">
      <text>
        <r>
          <rPr>
            <b/>
            <sz val="9"/>
            <color indexed="81"/>
            <rFont val="Tahoma"/>
            <family val="2"/>
          </rPr>
          <t>pierf:</t>
        </r>
        <r>
          <rPr>
            <sz val="9"/>
            <color indexed="81"/>
            <rFont val="Tahoma"/>
            <family val="2"/>
          </rPr>
          <t xml:space="preserve">
ultimo report</t>
        </r>
      </text>
    </comment>
    <comment ref="H154" authorId="0" shapeId="0" xr:uid="{0C1924F6-0A3B-4415-B20D-C5C0815F4D3D}">
      <text>
        <r>
          <rPr>
            <b/>
            <sz val="9"/>
            <color indexed="81"/>
            <rFont val="Tahoma"/>
            <family val="2"/>
          </rPr>
          <t>pierf:</t>
        </r>
        <r>
          <rPr>
            <sz val="9"/>
            <color indexed="81"/>
            <rFont val="Tahoma"/>
            <family val="2"/>
          </rPr>
          <t xml:space="preserve">
ultimo report</t>
        </r>
      </text>
    </comment>
    <comment ref="H155" authorId="0" shapeId="0" xr:uid="{BBA86C59-B469-4F69-B8C1-CAE7E60F7B54}">
      <text>
        <r>
          <rPr>
            <b/>
            <sz val="9"/>
            <color indexed="81"/>
            <rFont val="Tahoma"/>
            <family val="2"/>
          </rPr>
          <t>pierf:</t>
        </r>
        <r>
          <rPr>
            <sz val="9"/>
            <color indexed="81"/>
            <rFont val="Tahoma"/>
            <family val="2"/>
          </rPr>
          <t xml:space="preserve">
ultimo report</t>
        </r>
      </text>
    </comment>
    <comment ref="H156" authorId="0" shapeId="0" xr:uid="{27583ADA-C67F-42F6-A206-1B641B959DB4}">
      <text>
        <r>
          <rPr>
            <b/>
            <sz val="9"/>
            <color indexed="81"/>
            <rFont val="Tahoma"/>
            <family val="2"/>
          </rPr>
          <t>pierf:</t>
        </r>
        <r>
          <rPr>
            <sz val="9"/>
            <color indexed="81"/>
            <rFont val="Tahoma"/>
            <family val="2"/>
          </rPr>
          <t xml:space="preserve">
ultimo report</t>
        </r>
      </text>
    </comment>
    <comment ref="H157" authorId="0" shapeId="0" xr:uid="{1B573484-85B8-4C5F-B6EE-E132B97C825E}">
      <text>
        <r>
          <rPr>
            <b/>
            <sz val="9"/>
            <color indexed="81"/>
            <rFont val="Tahoma"/>
            <family val="2"/>
          </rPr>
          <t>pierf:</t>
        </r>
        <r>
          <rPr>
            <sz val="9"/>
            <color indexed="81"/>
            <rFont val="Tahoma"/>
            <family val="2"/>
          </rPr>
          <t xml:space="preserve">
https://fornostria.it/wp-content/uploads/2023/07/stria-comunicato-Bcorp.pdf</t>
        </r>
      </text>
    </comment>
    <comment ref="H158" authorId="0" shapeId="0" xr:uid="{D2C599C2-2470-41FE-BEFD-CD1CE12CEFEA}">
      <text>
        <r>
          <rPr>
            <b/>
            <sz val="9"/>
            <color indexed="81"/>
            <rFont val="Tahoma"/>
            <family val="2"/>
          </rPr>
          <t>pierf:</t>
        </r>
        <r>
          <rPr>
            <sz val="9"/>
            <color indexed="81"/>
            <rFont val="Tahoma"/>
            <family val="2"/>
          </rPr>
          <t xml:space="preserve">
ultimo report</t>
        </r>
      </text>
    </comment>
    <comment ref="H159" authorId="0" shapeId="0" xr:uid="{D1AC0D31-9880-4DC1-8EC8-7A37A5D047EA}">
      <text>
        <r>
          <rPr>
            <b/>
            <sz val="9"/>
            <color indexed="81"/>
            <rFont val="Tahoma"/>
            <family val="2"/>
          </rPr>
          <t>pierf:</t>
        </r>
        <r>
          <rPr>
            <sz val="9"/>
            <color indexed="81"/>
            <rFont val="Tahoma"/>
            <family val="2"/>
          </rPr>
          <t xml:space="preserve">
nativa, ultimo report</t>
        </r>
      </text>
    </comment>
    <comment ref="H160" authorId="0" shapeId="0" xr:uid="{EED1A7CC-B349-4E5C-A955-5E60E0590150}">
      <text>
        <r>
          <rPr>
            <b/>
            <sz val="9"/>
            <color indexed="81"/>
            <rFont val="Tahoma"/>
            <family val="2"/>
          </rPr>
          <t>pierf:</t>
        </r>
        <r>
          <rPr>
            <sz val="9"/>
            <color indexed="81"/>
            <rFont val="Tahoma"/>
            <family val="2"/>
          </rPr>
          <t xml:space="preserve">
https://hidrasocietabenefit.it/chi-siamo/</t>
        </r>
      </text>
    </comment>
    <comment ref="H161" authorId="0" shapeId="0" xr:uid="{31121719-7A8D-481F-8C3E-C0A1B5124DE2}">
      <text>
        <r>
          <rPr>
            <b/>
            <sz val="9"/>
            <color indexed="81"/>
            <rFont val="Tahoma"/>
            <family val="2"/>
          </rPr>
          <t>pierf:</t>
        </r>
        <r>
          <rPr>
            <sz val="9"/>
            <color indexed="81"/>
            <rFont val="Tahoma"/>
            <family val="2"/>
          </rPr>
          <t xml:space="preserve">
https://www.poliste.com/</t>
        </r>
      </text>
    </comment>
    <comment ref="H162" authorId="0" shapeId="0" xr:uid="{2D36B0D7-B090-4005-BAB4-0DAA06E97DB9}">
      <text>
        <r>
          <rPr>
            <b/>
            <sz val="9"/>
            <color indexed="81"/>
            <rFont val="Tahoma"/>
            <family val="2"/>
          </rPr>
          <t>pierf:</t>
        </r>
        <r>
          <rPr>
            <sz val="9"/>
            <color indexed="81"/>
            <rFont val="Tahoma"/>
            <family val="2"/>
          </rPr>
          <t xml:space="preserve">
ULTIMO REPORT</t>
        </r>
      </text>
    </comment>
    <comment ref="H163" authorId="0" shapeId="0" xr:uid="{58F09AEF-AB72-45A6-914D-D1E3372E1993}">
      <text>
        <r>
          <rPr>
            <b/>
            <sz val="9"/>
            <color indexed="81"/>
            <rFont val="Tahoma"/>
            <family val="2"/>
          </rPr>
          <t>pierf:</t>
        </r>
        <r>
          <rPr>
            <sz val="9"/>
            <color indexed="81"/>
            <rFont val="Tahoma"/>
            <family val="2"/>
          </rPr>
          <t xml:space="preserve">
https://www.kudusrl.com/inizia-da-qui/#</t>
        </r>
      </text>
    </comment>
    <comment ref="H164" authorId="0" shapeId="0" xr:uid="{C11724CD-2282-439E-BB5A-627E01488049}">
      <text>
        <r>
          <rPr>
            <b/>
            <sz val="9"/>
            <color indexed="81"/>
            <rFont val="Tahoma"/>
            <family val="2"/>
          </rPr>
          <t>pierf:</t>
        </r>
        <r>
          <rPr>
            <sz val="9"/>
            <color indexed="81"/>
            <rFont val="Tahoma"/>
            <family val="2"/>
          </rPr>
          <t xml:space="preserve">
https://minestudio.it/being-a-b-corp</t>
        </r>
      </text>
    </comment>
    <comment ref="H165" authorId="0" shapeId="0" xr:uid="{A03545B5-9E5E-48B1-A70C-ADDE55A43DBB}">
      <text>
        <r>
          <rPr>
            <b/>
            <sz val="9"/>
            <color indexed="81"/>
            <rFont val="Tahoma"/>
            <family val="2"/>
          </rPr>
          <t>pierf:</t>
        </r>
        <r>
          <rPr>
            <sz val="9"/>
            <color indexed="81"/>
            <rFont val="Tahoma"/>
            <family val="2"/>
          </rPr>
          <t xml:space="preserve">
https://www.edicspa.it/nasce-la-c-s-p-societa-benefit/</t>
        </r>
      </text>
    </comment>
    <comment ref="H166" authorId="0" shapeId="0" xr:uid="{CC7C2EEE-B191-459E-93EE-BD7B8EA1C8B0}">
      <text>
        <r>
          <rPr>
            <b/>
            <sz val="9"/>
            <color indexed="81"/>
            <rFont val="Tahoma"/>
            <family val="2"/>
          </rPr>
          <t>pierf:</t>
        </r>
        <r>
          <rPr>
            <sz val="9"/>
            <color indexed="81"/>
            <rFont val="Tahoma"/>
            <family val="2"/>
          </rPr>
          <t xml:space="preserve">
https://www.ondealte.com/un-secondo-laboratorio-per-conoscere-se-stessi-e-immaginare-il-futuro/</t>
        </r>
      </text>
    </comment>
    <comment ref="H167" authorId="0" shapeId="0" xr:uid="{BC478FC9-3F78-48F3-961C-DBEAE20EC69E}">
      <text>
        <r>
          <rPr>
            <b/>
            <sz val="9"/>
            <color indexed="81"/>
            <rFont val="Tahoma"/>
            <family val="2"/>
          </rPr>
          <t>pierf:</t>
        </r>
        <r>
          <rPr>
            <sz val="9"/>
            <color indexed="81"/>
            <rFont val="Tahoma"/>
            <family val="2"/>
          </rPr>
          <t xml:space="preserve">
ultimo report</t>
        </r>
      </text>
    </comment>
    <comment ref="H168" authorId="0" shapeId="0" xr:uid="{9CD43D67-BF2D-440C-8A8E-E0289FC794EE}">
      <text>
        <r>
          <rPr>
            <b/>
            <sz val="9"/>
            <color indexed="81"/>
            <rFont val="Tahoma"/>
            <family val="2"/>
          </rPr>
          <t>pierf:</t>
        </r>
        <r>
          <rPr>
            <sz val="9"/>
            <color indexed="81"/>
            <rFont val="Tahoma"/>
            <family val="2"/>
          </rPr>
          <t xml:space="preserve">
nessun riferimento, se non nella denominazione; forse nativa</t>
        </r>
      </text>
    </comment>
    <comment ref="H169" authorId="0" shapeId="0" xr:uid="{DF827BA2-6E9F-49C9-938B-27618C90911E}">
      <text>
        <r>
          <rPr>
            <b/>
            <sz val="9"/>
            <color indexed="81"/>
            <rFont val="Tahoma"/>
            <family val="2"/>
          </rPr>
          <t>pierf:</t>
        </r>
        <r>
          <rPr>
            <sz val="9"/>
            <color indexed="81"/>
            <rFont val="Tahoma"/>
            <family val="2"/>
          </rPr>
          <t xml:space="preserve">
https://inventolab.com/chi-siamo
SB ma nessun riferimento alla data</t>
        </r>
      </text>
    </comment>
    <comment ref="H170" authorId="0" shapeId="0" xr:uid="{F47EABBF-1DB2-4D41-A99A-121ECF104B46}">
      <text>
        <r>
          <rPr>
            <b/>
            <sz val="9"/>
            <color indexed="81"/>
            <rFont val="Tahoma"/>
            <family val="2"/>
          </rPr>
          <t>pierf:</t>
        </r>
        <r>
          <rPr>
            <sz val="9"/>
            <color indexed="81"/>
            <rFont val="Tahoma"/>
            <family val="2"/>
          </rPr>
          <t xml:space="preserve">
https://www.stamparesostenibile.it/litografia-reverberi-diventa-societa-benefit/</t>
        </r>
      </text>
    </comment>
    <comment ref="DH170" authorId="0" shapeId="0" xr:uid="{55CB4EF8-DF37-404C-B4C2-3D517F2D09ED}">
      <text>
        <r>
          <rPr>
            <b/>
            <sz val="9"/>
            <color indexed="81"/>
            <rFont val="Tahoma"/>
            <family val="2"/>
          </rPr>
          <t>pierf:</t>
        </r>
        <r>
          <rPr>
            <sz val="9"/>
            <color indexed="81"/>
            <rFont val="Tahoma"/>
            <family val="2"/>
          </rPr>
          <t xml:space="preserve">
https://www.litoreverberi.com/investiamo-sulla-natura.html</t>
        </r>
      </text>
    </comment>
    <comment ref="H171" authorId="0" shapeId="0" xr:uid="{2679A90F-9C59-406F-B7A3-8E9618715748}">
      <text>
        <r>
          <rPr>
            <b/>
            <sz val="9"/>
            <color indexed="81"/>
            <rFont val="Tahoma"/>
            <family val="2"/>
          </rPr>
          <t>pierf:</t>
        </r>
        <r>
          <rPr>
            <sz val="9"/>
            <color indexed="81"/>
            <rFont val="Tahoma"/>
            <family val="2"/>
          </rPr>
          <t xml:space="preserve">
vedi impact report 2021</t>
        </r>
      </text>
    </comment>
    <comment ref="H172" authorId="0" shapeId="0" xr:uid="{95B0CE39-7107-4D8C-9ACC-B75BA2B0C551}">
      <text>
        <r>
          <rPr>
            <b/>
            <sz val="9"/>
            <color indexed="81"/>
            <rFont val="Tahoma"/>
            <family val="2"/>
          </rPr>
          <t>pierf:</t>
        </r>
        <r>
          <rPr>
            <sz val="9"/>
            <color indexed="81"/>
            <rFont val="Tahoma"/>
            <family val="2"/>
          </rPr>
          <t xml:space="preserve">
nessun riferimento</t>
        </r>
      </text>
    </comment>
    <comment ref="H173" authorId="0" shapeId="0" xr:uid="{C01B39F3-CDC3-4797-A101-7926F064B373}">
      <text>
        <r>
          <rPr>
            <b/>
            <sz val="9"/>
            <color indexed="81"/>
            <rFont val="Tahoma"/>
            <family val="2"/>
          </rPr>
          <t>pierf:</t>
        </r>
        <r>
          <rPr>
            <sz val="9"/>
            <color indexed="81"/>
            <rFont val="Tahoma"/>
            <family val="2"/>
          </rPr>
          <t xml:space="preserve">
https://www.101solutions.it/b-corp/</t>
        </r>
      </text>
    </comment>
    <comment ref="H174" authorId="0" shapeId="0" xr:uid="{D6C41337-2737-4042-883E-10FFF284EE3E}">
      <text>
        <r>
          <rPr>
            <b/>
            <sz val="9"/>
            <color indexed="81"/>
            <rFont val="Tahoma"/>
            <family val="2"/>
          </rPr>
          <t>pierf:</t>
        </r>
        <r>
          <rPr>
            <sz val="9"/>
            <color indexed="81"/>
            <rFont val="Tahoma"/>
            <family val="2"/>
          </rPr>
          <t xml:space="preserve">
vedi impact report 2020 </t>
        </r>
      </text>
    </comment>
    <comment ref="H175" authorId="0" shapeId="0" xr:uid="{7F58C98F-F556-4BD1-8DA2-01288D12578F}">
      <text>
        <r>
          <rPr>
            <b/>
            <sz val="9"/>
            <color indexed="81"/>
            <rFont val="Tahoma"/>
            <family val="2"/>
          </rPr>
          <t>pierf:</t>
        </r>
        <r>
          <rPr>
            <sz val="9"/>
            <color indexed="81"/>
            <rFont val="Tahoma"/>
            <family val="2"/>
          </rPr>
          <t xml:space="preserve">
https://focus-lab.it/chi-siamo/</t>
        </r>
      </text>
    </comment>
    <comment ref="H176" authorId="0" shapeId="0" xr:uid="{9C888652-1461-4379-9243-828D2FC7DC9B}">
      <text>
        <r>
          <rPr>
            <b/>
            <sz val="9"/>
            <color indexed="81"/>
            <rFont val="Tahoma"/>
            <family val="2"/>
          </rPr>
          <t>pierf:</t>
        </r>
        <r>
          <rPr>
            <sz val="9"/>
            <color indexed="81"/>
            <rFont val="Tahoma"/>
            <family val="2"/>
          </rPr>
          <t xml:space="preserve">
nessun riferimento a SB, se non nella denominazione</t>
        </r>
      </text>
    </comment>
    <comment ref="H177" authorId="0" shapeId="0" xr:uid="{4128E914-30F3-43D0-8C8B-53B81A94D4EB}">
      <text>
        <r>
          <rPr>
            <b/>
            <sz val="9"/>
            <color indexed="81"/>
            <rFont val="Tahoma"/>
            <family val="2"/>
          </rPr>
          <t>pierf:</t>
        </r>
        <r>
          <rPr>
            <sz val="9"/>
            <color indexed="81"/>
            <rFont val="Tahoma"/>
            <family val="2"/>
          </rPr>
          <t xml:space="preserve">
vedi ultimo report</t>
        </r>
      </text>
    </comment>
    <comment ref="H178" authorId="0" shapeId="0" xr:uid="{F6CB8046-6D6B-4D13-A27F-9884B5C94D0C}">
      <text>
        <r>
          <rPr>
            <b/>
            <sz val="9"/>
            <color indexed="81"/>
            <rFont val="Tahoma"/>
            <family val="2"/>
          </rPr>
          <t>pierf:</t>
        </r>
        <r>
          <rPr>
            <sz val="9"/>
            <color indexed="81"/>
            <rFont val="Tahoma"/>
            <family val="2"/>
          </rPr>
          <t xml:space="preserve">
vedi ultimo report</t>
        </r>
      </text>
    </comment>
    <comment ref="H179" authorId="0" shapeId="0" xr:uid="{198207E8-FC7B-4F10-8B5D-A41B83CB3DA1}">
      <text>
        <r>
          <rPr>
            <b/>
            <sz val="9"/>
            <color indexed="81"/>
            <rFont val="Tahoma"/>
            <family val="2"/>
          </rPr>
          <t>pierf:</t>
        </r>
        <r>
          <rPr>
            <sz val="9"/>
            <color indexed="81"/>
            <rFont val="Tahoma"/>
            <family val="2"/>
          </rPr>
          <t xml:space="preserve">
https://www.biovaproject.com/dati-legali
nessun riferimento</t>
        </r>
      </text>
    </comment>
    <comment ref="H180" authorId="0" shapeId="0" xr:uid="{D0774E65-0DE3-4B89-B716-CDB03179B84C}">
      <text>
        <r>
          <rPr>
            <b/>
            <sz val="9"/>
            <color indexed="81"/>
            <rFont val="Tahoma"/>
            <family val="2"/>
          </rPr>
          <t>pierf:</t>
        </r>
        <r>
          <rPr>
            <sz val="9"/>
            <color indexed="81"/>
            <rFont val="Tahoma"/>
            <family val="2"/>
          </rPr>
          <t xml:space="preserve">
https://greenfutureproject.com/about
nessun riferimento, se nonn nella denominazione</t>
        </r>
      </text>
    </comment>
    <comment ref="H181" authorId="0" shapeId="0" xr:uid="{092316CB-A027-4CF5-9235-7863D5850D47}">
      <text>
        <r>
          <rPr>
            <b/>
            <sz val="9"/>
            <color indexed="81"/>
            <rFont val="Tahoma"/>
            <family val="2"/>
          </rPr>
          <t>pierf:</t>
        </r>
        <r>
          <rPr>
            <sz val="9"/>
            <color indexed="81"/>
            <rFont val="Tahoma"/>
            <family val="2"/>
          </rPr>
          <t xml:space="preserve">
vedi impact report 2017</t>
        </r>
      </text>
    </comment>
    <comment ref="H183" authorId="0" shapeId="0" xr:uid="{B1DA8FB3-0D4D-4E15-B5ED-7CB03F5634EB}">
      <text>
        <r>
          <rPr>
            <b/>
            <sz val="9"/>
            <color indexed="81"/>
            <rFont val="Tahoma"/>
            <family val="2"/>
          </rPr>
          <t>pierf:</t>
        </r>
        <r>
          <rPr>
            <sz val="9"/>
            <color indexed="81"/>
            <rFont val="Tahoma"/>
            <family val="2"/>
          </rPr>
          <t xml:space="preserve">
https://www.evermind.it/about-evermind/storia-evermind/</t>
        </r>
      </text>
    </comment>
    <comment ref="H184" authorId="0" shapeId="0" xr:uid="{BDDED45F-E958-4E90-B972-1384BBE2FCB0}">
      <text>
        <r>
          <rPr>
            <b/>
            <sz val="9"/>
            <color indexed="81"/>
            <rFont val="Tahoma"/>
            <family val="2"/>
          </rPr>
          <t>pierf:</t>
        </r>
        <r>
          <rPr>
            <sz val="9"/>
            <color indexed="81"/>
            <rFont val="Tahoma"/>
            <family val="2"/>
          </rPr>
          <t xml:space="preserve">
da 2017_impact.report</t>
        </r>
      </text>
    </comment>
    <comment ref="H185" authorId="0" shapeId="0" xr:uid="{48E9932E-5F68-402C-9D6E-E08704C224BE}">
      <text>
        <r>
          <rPr>
            <b/>
            <sz val="9"/>
            <color indexed="81"/>
            <rFont val="Tahoma"/>
            <family val="2"/>
          </rPr>
          <t>pierf:</t>
        </r>
        <r>
          <rPr>
            <sz val="9"/>
            <color indexed="81"/>
            <rFont val="Tahoma"/>
            <family val="2"/>
          </rPr>
          <t xml:space="preserve">
https://piantando.it/chi-siamo/
dichiaratamente SB ma non chiaro l'anno, forse nativa</t>
        </r>
      </text>
    </comment>
    <comment ref="H186" authorId="0" shapeId="0" xr:uid="{619B8C84-2416-4CD7-9210-1F64E52365AC}">
      <text>
        <r>
          <rPr>
            <b/>
            <sz val="9"/>
            <color indexed="81"/>
            <rFont val="Tahoma"/>
            <family val="2"/>
          </rPr>
          <t>pierf:</t>
        </r>
        <r>
          <rPr>
            <sz val="9"/>
            <color indexed="81"/>
            <rFont val="Tahoma"/>
            <family val="2"/>
          </rPr>
          <t xml:space="preserve">
vedi ultimo report</t>
        </r>
      </text>
    </comment>
    <comment ref="CH186" authorId="0" shapeId="0" xr:uid="{58E0BC64-77E8-411D-B6E8-4575D8F30980}">
      <text>
        <r>
          <rPr>
            <b/>
            <sz val="9"/>
            <color indexed="81"/>
            <rFont val="Tahoma"/>
            <family val="2"/>
          </rPr>
          <t>pierf:</t>
        </r>
        <r>
          <rPr>
            <sz val="9"/>
            <color indexed="81"/>
            <rFont val="Tahoma"/>
            <family val="2"/>
          </rPr>
          <t xml:space="preserve">
vedi ultimo report</t>
        </r>
      </text>
    </comment>
    <comment ref="CK186" authorId="0" shapeId="0" xr:uid="{0E2C3BE0-F78C-4179-BFD4-D11C147C1986}">
      <text>
        <r>
          <rPr>
            <b/>
            <sz val="9"/>
            <color indexed="81"/>
            <rFont val="Tahoma"/>
            <family val="2"/>
          </rPr>
          <t>pierf:</t>
        </r>
        <r>
          <rPr>
            <sz val="9"/>
            <color indexed="81"/>
            <rFont val="Tahoma"/>
            <family val="2"/>
          </rPr>
          <t xml:space="preserve">
https://r5living.com/en/pages/repurpose-global</t>
        </r>
      </text>
    </comment>
    <comment ref="H187" authorId="0" shapeId="0" xr:uid="{16069D98-C783-476C-9514-567034DCF7A3}">
      <text>
        <r>
          <rPr>
            <b/>
            <sz val="9"/>
            <color indexed="81"/>
            <rFont val="Tahoma"/>
            <family val="2"/>
          </rPr>
          <t>pierf:</t>
        </r>
        <r>
          <rPr>
            <sz val="9"/>
            <color indexed="81"/>
            <rFont val="Tahoma"/>
            <family val="2"/>
          </rPr>
          <t xml:space="preserve">
ultimo report</t>
        </r>
      </text>
    </comment>
    <comment ref="H188" authorId="0" shapeId="0" xr:uid="{1397A89B-8EBF-4D42-B96F-33389BAD5BD9}">
      <text>
        <r>
          <rPr>
            <b/>
            <sz val="9"/>
            <color indexed="81"/>
            <rFont val="Tahoma"/>
            <family val="2"/>
          </rPr>
          <t>pierf:</t>
        </r>
        <r>
          <rPr>
            <sz val="9"/>
            <color indexed="81"/>
            <rFont val="Tahoma"/>
            <family val="2"/>
          </rPr>
          <t xml:space="preserve">
vedi ultimo report
</t>
        </r>
      </text>
    </comment>
    <comment ref="H189" authorId="0" shapeId="0" xr:uid="{B24CA477-43E4-4790-9A1B-2B649352B461}">
      <text>
        <r>
          <rPr>
            <b/>
            <sz val="9"/>
            <color indexed="81"/>
            <rFont val="Tahoma"/>
            <family val="2"/>
          </rPr>
          <t>pierf:</t>
        </r>
        <r>
          <rPr>
            <sz val="9"/>
            <color indexed="81"/>
            <rFont val="Tahoma"/>
            <family val="2"/>
          </rPr>
          <t xml:space="preserve">
da statuto</t>
        </r>
      </text>
    </comment>
    <comment ref="H190" authorId="0" shapeId="0" xr:uid="{414E62C5-B6A7-4EB0-9845-6E90EA081E46}">
      <text>
        <r>
          <rPr>
            <b/>
            <sz val="9"/>
            <color indexed="81"/>
            <rFont val="Tahoma"/>
            <family val="2"/>
          </rPr>
          <t>pierf:</t>
        </r>
        <r>
          <rPr>
            <sz val="9"/>
            <color indexed="81"/>
            <rFont val="Tahoma"/>
            <family val="2"/>
          </rPr>
          <t xml:space="preserve">
se non per la denominazione dell'azienda, non ci sono riferimenti sul sito web alla forma giuridica SB</t>
        </r>
      </text>
    </comment>
    <comment ref="H191" authorId="0" shapeId="0" xr:uid="{64800BBA-63B6-43D8-8542-E9C81BC63D8D}">
      <text>
        <r>
          <rPr>
            <b/>
            <sz val="9"/>
            <color indexed="81"/>
            <rFont val="Tahoma"/>
            <family val="2"/>
          </rPr>
          <t>pierf:</t>
        </r>
        <r>
          <rPr>
            <sz val="9"/>
            <color indexed="81"/>
            <rFont val="Tahoma"/>
            <family val="2"/>
          </rPr>
          <t xml:space="preserve">
https://soseaty.com/sustainability/</t>
        </r>
      </text>
    </comment>
    <comment ref="H192" authorId="0" shapeId="0" xr:uid="{DB06694D-9FCB-43DD-B1E8-3180559C50B3}">
      <text>
        <r>
          <rPr>
            <b/>
            <sz val="9"/>
            <color indexed="81"/>
            <rFont val="Tahoma"/>
            <family val="2"/>
          </rPr>
          <t>pierf:</t>
        </r>
        <r>
          <rPr>
            <sz val="9"/>
            <color indexed="81"/>
            <rFont val="Tahoma"/>
            <family val="2"/>
          </rPr>
          <t xml:space="preserve">
non è chiaro l'anno di cambiamento di forma giuridica, forse 2020</t>
        </r>
      </text>
    </comment>
    <comment ref="CO192" authorId="0" shapeId="0" xr:uid="{EB1D039E-A599-42CA-AB22-B135587D1500}">
      <text>
        <r>
          <rPr>
            <b/>
            <sz val="9"/>
            <color indexed="81"/>
            <rFont val="Tahoma"/>
            <family val="2"/>
          </rPr>
          <t>pierf:</t>
        </r>
        <r>
          <rPr>
            <sz val="9"/>
            <color indexed="81"/>
            <rFont val="Tahoma"/>
            <family val="2"/>
          </rPr>
          <t xml:space="preserve">
https://www.boniviri.com/</t>
        </r>
      </text>
    </comment>
    <comment ref="H193" authorId="0" shapeId="0" xr:uid="{61E53299-4D36-47EA-B5A9-E6056E80F325}">
      <text>
        <r>
          <rPr>
            <b/>
            <sz val="9"/>
            <color indexed="81"/>
            <rFont val="Tahoma"/>
            <family val="2"/>
          </rPr>
          <t>pierf:</t>
        </r>
        <r>
          <rPr>
            <sz val="9"/>
            <color indexed="81"/>
            <rFont val="Tahoma"/>
            <family val="2"/>
          </rPr>
          <t xml:space="preserve">
ultimo report</t>
        </r>
      </text>
    </comment>
    <comment ref="H194" authorId="0" shapeId="0" xr:uid="{F9096051-B743-435A-A3B9-A80AC3A0499B}">
      <text>
        <r>
          <rPr>
            <b/>
            <sz val="9"/>
            <color indexed="81"/>
            <rFont val="Tahoma"/>
            <family val="2"/>
          </rPr>
          <t>pierf:</t>
        </r>
        <r>
          <rPr>
            <sz val="9"/>
            <color indexed="81"/>
            <rFont val="Tahoma"/>
            <family val="2"/>
          </rPr>
          <t xml:space="preserve">
https://organizzareitalia.com/azienda-b-corporation/</t>
        </r>
      </text>
    </comment>
    <comment ref="H195" authorId="0" shapeId="0" xr:uid="{A032DBC6-A9BA-4D39-9491-31E531370EA8}">
      <text>
        <r>
          <rPr>
            <b/>
            <sz val="9"/>
            <color indexed="81"/>
            <rFont val="Tahoma"/>
            <family val="2"/>
          </rPr>
          <t>pierf:</t>
        </r>
        <r>
          <rPr>
            <sz val="9"/>
            <color indexed="81"/>
            <rFont val="Tahoma"/>
            <family val="2"/>
          </rPr>
          <t xml:space="preserve">
vedi 2018 report
</t>
        </r>
      </text>
    </comment>
    <comment ref="H196" authorId="0" shapeId="0" xr:uid="{A5778C81-9C04-4E7A-9412-1F742F2973DE}">
      <text>
        <r>
          <rPr>
            <b/>
            <sz val="9"/>
            <color indexed="81"/>
            <rFont val="Tahoma"/>
            <family val="2"/>
          </rPr>
          <t>pierf:</t>
        </r>
        <r>
          <rPr>
            <sz val="9"/>
            <color indexed="81"/>
            <rFont val="Tahoma"/>
            <family val="2"/>
          </rPr>
          <t xml:space="preserve">
nessun riferimento a SB come forma giuridica</t>
        </r>
      </text>
    </comment>
    <comment ref="H197" authorId="0" shapeId="0" xr:uid="{24691731-0FC3-4815-9914-FB348B015EC4}">
      <text>
        <r>
          <rPr>
            <b/>
            <sz val="9"/>
            <color indexed="81"/>
            <rFont val="Tahoma"/>
            <family val="2"/>
          </rPr>
          <t>pierf:</t>
        </r>
        <r>
          <rPr>
            <sz val="9"/>
            <color indexed="81"/>
            <rFont val="Tahoma"/>
            <family val="2"/>
          </rPr>
          <t xml:space="preserve">
forse nativa, quindi 206</t>
        </r>
      </text>
    </comment>
    <comment ref="H198" authorId="0" shapeId="0" xr:uid="{2BE1B393-2394-46C3-A73F-C1B6AA6413A4}">
      <text>
        <r>
          <rPr>
            <b/>
            <sz val="9"/>
            <color indexed="81"/>
            <rFont val="Tahoma"/>
            <family val="2"/>
          </rPr>
          <t>pierf:</t>
        </r>
        <r>
          <rPr>
            <sz val="9"/>
            <color indexed="81"/>
            <rFont val="Tahoma"/>
            <family val="2"/>
          </rPr>
          <t xml:space="preserve">
nativa</t>
        </r>
      </text>
    </comment>
    <comment ref="H199" authorId="0" shapeId="0" xr:uid="{C5DCE5CD-5EAF-4F09-9093-DA357FA99858}">
      <text>
        <r>
          <rPr>
            <b/>
            <sz val="9"/>
            <color indexed="81"/>
            <rFont val="Tahoma"/>
            <family val="2"/>
          </rPr>
          <t>pierf:</t>
        </r>
        <r>
          <rPr>
            <sz val="9"/>
            <color indexed="81"/>
            <rFont val="Tahoma"/>
            <family val="2"/>
          </rPr>
          <t xml:space="preserve">
vedi PRESENTAZIONE.pdf in ALTRO</t>
        </r>
      </text>
    </comment>
    <comment ref="H200" authorId="0" shapeId="0" xr:uid="{8B15CB57-6468-4240-8B63-EA979A739659}">
      <text>
        <r>
          <rPr>
            <b/>
            <sz val="9"/>
            <color indexed="81"/>
            <rFont val="Tahoma"/>
            <family val="2"/>
          </rPr>
          <t>pierf:</t>
        </r>
        <r>
          <rPr>
            <sz val="9"/>
            <color indexed="81"/>
            <rFont val="Tahoma"/>
            <family val="2"/>
          </rPr>
          <t xml:space="preserve">
nativa, da ultimo report</t>
        </r>
      </text>
    </comment>
    <comment ref="H201" authorId="0" shapeId="0" xr:uid="{B4A20B3E-F671-4C66-966D-720D2C73060D}">
      <text>
        <r>
          <rPr>
            <b/>
            <sz val="9"/>
            <color indexed="81"/>
            <rFont val="Tahoma"/>
            <family val="2"/>
          </rPr>
          <t>pierf:</t>
        </r>
        <r>
          <rPr>
            <sz val="9"/>
            <color indexed="81"/>
            <rFont val="Tahoma"/>
            <family val="2"/>
          </rPr>
          <t xml:space="preserve">
non chiaro, probabilmente 2020/2021, vedi 2021_impact.report</t>
        </r>
      </text>
    </comment>
    <comment ref="H202" authorId="0" shapeId="0" xr:uid="{A61DACFA-CDFA-4567-9AC1-70DF66611AA2}">
      <text>
        <r>
          <rPr>
            <b/>
            <sz val="9"/>
            <color indexed="81"/>
            <rFont val="Tahoma"/>
            <family val="2"/>
          </rPr>
          <t>pierf:</t>
        </r>
        <r>
          <rPr>
            <sz val="9"/>
            <color indexed="81"/>
            <rFont val="Tahoma"/>
            <family val="2"/>
          </rPr>
          <t xml:space="preserve">
https://www.avignonesi.it/about-us/</t>
        </r>
      </text>
    </comment>
    <comment ref="H203" authorId="0" shapeId="0" xr:uid="{9A1E0702-43C5-4F82-B69E-AEABAE301896}">
      <text>
        <r>
          <rPr>
            <b/>
            <sz val="9"/>
            <color indexed="81"/>
            <rFont val="Tahoma"/>
            <family val="2"/>
          </rPr>
          <t>pierf:</t>
        </r>
        <r>
          <rPr>
            <sz val="9"/>
            <color indexed="81"/>
            <rFont val="Tahoma"/>
            <family val="2"/>
          </rPr>
          <t xml:space="preserve">
nativa, vedi 2017_impact.report</t>
        </r>
      </text>
    </comment>
    <comment ref="H205" authorId="0" shapeId="0" xr:uid="{10B245F8-0881-4BF1-9151-1378A6091FA3}">
      <text>
        <r>
          <rPr>
            <b/>
            <sz val="9"/>
            <color indexed="81"/>
            <rFont val="Tahoma"/>
            <family val="2"/>
          </rPr>
          <t>pierf:</t>
        </r>
        <r>
          <rPr>
            <sz val="9"/>
            <color indexed="81"/>
            <rFont val="Tahoma"/>
            <family val="2"/>
          </rPr>
          <t xml:space="preserve">
vedi ultimo report</t>
        </r>
      </text>
    </comment>
    <comment ref="CO205" authorId="0" shapeId="0" xr:uid="{0023D515-96E3-4FFA-850E-DA3813B76D8C}">
      <text>
        <r>
          <rPr>
            <b/>
            <sz val="9"/>
            <color indexed="81"/>
            <rFont val="Tahoma"/>
            <family val="2"/>
          </rPr>
          <t>pierf:</t>
        </r>
        <r>
          <rPr>
            <sz val="9"/>
            <color indexed="81"/>
            <rFont val="Tahoma"/>
            <family val="2"/>
          </rPr>
          <t xml:space="preserve">
https://labomar.com/chi-siamo/</t>
        </r>
      </text>
    </comment>
    <comment ref="CS205" authorId="0" shapeId="0" xr:uid="{E3339A9E-7FA3-4E5F-ACDE-15DFEBA7A164}">
      <text>
        <r>
          <rPr>
            <b/>
            <sz val="9"/>
            <color indexed="81"/>
            <rFont val="Tahoma"/>
            <family val="2"/>
          </rPr>
          <t>pierf:</t>
        </r>
        <r>
          <rPr>
            <sz val="9"/>
            <color indexed="81"/>
            <rFont val="Tahoma"/>
            <family val="2"/>
          </rPr>
          <t xml:space="preserve">
vedi pdf ISO-9001-2015-17044.pdf
</t>
        </r>
      </text>
    </comment>
    <comment ref="DD205" authorId="0" shapeId="0" xr:uid="{373EEBA7-3D5C-44EC-93EF-D22452E417FF}">
      <text>
        <r>
          <rPr>
            <b/>
            <sz val="9"/>
            <color indexed="81"/>
            <rFont val="Tahoma"/>
            <family val="2"/>
          </rPr>
          <t>pierf:</t>
        </r>
        <r>
          <rPr>
            <sz val="9"/>
            <color indexed="81"/>
            <rFont val="Tahoma"/>
            <family val="2"/>
          </rPr>
          <t xml:space="preserve">
vedi ultimo report</t>
        </r>
      </text>
    </comment>
    <comment ref="DZ205" authorId="0" shapeId="0" xr:uid="{E7B554AB-E4DE-4891-A087-498A2E2B2B6D}">
      <text>
        <r>
          <rPr>
            <b/>
            <sz val="9"/>
            <color indexed="81"/>
            <rFont val="Tahoma"/>
            <family val="2"/>
          </rPr>
          <t>pierf:</t>
        </r>
        <r>
          <rPr>
            <sz val="9"/>
            <color indexed="81"/>
            <rFont val="Tahoma"/>
            <family val="2"/>
          </rPr>
          <t xml:space="preserve">
vedi pdf ISO-13485-2016-18697.pdf</t>
        </r>
      </text>
    </comment>
    <comment ref="H206" authorId="0" shapeId="0" xr:uid="{312BDD4E-0490-4E4B-8C98-51E9B4FE6AE7}">
      <text>
        <r>
          <rPr>
            <b/>
            <sz val="9"/>
            <color indexed="81"/>
            <rFont val="Tahoma"/>
            <family val="2"/>
          </rPr>
          <t>pierf:</t>
        </r>
        <r>
          <rPr>
            <sz val="9"/>
            <color indexed="81"/>
            <rFont val="Tahoma"/>
            <family val="2"/>
          </rPr>
          <t xml:space="preserve">
https://ambientasgr.com/</t>
        </r>
      </text>
    </comment>
    <comment ref="BY206" authorId="0" shapeId="0" xr:uid="{A82647F9-F617-44A1-8C77-34176D2EBD9E}">
      <text>
        <r>
          <rPr>
            <b/>
            <sz val="9"/>
            <color indexed="81"/>
            <rFont val="Tahoma"/>
            <family val="2"/>
          </rPr>
          <t>pierf:</t>
        </r>
        <r>
          <rPr>
            <sz val="9"/>
            <color indexed="81"/>
            <rFont val="Tahoma"/>
            <family val="2"/>
          </rPr>
          <t xml:space="preserve">
https://ambientasgr.com/net-zero-strategy/</t>
        </r>
      </text>
    </comment>
    <comment ref="H207" authorId="0" shapeId="0" xr:uid="{E6E33438-E538-4B9D-8724-23A78B317D38}">
      <text>
        <r>
          <rPr>
            <b/>
            <sz val="9"/>
            <color indexed="81"/>
            <rFont val="Tahoma"/>
            <family val="2"/>
          </rPr>
          <t>pierf:</t>
        </r>
        <r>
          <rPr>
            <sz val="9"/>
            <color indexed="81"/>
            <rFont val="Tahoma"/>
            <family val="2"/>
          </rPr>
          <t xml:space="preserve">
non chiara la data, vedi https://framyx.com/it/certificazione-bcorp/?page_id=4665</t>
        </r>
      </text>
    </comment>
    <comment ref="H208" authorId="0" shapeId="0" xr:uid="{4CE17E82-2112-4DC2-81B8-42266F7FAFB3}">
      <text>
        <r>
          <rPr>
            <b/>
            <sz val="9"/>
            <color indexed="81"/>
            <rFont val="Tahoma"/>
            <family val="2"/>
          </rPr>
          <t>pierf:</t>
        </r>
        <r>
          <rPr>
            <sz val="9"/>
            <color indexed="81"/>
            <rFont val="Tahoma"/>
            <family val="2"/>
          </rPr>
          <t xml:space="preserve">
https://artknit-studios.com/it/pages/b-corp</t>
        </r>
      </text>
    </comment>
    <comment ref="H209" authorId="0" shapeId="0" xr:uid="{4067AC48-EADE-4542-B4F2-97F72FA60943}">
      <text>
        <r>
          <rPr>
            <b/>
            <sz val="9"/>
            <color indexed="81"/>
            <rFont val="Tahoma"/>
            <family val="2"/>
          </rPr>
          <t>pierf:</t>
        </r>
        <r>
          <rPr>
            <sz val="9"/>
            <color indexed="81"/>
            <rFont val="Tahoma"/>
            <family val="2"/>
          </rPr>
          <t xml:space="preserve">
nessun riferimento a SB come forma</t>
        </r>
      </text>
    </comment>
    <comment ref="H210" authorId="0" shapeId="0" xr:uid="{4F17DB92-FEE6-41F8-ABAE-8C9A7D8EA947}">
      <text>
        <r>
          <rPr>
            <b/>
            <sz val="9"/>
            <color indexed="81"/>
            <rFont val="Tahoma"/>
            <family val="2"/>
          </rPr>
          <t>pierf:</t>
        </r>
        <r>
          <rPr>
            <sz val="9"/>
            <color indexed="81"/>
            <rFont val="Tahoma"/>
            <family val="2"/>
          </rPr>
          <t xml:space="preserve">
dichiarata SB, ma non ci sono riferimentialla data, probabilmente nativa
https://www.santafrancescacabrini.com/</t>
        </r>
      </text>
    </comment>
    <comment ref="H211" authorId="0" shapeId="0" xr:uid="{C77F5AA3-7D6B-4CEE-BC18-19F1FDACF8FC}">
      <text>
        <r>
          <rPr>
            <b/>
            <sz val="9"/>
            <color indexed="81"/>
            <rFont val="Tahoma"/>
            <family val="2"/>
          </rPr>
          <t>pierf:</t>
        </r>
        <r>
          <rPr>
            <sz val="9"/>
            <color indexed="81"/>
            <rFont val="Tahoma"/>
            <family val="2"/>
          </rPr>
          <t xml:space="preserve">
vedi ultimo report</t>
        </r>
      </text>
    </comment>
    <comment ref="H212" authorId="0" shapeId="0" xr:uid="{1EC2B716-4E98-4593-B687-C103831882FA}">
      <text>
        <r>
          <rPr>
            <b/>
            <sz val="9"/>
            <color indexed="81"/>
            <rFont val="Tahoma"/>
            <family val="2"/>
          </rPr>
          <t>pierf:</t>
        </r>
        <r>
          <rPr>
            <sz val="9"/>
            <color indexed="81"/>
            <rFont val="Tahoma"/>
            <family val="2"/>
          </rPr>
          <t xml:space="preserve">
https://www.tintoriajacchetti.it/it/jacchetti</t>
        </r>
      </text>
    </comment>
    <comment ref="H213" authorId="0" shapeId="0" xr:uid="{F04ED71D-FC38-4127-8098-FA1F65A1A80A}">
      <text>
        <r>
          <rPr>
            <b/>
            <sz val="9"/>
            <color indexed="81"/>
            <rFont val="Tahoma"/>
            <family val="2"/>
          </rPr>
          <t>pierf:</t>
        </r>
        <r>
          <rPr>
            <sz val="9"/>
            <color indexed="81"/>
            <rFont val="Tahoma"/>
            <family val="2"/>
          </rPr>
          <t xml:space="preserve">
vedi ultimo report
</t>
        </r>
      </text>
    </comment>
    <comment ref="H214" authorId="0" shapeId="0" xr:uid="{EEEE1522-A96C-4A7A-926E-DCD7D06DD46D}">
      <text>
        <r>
          <rPr>
            <b/>
            <sz val="9"/>
            <color indexed="81"/>
            <rFont val="Tahoma"/>
            <family val="2"/>
          </rPr>
          <t>pierf:</t>
        </r>
        <r>
          <rPr>
            <sz val="9"/>
            <color indexed="81"/>
            <rFont val="Tahoma"/>
            <family val="2"/>
          </rPr>
          <t xml:space="preserve">
https://about.cortilia.it/mission</t>
        </r>
      </text>
    </comment>
    <comment ref="H215" authorId="0" shapeId="0" xr:uid="{5507A9A8-E490-4B2E-A183-0AEBA52ECEDB}">
      <text>
        <r>
          <rPr>
            <b/>
            <sz val="9"/>
            <color indexed="81"/>
            <rFont val="Tahoma"/>
            <family val="2"/>
          </rPr>
          <t>pierf:</t>
        </r>
        <r>
          <rPr>
            <sz val="9"/>
            <color indexed="81"/>
            <rFont val="Tahoma"/>
            <family val="2"/>
          </rPr>
          <t xml:space="preserve">
https://digtechs.com/la-nostra-realta/</t>
        </r>
      </text>
    </comment>
    <comment ref="H216" authorId="0" shapeId="0" xr:uid="{78BF64B9-C180-4884-9E88-1B7CB9876F7B}">
      <text>
        <r>
          <rPr>
            <b/>
            <sz val="9"/>
            <color indexed="81"/>
            <rFont val="Tahoma"/>
            <family val="2"/>
          </rPr>
          <t>pierf:</t>
        </r>
        <r>
          <rPr>
            <sz val="9"/>
            <color indexed="81"/>
            <rFont val="Tahoma"/>
            <family val="2"/>
          </rPr>
          <t xml:space="preserve">
https://www.graficonsul.com/portfolio/certificazione-b-corp</t>
        </r>
      </text>
    </comment>
    <comment ref="H217" authorId="0" shapeId="0" xr:uid="{6F4AEB15-7765-48DD-8339-9AE3785CAF67}">
      <text>
        <r>
          <rPr>
            <b/>
            <sz val="9"/>
            <color indexed="81"/>
            <rFont val="Tahoma"/>
            <family val="2"/>
          </rPr>
          <t>pierf:</t>
        </r>
        <r>
          <rPr>
            <sz val="9"/>
            <color indexed="81"/>
            <rFont val="Tahoma"/>
            <family val="2"/>
          </rPr>
          <t xml:space="preserve">
vedi ultimo report</t>
        </r>
      </text>
    </comment>
    <comment ref="H218" authorId="0" shapeId="0" xr:uid="{810F5EBD-7EF0-4112-986F-494110593641}">
      <text>
        <r>
          <rPr>
            <b/>
            <sz val="9"/>
            <color indexed="81"/>
            <rFont val="Tahoma"/>
            <family val="2"/>
          </rPr>
          <t>pierf:</t>
        </r>
        <r>
          <rPr>
            <sz val="9"/>
            <color indexed="81"/>
            <rFont val="Tahoma"/>
            <family val="2"/>
          </rPr>
          <t xml:space="preserve">
https://www.pmg-italia.it/chi-siamo/societa-benefit/</t>
        </r>
      </text>
    </comment>
    <comment ref="H219" authorId="0" shapeId="0" xr:uid="{2786D388-4C29-48D8-81EE-A0900AEC4453}">
      <text>
        <r>
          <rPr>
            <b/>
            <sz val="9"/>
            <color indexed="81"/>
            <rFont val="Tahoma"/>
            <family val="2"/>
          </rPr>
          <t>pierf:</t>
        </r>
        <r>
          <rPr>
            <sz val="9"/>
            <color indexed="81"/>
            <rFont val="Tahoma"/>
            <family val="2"/>
          </rPr>
          <t xml:space="preserve">
https://www.fileni.it/sostenibilita</t>
        </r>
      </text>
    </comment>
    <comment ref="H220" authorId="0" shapeId="0" xr:uid="{73E8138E-4A4C-486C-8A8C-CE9368642672}">
      <text>
        <r>
          <rPr>
            <b/>
            <sz val="9"/>
            <color indexed="81"/>
            <rFont val="Tahoma"/>
            <family val="2"/>
          </rPr>
          <t>pierf:</t>
        </r>
        <r>
          <rPr>
            <sz val="9"/>
            <color indexed="81"/>
            <rFont val="Tahoma"/>
            <family val="2"/>
          </rPr>
          <t xml:space="preserve">
dichiarata SB, vedi 2022_other,report
</t>
        </r>
      </text>
    </comment>
    <comment ref="H221" authorId="0" shapeId="0" xr:uid="{475BA9B2-5750-4E6C-9F0F-BAC408D2EFB1}">
      <text>
        <r>
          <rPr>
            <b/>
            <sz val="9"/>
            <color indexed="81"/>
            <rFont val="Tahoma"/>
            <family val="2"/>
          </rPr>
          <t>pierf:</t>
        </r>
        <r>
          <rPr>
            <sz val="9"/>
            <color indexed="81"/>
            <rFont val="Tahoma"/>
            <family val="2"/>
          </rPr>
          <t xml:space="preserve">
https://www.cartongraf.eu/</t>
        </r>
      </text>
    </comment>
    <comment ref="H222" authorId="0" shapeId="0" xr:uid="{8F904AF9-838E-4D20-9424-0FFB66BE8F25}">
      <text>
        <r>
          <rPr>
            <b/>
            <sz val="9"/>
            <color indexed="81"/>
            <rFont val="Tahoma"/>
            <family val="2"/>
          </rPr>
          <t>pierf:</t>
        </r>
        <r>
          <rPr>
            <sz val="9"/>
            <color indexed="81"/>
            <rFont val="Tahoma"/>
            <family val="2"/>
          </rPr>
          <t xml:space="preserve">
vedi ultimo report</t>
        </r>
      </text>
    </comment>
    <comment ref="H223" authorId="0" shapeId="0" xr:uid="{6EC26C36-E1AA-4E97-B339-A736F0F8F156}">
      <text>
        <r>
          <rPr>
            <b/>
            <sz val="9"/>
            <color indexed="81"/>
            <rFont val="Tahoma"/>
            <family val="2"/>
          </rPr>
          <t>pierf:</t>
        </r>
        <r>
          <rPr>
            <sz val="9"/>
            <color indexed="81"/>
            <rFont val="Tahoma"/>
            <family val="2"/>
          </rPr>
          <t xml:space="preserve">
vedi 2020_sustain.report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pierf</author>
  </authors>
  <commentList>
    <comment ref="CF5" authorId="0" shapeId="0" xr:uid="{86F7976A-ACD7-4663-AC8B-7130AD8A4A82}">
      <text>
        <r>
          <rPr>
            <b/>
            <sz val="9"/>
            <color indexed="81"/>
            <rFont val="Tahoma"/>
            <family val="2"/>
          </rPr>
          <t>pierf:</t>
        </r>
        <r>
          <rPr>
            <sz val="9"/>
            <color indexed="81"/>
            <rFont val="Tahoma"/>
            <family val="2"/>
          </rPr>
          <t xml:space="preserve">
da ultimo report</t>
        </r>
      </text>
    </comment>
    <comment ref="BS6" authorId="0" shapeId="0" xr:uid="{1337D9FA-1F1B-42DF-B90A-111D26E6CDF8}">
      <text>
        <r>
          <rPr>
            <b/>
            <sz val="9"/>
            <color indexed="81"/>
            <rFont val="Tahoma"/>
            <family val="2"/>
          </rPr>
          <t>pierf:</t>
        </r>
        <r>
          <rPr>
            <sz val="9"/>
            <color indexed="81"/>
            <rFont val="Tahoma"/>
            <family val="2"/>
          </rPr>
          <t xml:space="preserve">
https://www.florim.com/it/azienda/sostenibilita/sostenibilita-di-prodotto/</t>
        </r>
      </text>
    </comment>
    <comment ref="BX6" authorId="0" shapeId="0" xr:uid="{0BE891FE-2FE8-4213-AF93-1AA049216835}">
      <text>
        <r>
          <rPr>
            <b/>
            <sz val="9"/>
            <color indexed="81"/>
            <rFont val="Tahoma"/>
            <family val="2"/>
          </rPr>
          <t>pierf:</t>
        </r>
        <r>
          <rPr>
            <sz val="9"/>
            <color indexed="81"/>
            <rFont val="Tahoma"/>
            <family val="2"/>
          </rPr>
          <t xml:space="preserve">
https://www.florim.com/it/azienda/sostenibilita/sostenibilita-di-prodotto/</t>
        </r>
      </text>
    </comment>
    <comment ref="CC6" authorId="0" shapeId="0" xr:uid="{1801274F-49A0-4612-A8FA-AC9C18162010}">
      <text>
        <r>
          <rPr>
            <b/>
            <sz val="9"/>
            <color indexed="81"/>
            <rFont val="Tahoma"/>
            <family val="2"/>
          </rPr>
          <t>pierf:</t>
        </r>
        <r>
          <rPr>
            <sz val="9"/>
            <color indexed="81"/>
            <rFont val="Tahoma"/>
            <family val="2"/>
          </rPr>
          <t xml:space="preserve">
vedi PDF "EPD+Florim+Spa+SB+-+01"</t>
        </r>
      </text>
    </comment>
    <comment ref="CA7" authorId="0" shapeId="0" xr:uid="{265C88A7-C0C1-48AA-B169-4D033299EAE9}">
      <text>
        <r>
          <rPr>
            <b/>
            <sz val="9"/>
            <color indexed="81"/>
            <rFont val="Tahoma"/>
            <family val="2"/>
          </rPr>
          <t>pierf:</t>
        </r>
        <r>
          <rPr>
            <sz val="9"/>
            <color indexed="81"/>
            <rFont val="Tahoma"/>
            <family val="2"/>
          </rPr>
          <t xml:space="preserve">
vedi ultimo report
</t>
        </r>
      </text>
    </comment>
    <comment ref="CG7" authorId="0" shapeId="0" xr:uid="{11F0BACF-17A0-4689-9373-5DC4BEEAC672}">
      <text>
        <r>
          <rPr>
            <b/>
            <sz val="9"/>
            <color indexed="81"/>
            <rFont val="Tahoma"/>
            <family val="2"/>
          </rPr>
          <t>pierf:</t>
        </r>
        <r>
          <rPr>
            <sz val="9"/>
            <color indexed="81"/>
            <rFont val="Tahoma"/>
            <family val="2"/>
          </rPr>
          <t xml:space="preserve">
https://www.novamont.com/eng/sustainability-3</t>
        </r>
      </text>
    </comment>
    <comment ref="BT8" authorId="0" shapeId="0" xr:uid="{78F52CC8-C9CA-47EB-83EB-1CA5DAC4F390}">
      <text>
        <r>
          <rPr>
            <b/>
            <sz val="9"/>
            <color indexed="81"/>
            <rFont val="Tahoma"/>
            <family val="2"/>
          </rPr>
          <t>pierf:</t>
        </r>
        <r>
          <rPr>
            <sz val="9"/>
            <color indexed="81"/>
            <rFont val="Tahoma"/>
            <family val="2"/>
          </rPr>
          <t xml:space="preserve">
ultimo report
</t>
        </r>
      </text>
    </comment>
    <comment ref="CE8" authorId="0" shapeId="0" xr:uid="{A26CDCF3-0A86-4076-841A-DD7A747FB815}">
      <text>
        <r>
          <rPr>
            <b/>
            <sz val="9"/>
            <color indexed="81"/>
            <rFont val="Tahoma"/>
            <family val="2"/>
          </rPr>
          <t>pierf:</t>
        </r>
        <r>
          <rPr>
            <sz val="9"/>
            <color indexed="81"/>
            <rFont val="Tahoma"/>
            <family val="2"/>
          </rPr>
          <t xml:space="preserve">
vedi pdf "cs-great-place-to-work"
</t>
        </r>
      </text>
    </comment>
    <comment ref="BS17" authorId="0" shapeId="0" xr:uid="{C74DE28B-C2BF-461D-9BF7-D30246B829BA}">
      <text>
        <r>
          <rPr>
            <b/>
            <sz val="9"/>
            <color indexed="81"/>
            <rFont val="Tahoma"/>
            <family val="2"/>
          </rPr>
          <t>pierf:</t>
        </r>
        <r>
          <rPr>
            <sz val="9"/>
            <color indexed="81"/>
            <rFont val="Tahoma"/>
            <family val="2"/>
          </rPr>
          <t xml:space="preserve">
vedi ultimo report</t>
        </r>
      </text>
    </comment>
    <comment ref="BZ17" authorId="0" shapeId="0" xr:uid="{472C50D8-F741-4F81-8316-322AC6E70054}">
      <text>
        <r>
          <rPr>
            <b/>
            <sz val="9"/>
            <color indexed="81"/>
            <rFont val="Tahoma"/>
            <family val="2"/>
          </rPr>
          <t>pierf:</t>
        </r>
        <r>
          <rPr>
            <sz val="9"/>
            <color indexed="81"/>
            <rFont val="Tahoma"/>
            <family val="2"/>
          </rPr>
          <t xml:space="preserve">
vedi ultimo report</t>
        </r>
      </text>
    </comment>
    <comment ref="CC17" authorId="0" shapeId="0" xr:uid="{2FC1F82C-A855-4470-AF84-15B90DC5700B}">
      <text>
        <r>
          <rPr>
            <b/>
            <sz val="9"/>
            <color indexed="81"/>
            <rFont val="Tahoma"/>
            <family val="2"/>
          </rPr>
          <t>pierf:</t>
        </r>
        <r>
          <rPr>
            <sz val="9"/>
            <color indexed="81"/>
            <rFont val="Tahoma"/>
            <family val="2"/>
          </rPr>
          <t xml:space="preserve">
vedi ultimo report</t>
        </r>
      </text>
    </comment>
    <comment ref="CF17" authorId="0" shapeId="0" xr:uid="{27969DA2-4DD5-43FE-B0F9-0351CBC96735}">
      <text>
        <r>
          <rPr>
            <b/>
            <sz val="9"/>
            <color indexed="81"/>
            <rFont val="Tahoma"/>
            <family val="2"/>
          </rPr>
          <t>pierf:</t>
        </r>
        <r>
          <rPr>
            <sz val="9"/>
            <color indexed="81"/>
            <rFont val="Tahoma"/>
            <family val="2"/>
          </rPr>
          <t xml:space="preserve">
disponibile anche la dichiarazione ambientale emas, vedi directory cert</t>
        </r>
      </text>
    </comment>
    <comment ref="CG17" authorId="0" shapeId="0" xr:uid="{AD18A1D0-54DC-4E38-BD75-BB49243CF773}">
      <text>
        <r>
          <rPr>
            <b/>
            <sz val="9"/>
            <color indexed="81"/>
            <rFont val="Tahoma"/>
            <family val="2"/>
          </rPr>
          <t>pierf:</t>
        </r>
        <r>
          <rPr>
            <sz val="9"/>
            <color indexed="81"/>
            <rFont val="Tahoma"/>
            <family val="2"/>
          </rPr>
          <t xml:space="preserve">
vedi ultimo report</t>
        </r>
      </text>
    </comment>
    <comment ref="DA17" authorId="0" shapeId="0" xr:uid="{DB166C4C-0D56-4635-8D62-47A2AF700978}">
      <text>
        <r>
          <rPr>
            <b/>
            <sz val="9"/>
            <color indexed="81"/>
            <rFont val="Tahoma"/>
            <family val="2"/>
          </rPr>
          <t>pierf:</t>
        </r>
        <r>
          <rPr>
            <sz val="9"/>
            <color indexed="81"/>
            <rFont val="Tahoma"/>
            <family val="2"/>
          </rPr>
          <t xml:space="preserve">
https://www.italgranitigroup.com/it/azienda/sostenibilita
disponibile il documento di politica di genere nella directory</t>
        </r>
      </text>
    </comment>
    <comment ref="BE18" authorId="0" shapeId="0" xr:uid="{0C6CD08D-3863-4B49-B317-248BACED1D69}">
      <text>
        <r>
          <rPr>
            <b/>
            <sz val="9"/>
            <color indexed="81"/>
            <rFont val="Tahoma"/>
            <family val="2"/>
          </rPr>
          <t>pierf:</t>
        </r>
        <r>
          <rPr>
            <sz val="9"/>
            <color indexed="81"/>
            <rFont val="Tahoma"/>
            <family val="2"/>
          </rPr>
          <t xml:space="preserve">
vedi ultimo report</t>
        </r>
      </text>
    </comment>
    <comment ref="BP18" authorId="0" shapeId="0" xr:uid="{F96175B2-0556-4262-A606-458E4C1AD8D0}">
      <text>
        <r>
          <rPr>
            <b/>
            <sz val="9"/>
            <color indexed="81"/>
            <rFont val="Tahoma"/>
            <family val="2"/>
          </rPr>
          <t>pierf:</t>
        </r>
        <r>
          <rPr>
            <sz val="9"/>
            <color indexed="81"/>
            <rFont val="Tahoma"/>
            <family val="2"/>
          </rPr>
          <t xml:space="preserve">
vedi ultimo report</t>
        </r>
      </text>
    </comment>
    <comment ref="CF18" authorId="0" shapeId="0" xr:uid="{78DF9173-FD11-4B50-B24E-21DDEB203F6C}">
      <text>
        <r>
          <rPr>
            <b/>
            <sz val="9"/>
            <color indexed="81"/>
            <rFont val="Tahoma"/>
            <family val="2"/>
          </rPr>
          <t>pierf:</t>
        </r>
        <r>
          <rPr>
            <sz val="9"/>
            <color indexed="81"/>
            <rFont val="Tahoma"/>
            <family val="2"/>
          </rPr>
          <t xml:space="preserve">
https://www.reda1865.com/it/sostenibilita-territorio
disponibile anche la dichiarazione ambientale come other.report_2022</t>
        </r>
      </text>
    </comment>
    <comment ref="DQ18" authorId="0" shapeId="0" xr:uid="{E17F634D-D0F0-47A0-80A3-6B7CF6642EF1}">
      <text>
        <r>
          <rPr>
            <b/>
            <sz val="9"/>
            <color indexed="81"/>
            <rFont val="Tahoma"/>
            <family val="2"/>
          </rPr>
          <t>pierf:</t>
        </r>
        <r>
          <rPr>
            <sz val="9"/>
            <color indexed="81"/>
            <rFont val="Tahoma"/>
            <family val="2"/>
          </rPr>
          <t xml:space="preserve">
vedi ultimo report</t>
        </r>
      </text>
    </comment>
    <comment ref="CO19" authorId="0" shapeId="0" xr:uid="{BCCC2E83-2DA9-4FE2-9C38-2A939732F582}">
      <text>
        <r>
          <rPr>
            <b/>
            <sz val="9"/>
            <color indexed="81"/>
            <rFont val="Tahoma"/>
            <family val="2"/>
          </rPr>
          <t>pierf:</t>
        </r>
        <r>
          <rPr>
            <sz val="9"/>
            <color indexed="81"/>
            <rFont val="Tahoma"/>
            <family val="2"/>
          </rPr>
          <t xml:space="preserve">
per la data, vedi ultimo report</t>
        </r>
      </text>
    </comment>
    <comment ref="DR19" authorId="0" shapeId="0" xr:uid="{03404727-3E66-4034-B3D3-01142C8BF40A}">
      <text>
        <r>
          <rPr>
            <b/>
            <sz val="9"/>
            <color indexed="81"/>
            <rFont val="Tahoma"/>
            <family val="2"/>
          </rPr>
          <t>pierf:</t>
        </r>
        <r>
          <rPr>
            <sz val="9"/>
            <color indexed="81"/>
            <rFont val="Tahoma"/>
            <family val="2"/>
          </rPr>
          <t xml:space="preserve">
vedi ultimo report</t>
        </r>
      </text>
    </comment>
    <comment ref="DS19" authorId="0" shapeId="0" xr:uid="{C903E82E-F95C-4D27-8E0B-EC581DAAE061}">
      <text>
        <r>
          <rPr>
            <sz val="9"/>
            <color indexed="81"/>
            <rFont val="Tahoma"/>
            <family val="2"/>
          </rPr>
          <t>pierf:per la data, vedi ultimo report</t>
        </r>
      </text>
    </comment>
    <comment ref="BW20" authorId="0" shapeId="0" xr:uid="{6903BAC4-C2D8-4A2E-B4FB-22EDD74BD01F}">
      <text>
        <r>
          <rPr>
            <b/>
            <sz val="9"/>
            <color indexed="81"/>
            <rFont val="Tahoma"/>
            <family val="2"/>
          </rPr>
          <t>pierf:</t>
        </r>
        <r>
          <rPr>
            <sz val="9"/>
            <color indexed="81"/>
            <rFont val="Tahoma"/>
            <family val="2"/>
          </rPr>
          <t xml:space="preserve">
vedi pdf in directory</t>
        </r>
      </text>
    </comment>
    <comment ref="AA33" authorId="0" shapeId="0" xr:uid="{1F0E6B7B-ECC6-4B5E-8C6C-3A1E59829B12}">
      <text>
        <r>
          <rPr>
            <b/>
            <sz val="9"/>
            <color indexed="81"/>
            <rFont val="Tahoma"/>
            <family val="2"/>
          </rPr>
          <t>pierf:</t>
        </r>
        <r>
          <rPr>
            <sz val="9"/>
            <color indexed="81"/>
            <rFont val="Tahoma"/>
            <family val="2"/>
          </rPr>
          <t xml:space="preserve">
vedi ultimo report</t>
        </r>
      </text>
    </comment>
    <comment ref="DN33" authorId="0" shapeId="0" xr:uid="{81A84A90-4C93-4736-96FA-0F067883D9B3}">
      <text>
        <r>
          <rPr>
            <b/>
            <sz val="9"/>
            <color indexed="81"/>
            <rFont val="Tahoma"/>
            <family val="2"/>
          </rPr>
          <t>pierf:</t>
        </r>
        <r>
          <rPr>
            <sz val="9"/>
            <color indexed="81"/>
            <rFont val="Tahoma"/>
            <family val="2"/>
          </rPr>
          <t xml:space="preserve">
vedi ultimo report
</t>
        </r>
      </text>
    </comment>
    <comment ref="AE38" authorId="0" shapeId="0" xr:uid="{BCD22D77-0E50-4AA7-8EC1-B177B59A8AE4}">
      <text>
        <r>
          <rPr>
            <b/>
            <sz val="9"/>
            <color indexed="81"/>
            <rFont val="Tahoma"/>
            <family val="2"/>
          </rPr>
          <t>pierf:</t>
        </r>
        <r>
          <rPr>
            <sz val="9"/>
            <color indexed="81"/>
            <rFont val="Tahoma"/>
            <family val="2"/>
          </rPr>
          <t xml:space="preserve">
packaging</t>
        </r>
      </text>
    </comment>
    <comment ref="BV47" authorId="0" shapeId="0" xr:uid="{A7D458DF-B1DE-4E51-9CF6-B6EA0242853A}">
      <text>
        <r>
          <rPr>
            <b/>
            <sz val="9"/>
            <color indexed="81"/>
            <rFont val="Tahoma"/>
            <family val="2"/>
          </rPr>
          <t>pierf:</t>
        </r>
        <r>
          <rPr>
            <sz val="9"/>
            <color indexed="81"/>
            <rFont val="Tahoma"/>
            <family val="2"/>
          </rPr>
          <t xml:space="preserve">
https://www.zordan1965.com/sustainabeauty-sostenibilita/</t>
        </r>
      </text>
    </comment>
    <comment ref="BZ47" authorId="0" shapeId="0" xr:uid="{83110B48-F8F0-48C8-B2A3-0D0F3551D777}">
      <text>
        <r>
          <rPr>
            <b/>
            <sz val="9"/>
            <color indexed="81"/>
            <rFont val="Tahoma"/>
            <family val="2"/>
          </rPr>
          <t>pierf:</t>
        </r>
        <r>
          <rPr>
            <sz val="9"/>
            <color indexed="81"/>
            <rFont val="Tahoma"/>
            <family val="2"/>
          </rPr>
          <t xml:space="preserve">
https://www.zordan1965.com/sustainabeauty-sostenibilita/</t>
        </r>
      </text>
    </comment>
    <comment ref="CA47" authorId="0" shapeId="0" xr:uid="{C0B99D12-D7B6-4CFE-9F19-17660AC06201}">
      <text>
        <r>
          <rPr>
            <b/>
            <sz val="9"/>
            <color indexed="81"/>
            <rFont val="Tahoma"/>
            <family val="2"/>
          </rPr>
          <t>pierf:</t>
        </r>
        <r>
          <rPr>
            <sz val="9"/>
            <color indexed="81"/>
            <rFont val="Tahoma"/>
            <family val="2"/>
          </rPr>
          <t xml:space="preserve">
https://www.zordan1965.com/sustainabeauty-sostenibilita/</t>
        </r>
      </text>
    </comment>
    <comment ref="CG47" authorId="0" shapeId="0" xr:uid="{061C8734-5001-4A11-9B86-22A05F600176}">
      <text>
        <r>
          <rPr>
            <b/>
            <sz val="9"/>
            <color indexed="81"/>
            <rFont val="Tahoma"/>
            <family val="2"/>
          </rPr>
          <t>pierf:</t>
        </r>
        <r>
          <rPr>
            <sz val="9"/>
            <color indexed="81"/>
            <rFont val="Tahoma"/>
            <family val="2"/>
          </rPr>
          <t xml:space="preserve">
https://www.zordan1965.com/sustainabeauty-sostenibilita/</t>
        </r>
      </text>
    </comment>
    <comment ref="CE49" authorId="0" shapeId="0" xr:uid="{9636858A-DC4E-4462-B386-ADA9FF22604C}">
      <text>
        <r>
          <rPr>
            <b/>
            <sz val="9"/>
            <color indexed="81"/>
            <rFont val="Tahoma"/>
            <family val="2"/>
          </rPr>
          <t>pierf:</t>
        </r>
        <r>
          <rPr>
            <sz val="9"/>
            <color indexed="81"/>
            <rFont val="Tahoma"/>
            <family val="2"/>
          </rPr>
          <t xml:space="preserve">
https://www.bestworkplaces.it/aziende/aton/</t>
        </r>
      </text>
    </comment>
    <comment ref="DO52" authorId="0" shapeId="0" xr:uid="{6070968D-3015-4B8C-AD1E-55220A4F1CA4}">
      <text>
        <r>
          <rPr>
            <b/>
            <sz val="9"/>
            <color indexed="81"/>
            <rFont val="Tahoma"/>
            <family val="2"/>
          </rPr>
          <t>pierf:</t>
        </r>
        <r>
          <rPr>
            <sz val="9"/>
            <color indexed="81"/>
            <rFont val="Tahoma"/>
            <family val="2"/>
          </rPr>
          <t xml:space="preserve">
https://costadoro.it/certificazioni-e-riconoscimenti/</t>
        </r>
      </text>
    </comment>
    <comment ref="BT60" authorId="0" shapeId="0" xr:uid="{FD2E3B34-CF5E-4942-A8FD-161491B6582C}">
      <text>
        <r>
          <rPr>
            <b/>
            <sz val="9"/>
            <color indexed="81"/>
            <rFont val="Tahoma"/>
            <family val="2"/>
          </rPr>
          <t>pierf:</t>
        </r>
        <r>
          <rPr>
            <sz val="9"/>
            <color indexed="81"/>
            <rFont val="Tahoma"/>
            <family val="2"/>
          </rPr>
          <t xml:space="preserve">
https://www.herbatint.com/en/sustainable-projects</t>
        </r>
      </text>
    </comment>
    <comment ref="CC65" authorId="0" shapeId="0" xr:uid="{8045D78A-65F4-4014-A896-BEF4DEF69485}">
      <text>
        <r>
          <rPr>
            <b/>
            <sz val="9"/>
            <color indexed="81"/>
            <rFont val="Tahoma"/>
            <family val="2"/>
          </rPr>
          <t>pierf:</t>
        </r>
        <r>
          <rPr>
            <sz val="9"/>
            <color indexed="81"/>
            <rFont val="Tahoma"/>
            <family val="2"/>
          </rPr>
          <t xml:space="preserve">
https://ecozema.com/focus/epd/</t>
        </r>
      </text>
    </comment>
    <comment ref="DJ65" authorId="0" shapeId="0" xr:uid="{80286867-26B1-4340-917D-84F80A35686A}">
      <text>
        <r>
          <rPr>
            <b/>
            <sz val="9"/>
            <color indexed="81"/>
            <rFont val="Tahoma"/>
            <family val="2"/>
          </rPr>
          <t>pierf:</t>
        </r>
        <r>
          <rPr>
            <sz val="9"/>
            <color indexed="81"/>
            <rFont val="Tahoma"/>
            <family val="2"/>
          </rPr>
          <t xml:space="preserve">
https://ecozema.com/certificazioni/</t>
        </r>
      </text>
    </comment>
    <comment ref="DK65" authorId="0" shapeId="0" xr:uid="{23ACAB5F-9378-405B-9D60-852C79EA8B9B}">
      <text>
        <r>
          <rPr>
            <b/>
            <sz val="9"/>
            <color indexed="81"/>
            <rFont val="Tahoma"/>
            <family val="2"/>
          </rPr>
          <t>pierf:</t>
        </r>
        <r>
          <rPr>
            <sz val="9"/>
            <color indexed="81"/>
            <rFont val="Tahoma"/>
            <family val="2"/>
          </rPr>
          <t xml:space="preserve">
https://ecozema.com/certificazioni/</t>
        </r>
      </text>
    </comment>
    <comment ref="DL65" authorId="0" shapeId="0" xr:uid="{363066C6-8167-44E2-AA8E-D7A238DDB03F}">
      <text>
        <r>
          <rPr>
            <b/>
            <sz val="9"/>
            <color indexed="81"/>
            <rFont val="Tahoma"/>
            <family val="2"/>
          </rPr>
          <t>pierf:</t>
        </r>
        <r>
          <rPr>
            <sz val="9"/>
            <color indexed="81"/>
            <rFont val="Tahoma"/>
            <family val="2"/>
          </rPr>
          <t xml:space="preserve">
https://ecozema.com/certificazioni/</t>
        </r>
      </text>
    </comment>
    <comment ref="DM65" authorId="0" shapeId="0" xr:uid="{B146B334-344B-413B-89E9-5FBB61951E53}">
      <text>
        <r>
          <rPr>
            <b/>
            <sz val="9"/>
            <color indexed="81"/>
            <rFont val="Tahoma"/>
            <family val="2"/>
          </rPr>
          <t>pierf:</t>
        </r>
        <r>
          <rPr>
            <sz val="9"/>
            <color indexed="81"/>
            <rFont val="Tahoma"/>
            <family val="2"/>
          </rPr>
          <t xml:space="preserve">
https://ecozema.com/certificazioni/</t>
        </r>
      </text>
    </comment>
    <comment ref="BV90" authorId="0" shapeId="0" xr:uid="{876862B8-8000-412E-A6E1-6F3EEEC0955E}">
      <text>
        <r>
          <rPr>
            <b/>
            <sz val="9"/>
            <color indexed="81"/>
            <rFont val="Tahoma"/>
            <family val="2"/>
          </rPr>
          <t>pierf:</t>
        </r>
        <r>
          <rPr>
            <sz val="9"/>
            <color indexed="81"/>
            <rFont val="Tahoma"/>
            <family val="2"/>
          </rPr>
          <t xml:space="preserve">
PER LA DATA RIFERIMENTO A https://www.salesspa.com/perche-scegliere-noi/</t>
        </r>
      </text>
    </comment>
    <comment ref="BW90" authorId="0" shapeId="0" xr:uid="{168387C1-4AC3-43B1-9CA2-F97B1162849E}">
      <text>
        <r>
          <rPr>
            <b/>
            <sz val="9"/>
            <color indexed="81"/>
            <rFont val="Tahoma"/>
            <family val="2"/>
          </rPr>
          <t>pierf:</t>
        </r>
        <r>
          <rPr>
            <sz val="9"/>
            <color indexed="81"/>
            <rFont val="Tahoma"/>
            <family val="2"/>
          </rPr>
          <t xml:space="preserve">
PER LA DATA, RIFERIMENTO A https://www.salesspa.com/perche-scegliere-noi/</t>
        </r>
      </text>
    </comment>
    <comment ref="CG90" authorId="0" shapeId="0" xr:uid="{D75DC8B8-00EC-4185-941A-25A376A59E00}">
      <text>
        <r>
          <rPr>
            <b/>
            <sz val="9"/>
            <color indexed="81"/>
            <rFont val="Tahoma"/>
            <family val="2"/>
          </rPr>
          <t>pierf:</t>
        </r>
        <r>
          <rPr>
            <sz val="9"/>
            <color indexed="81"/>
            <rFont val="Tahoma"/>
            <family val="2"/>
          </rPr>
          <t xml:space="preserve">
https://www.salesspa.com/perche-scegliere-noi/</t>
        </r>
      </text>
    </comment>
    <comment ref="BE116" authorId="0" shapeId="0" xr:uid="{12761A30-5E70-4C17-BCBF-CCFBD1C705DF}">
      <text>
        <r>
          <rPr>
            <b/>
            <sz val="9"/>
            <color indexed="81"/>
            <rFont val="Tahoma"/>
            <family val="2"/>
          </rPr>
          <t>pierf:</t>
        </r>
        <r>
          <rPr>
            <sz val="9"/>
            <color indexed="81"/>
            <rFont val="Tahoma"/>
            <family val="2"/>
          </rPr>
          <t xml:space="preserve">
https://www.miomojo.com/it/content/7-come-lo-facciamo</t>
        </r>
      </text>
    </comment>
    <comment ref="BV117" authorId="0" shapeId="0" xr:uid="{FC0F98B3-AD24-4DDB-A365-1A5A8D0D9FD4}">
      <text>
        <r>
          <rPr>
            <b/>
            <sz val="9"/>
            <color indexed="81"/>
            <rFont val="Tahoma"/>
            <family val="2"/>
          </rPr>
          <t>pierf:</t>
        </r>
        <r>
          <rPr>
            <sz val="9"/>
            <color indexed="81"/>
            <rFont val="Tahoma"/>
            <family val="2"/>
          </rPr>
          <t xml:space="preserve">
vedi pdf in directory</t>
        </r>
      </text>
    </comment>
    <comment ref="CL128" authorId="0" shapeId="0" xr:uid="{365110E0-96A0-400A-8993-60AEAB2E01D1}">
      <text>
        <r>
          <rPr>
            <b/>
            <sz val="9"/>
            <color indexed="81"/>
            <rFont val="Tahoma"/>
            <family val="2"/>
          </rPr>
          <t>pierf:</t>
        </r>
        <r>
          <rPr>
            <sz val="9"/>
            <color indexed="81"/>
            <rFont val="Tahoma"/>
            <family val="2"/>
          </rPr>
          <t xml:space="preserve">
https://uomoeambiente.com/chi-siamo/</t>
        </r>
      </text>
    </comment>
    <comment ref="CE136" authorId="0" shapeId="0" xr:uid="{EBA961D6-280D-4A82-80B8-B02748C2E0F3}">
      <text>
        <r>
          <rPr>
            <b/>
            <sz val="9"/>
            <color indexed="81"/>
            <rFont val="Tahoma"/>
            <family val="2"/>
          </rPr>
          <t>pierf:</t>
        </r>
        <r>
          <rPr>
            <sz val="9"/>
            <color indexed="81"/>
            <rFont val="Tahoma"/>
            <family val="2"/>
          </rPr>
          <t xml:space="preserve">
https://www.bestworkplaces.it/aziende/tangible/</t>
        </r>
      </text>
    </comment>
    <comment ref="BM138" authorId="0" shapeId="0" xr:uid="{0E7E9F12-6E27-4A66-9825-60BE72C66ED5}">
      <text>
        <r>
          <rPr>
            <b/>
            <sz val="9"/>
            <color indexed="81"/>
            <rFont val="Tahoma"/>
            <family val="2"/>
          </rPr>
          <t>pierf:</t>
        </r>
        <r>
          <rPr>
            <sz val="9"/>
            <color indexed="81"/>
            <rFont val="Tahoma"/>
            <family val="2"/>
          </rPr>
          <t xml:space="preserve">
vedi ultimo report</t>
        </r>
      </text>
    </comment>
    <comment ref="Z141" authorId="0" shapeId="0" xr:uid="{1DF940E4-BBCD-4AEB-964C-8930B508364F}">
      <text>
        <r>
          <rPr>
            <b/>
            <sz val="9"/>
            <color indexed="81"/>
            <rFont val="Tahoma"/>
            <family val="2"/>
          </rPr>
          <t>pierf:</t>
        </r>
        <r>
          <rPr>
            <sz val="9"/>
            <color indexed="81"/>
            <rFont val="Tahoma"/>
            <family val="2"/>
          </rPr>
          <t xml:space="preserve">
label in fonod alla pagina</t>
        </r>
      </text>
    </comment>
    <comment ref="BV143" authorId="0" shapeId="0" xr:uid="{CB0E0F32-8857-4A8C-8A9A-0E3E4FF3EC74}">
      <text>
        <r>
          <rPr>
            <b/>
            <sz val="9"/>
            <color indexed="81"/>
            <rFont val="Tahoma"/>
            <family val="2"/>
          </rPr>
          <t>pierf:</t>
        </r>
        <r>
          <rPr>
            <sz val="9"/>
            <color indexed="81"/>
            <rFont val="Tahoma"/>
            <family val="2"/>
          </rPr>
          <t xml:space="preserve">
https://www.openbuilding.it/sostenibilita-off-site-e-progettazione-digitale/#proposito-e-mission</t>
        </r>
      </text>
    </comment>
    <comment ref="BV148" authorId="0" shapeId="0" xr:uid="{85BFE2DA-C86F-411A-AE30-E5C976C67899}">
      <text>
        <r>
          <rPr>
            <b/>
            <sz val="9"/>
            <color indexed="81"/>
            <rFont val="Tahoma"/>
            <family val="2"/>
          </rPr>
          <t>pierf:</t>
        </r>
        <r>
          <rPr>
            <sz val="9"/>
            <color indexed="81"/>
            <rFont val="Tahoma"/>
            <family val="2"/>
          </rPr>
          <t xml:space="preserve">
label in fondo alla pagina</t>
        </r>
      </text>
    </comment>
    <comment ref="CK171" authorId="0" shapeId="0" xr:uid="{C8CBCE93-7E63-403B-84EA-10269E9B8C7F}">
      <text>
        <r>
          <rPr>
            <b/>
            <sz val="9"/>
            <color indexed="81"/>
            <rFont val="Tahoma"/>
            <family val="2"/>
          </rPr>
          <t>pierf:</t>
        </r>
        <r>
          <rPr>
            <sz val="9"/>
            <color indexed="81"/>
            <rFont val="Tahoma"/>
            <family val="2"/>
          </rPr>
          <t xml:space="preserve">
https://www.litoreverberi.com/investiamo-sulla-natura.html</t>
        </r>
      </text>
    </comment>
    <comment ref="BK187" authorId="0" shapeId="0" xr:uid="{0DDF0CAF-215A-453B-AC6C-A27F4BBD39C3}">
      <text>
        <r>
          <rPr>
            <b/>
            <sz val="9"/>
            <color indexed="81"/>
            <rFont val="Tahoma"/>
            <family val="2"/>
          </rPr>
          <t>pierf:</t>
        </r>
        <r>
          <rPr>
            <sz val="9"/>
            <color indexed="81"/>
            <rFont val="Tahoma"/>
            <family val="2"/>
          </rPr>
          <t xml:space="preserve">
vedi ultimo report</t>
        </r>
      </text>
    </comment>
    <comment ref="BN187" authorId="0" shapeId="0" xr:uid="{1AAE3EA9-C930-4E10-B72A-108A1D4EF622}">
      <text>
        <r>
          <rPr>
            <b/>
            <sz val="9"/>
            <color indexed="81"/>
            <rFont val="Tahoma"/>
            <family val="2"/>
          </rPr>
          <t>pierf:</t>
        </r>
        <r>
          <rPr>
            <sz val="9"/>
            <color indexed="81"/>
            <rFont val="Tahoma"/>
            <family val="2"/>
          </rPr>
          <t xml:space="preserve">
https://r5living.com/en/pages/repurpose-global</t>
        </r>
      </text>
    </comment>
    <comment ref="BR193" authorId="0" shapeId="0" xr:uid="{C4C62DC5-3D86-4C28-87D3-10D071BCE210}">
      <text>
        <r>
          <rPr>
            <b/>
            <sz val="9"/>
            <color indexed="81"/>
            <rFont val="Tahoma"/>
            <family val="2"/>
          </rPr>
          <t>pierf:</t>
        </r>
        <r>
          <rPr>
            <sz val="9"/>
            <color indexed="81"/>
            <rFont val="Tahoma"/>
            <family val="2"/>
          </rPr>
          <t xml:space="preserve">
https://www.boniviri.com/</t>
        </r>
      </text>
    </comment>
    <comment ref="BR206" authorId="0" shapeId="0" xr:uid="{49EC400D-F45F-4545-8DC1-C7C950D23734}">
      <text>
        <r>
          <rPr>
            <b/>
            <sz val="9"/>
            <color indexed="81"/>
            <rFont val="Tahoma"/>
            <family val="2"/>
          </rPr>
          <t>pierf:</t>
        </r>
        <r>
          <rPr>
            <sz val="9"/>
            <color indexed="81"/>
            <rFont val="Tahoma"/>
            <family val="2"/>
          </rPr>
          <t xml:space="preserve">
https://labomar.com/chi-siamo/</t>
        </r>
      </text>
    </comment>
    <comment ref="BV206" authorId="0" shapeId="0" xr:uid="{474E5F82-438B-4AA2-A260-3AE96857C3B9}">
      <text>
        <r>
          <rPr>
            <b/>
            <sz val="9"/>
            <color indexed="81"/>
            <rFont val="Tahoma"/>
            <family val="2"/>
          </rPr>
          <t>pierf:</t>
        </r>
        <r>
          <rPr>
            <sz val="9"/>
            <color indexed="81"/>
            <rFont val="Tahoma"/>
            <family val="2"/>
          </rPr>
          <t xml:space="preserve">
vedi pdf ISO-9001-2015-17044.pdf
</t>
        </r>
      </text>
    </comment>
    <comment ref="CG206" authorId="0" shapeId="0" xr:uid="{2F368418-FCB1-4639-A7E8-6457147DF4F2}">
      <text>
        <r>
          <rPr>
            <b/>
            <sz val="9"/>
            <color indexed="81"/>
            <rFont val="Tahoma"/>
            <family val="2"/>
          </rPr>
          <t>pierf:</t>
        </r>
        <r>
          <rPr>
            <sz val="9"/>
            <color indexed="81"/>
            <rFont val="Tahoma"/>
            <family val="2"/>
          </rPr>
          <t xml:space="preserve">
vedi ultimo report</t>
        </r>
      </text>
    </comment>
    <comment ref="DC206" authorId="0" shapeId="0" xr:uid="{0B2E56AB-B907-4A82-A6FE-560EFB0A50DD}">
      <text>
        <r>
          <rPr>
            <b/>
            <sz val="9"/>
            <color indexed="81"/>
            <rFont val="Tahoma"/>
            <family val="2"/>
          </rPr>
          <t>pierf:</t>
        </r>
        <r>
          <rPr>
            <sz val="9"/>
            <color indexed="81"/>
            <rFont val="Tahoma"/>
            <family val="2"/>
          </rPr>
          <t xml:space="preserve">
vedi pdf ISO-13485-2016-18697.pdf</t>
        </r>
      </text>
    </comment>
    <comment ref="BB207" authorId="0" shapeId="0" xr:uid="{9DB8B402-1ACF-4FFB-803A-0B8EBF2F8964}">
      <text>
        <r>
          <rPr>
            <b/>
            <sz val="9"/>
            <color indexed="81"/>
            <rFont val="Tahoma"/>
            <family val="2"/>
          </rPr>
          <t>pierf:</t>
        </r>
        <r>
          <rPr>
            <sz val="9"/>
            <color indexed="81"/>
            <rFont val="Tahoma"/>
            <family val="2"/>
          </rPr>
          <t xml:space="preserve">
https://ambientasgr.com/net-zero-strategy/</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5215B-7502-452E-8563-DEDCCC7EF88B}" keepAlive="1" name="Query - my_data" description="Connessione alla query 'my_data' nella cartella di lavoro." type="5" refreshedVersion="8" background="1" saveData="1">
    <dbPr connection="Provider=Microsoft.Mashup.OleDb.1;Data Source=$Workbook$;Location=my_data;Extended Properties=&quot;&quot;" command="SELECT * FROM [my_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<sst xmlns="http://schemas.openxmlformats.org/spreadsheetml/2006/main" count="3920" uniqueCount="2596">
  <si>
    <t>Company name Latin alphabet</t>
  </si>
  <si>
    <t>BVDID</t>
  </si>
  <si>
    <t>date_first_certified</t>
  </si>
  <si>
    <t>b_corp_profile</t>
  </si>
  <si>
    <t>website</t>
  </si>
  <si>
    <t>CHIESI FARMACEUTICI S.P.A.</t>
  </si>
  <si>
    <t>IT01513360345</t>
  </si>
  <si>
    <t>https://www.bcorporation.net/en-us/find-a-b-corp/company/chiesi-group</t>
  </si>
  <si>
    <t>www.chiesi.com/en/</t>
  </si>
  <si>
    <t>KERAKOLL S.P.A.</t>
  </si>
  <si>
    <t>IT01174510360</t>
  </si>
  <si>
    <t>https://www.bcorporation.net/en-us/find-a-b-corp/company/kerakoll-sp-a</t>
  </si>
  <si>
    <t>www.kerakoll.com</t>
  </si>
  <si>
    <t>ILLYCAFFE' S.P.A.</t>
  </si>
  <si>
    <t>IT00055180327</t>
  </si>
  <si>
    <t>https://www.bcorporation.net/en-us/find-a-b-corp/company/llycaff-sp-a</t>
  </si>
  <si>
    <t>www.illy.com</t>
  </si>
  <si>
    <t>FLORIM CERAMICHE - SOCIETA' PER AZIONI SOCIETA' BENEFIT ABBREVIABILE IN: FLORIM S.P.A. SB</t>
  </si>
  <si>
    <t>IT01265320364</t>
  </si>
  <si>
    <t>https://www.bcorporation.net/en-us/find-a-b-corp/company/florim</t>
  </si>
  <si>
    <t>www.florim.com</t>
  </si>
  <si>
    <t>NOVAMONT S.P.A.</t>
  </si>
  <si>
    <t>IT08526630150</t>
  </si>
  <si>
    <t>https://www.bcorporation.net/en-us/find-a-b-corp/company/novamont</t>
  </si>
  <si>
    <t>www.novamont.com</t>
  </si>
  <si>
    <t>ASSIMOCO SPA</t>
  </si>
  <si>
    <t>IT03250760588</t>
  </si>
  <si>
    <t>https://www.bcorporation.net/en-us/find-a-b-corp/company/gruppo-assimoco</t>
  </si>
  <si>
    <t>www.assimoco.it</t>
  </si>
  <si>
    <t>ABOCA S.P.A. SOCIETA' AGRICOLA</t>
  </si>
  <si>
    <t>IT01704430519</t>
  </si>
  <si>
    <t>https://www.bcorporation.net/en-us/find-a-b-corp/company/aboca-group</t>
  </si>
  <si>
    <t>www.aboca.it</t>
  </si>
  <si>
    <t>DANONE NUTRICIA SPA SOCIETA' BENEFIT IN FORMA ABBREVIATA D.N. SPA O DANONE N. SPA S. BENEFIT O DANONE S.P.A SOCIETA' BENEFIT O D. S.P.A.</t>
  </si>
  <si>
    <t>IT11667890153</t>
  </si>
  <si>
    <t>https://www.bcorporation.net/en-us/find-a-b-corp/company/danone-specialized-nutrition-mellin-sp-a-and-nutricia-italia-sp-a</t>
  </si>
  <si>
    <t>https://corporate.danone.it/</t>
  </si>
  <si>
    <t>DAVINES S.P.A.</t>
  </si>
  <si>
    <t>IT00692360340</t>
  </si>
  <si>
    <t>https://www.bcorporation.net/en-us/find-a-b-corp/company/davines</t>
  </si>
  <si>
    <t>www.davinesgroup.com/en</t>
  </si>
  <si>
    <t>EOLO S.P.A.</t>
  </si>
  <si>
    <t>IT02487230126</t>
  </si>
  <si>
    <t>https://www.bcorporation.net/en-us/find-a-b-corp/company/eolo-sp-a</t>
  </si>
  <si>
    <t>www.eolo.it</t>
  </si>
  <si>
    <t>EVOLVERE S.P.A. SOCIETA' BENEFIT</t>
  </si>
  <si>
    <t>IT07030580968</t>
  </si>
  <si>
    <t>https://www.bcorporation.net/en-us/find-a-b-corp/company/evolvere-spa</t>
  </si>
  <si>
    <t>www.evolvere.io</t>
  </si>
  <si>
    <t>NWG ENERGIA S.P.A. SOCIETA' BENEFIT</t>
  </si>
  <si>
    <t>IT02294320979</t>
  </si>
  <si>
    <t>https://www.bcorporation.net/en-us/find-a-b-corp/company/nwg-energia-societa-benefit</t>
  </si>
  <si>
    <t>www.nwgenergia.it/</t>
  </si>
  <si>
    <t>FRATELLI CARLI SOCIETA' PER AZIONI SOCIETA' BENEFIT SIGLABILE IN FRATELLI CARLI S.P.A. S.B.</t>
  </si>
  <si>
    <t>IT02906460015</t>
  </si>
  <si>
    <t>https://www.bcorporation.net/en-us/find-a-b-corp/company/fratelli-carli-spa</t>
  </si>
  <si>
    <t>www.oliocarli.it</t>
  </si>
  <si>
    <t>BANCA DI CIVIDALE SOCIETA' PER AZIONI</t>
  </si>
  <si>
    <t>IT00249360306</t>
  </si>
  <si>
    <t>https://www.bcorporation.net/en-us/find-a-b-corp/company/civibank-spa-sb</t>
  </si>
  <si>
    <t>www.civibank.it</t>
  </si>
  <si>
    <t>ITALGRANITI GROUP - S.P.A.</t>
  </si>
  <si>
    <t>IT03294200369</t>
  </si>
  <si>
    <t>https://www.bcorporation.net/en-us/find-a-b-corp/company/italgraniti-group-sp-a</t>
  </si>
  <si>
    <t>www.italgranitigroup.com</t>
  </si>
  <si>
    <t>SUCCESSORI REDA - S.P.A. SOCIETA' BENEFIT O SUCCESSORI REDA S.B. P.A. , SIGLABILE REDA S.B.P.A.</t>
  </si>
  <si>
    <t>IT01676570029</t>
  </si>
  <si>
    <t>https://www.bcorporation.net/en-us/find-a-b-corp/company/successori-reda-spa</t>
  </si>
  <si>
    <t>www.reda1865.com/it</t>
  </si>
  <si>
    <t>IT02579320033</t>
  </si>
  <si>
    <t>https://www.bcorporation.net/en-us/find-a-b-corp/company/ponti-spa</t>
  </si>
  <si>
    <t>www.ponti.com</t>
  </si>
  <si>
    <t>ACETUM S.P.A. SOCIETA' BENEFIT</t>
  </si>
  <si>
    <t>IT03593570363</t>
  </si>
  <si>
    <t>https://www.bcorporation.net/en-us/find-a-b-corp/company/acetum-spa</t>
  </si>
  <si>
    <t>www.acetum.it</t>
  </si>
  <si>
    <t>ANDRIANI S.P.A.</t>
  </si>
  <si>
    <t>IT06880780728</t>
  </si>
  <si>
    <t>https://www.bcorporation.net/en-us/find-a-b-corp/company/andriani-sp-a</t>
  </si>
  <si>
    <t>www.andrianispa.com</t>
  </si>
  <si>
    <t>GARC S.P.A.</t>
  </si>
  <si>
    <t>IT00618650360</t>
  </si>
  <si>
    <t>https://www.bcorporation.net/en-us/find-a-b-corp/company/garc-sp-a</t>
  </si>
  <si>
    <t>www.garc.it</t>
  </si>
  <si>
    <t>NWG S.P.A. - SOCIETA' BENEFIT IN FORMA ABBREVIATA NWG S.P.A. SB</t>
  </si>
  <si>
    <t>IT01932360975</t>
  </si>
  <si>
    <t>https://www.bcorporation.net/en-us/find-a-b-corp/company/nwg-spa</t>
  </si>
  <si>
    <t>www.nwgitalia.it</t>
  </si>
  <si>
    <t>LINIFICIO E CANAPIFICIO NAZIONALE S.R.L. SOCIETA' BENEFIT</t>
  </si>
  <si>
    <t>IT00739120152</t>
  </si>
  <si>
    <t>https://www.bcorporation.net/en-us/find-a-b-corp/company/linificio-e-canapificio-nazionale-srl</t>
  </si>
  <si>
    <t>www.linificio.it</t>
  </si>
  <si>
    <t>NORTH SAILS APPAREL S.P.A. SOCIETA' BENEFIT</t>
  </si>
  <si>
    <t>IT00355610106</t>
  </si>
  <si>
    <t>https://www.bcorporation.net/en-us/find-a-b-corp/company/north-sails-apparel-s-p-a-societ-benefit</t>
  </si>
  <si>
    <t>northsails.com</t>
  </si>
  <si>
    <t>IT00592670244</t>
  </si>
  <si>
    <t>https://www.bcorporation.net/en-us/find-a-b-corp/company/cielo-e-terra</t>
  </si>
  <si>
    <t>VANTEA SMART S.P.A.</t>
  </si>
  <si>
    <t>IT02310051004</t>
  </si>
  <si>
    <t>https://www.bcorporation.net/en-us/find-a-b-corp/company/vantea-smart-sp-a</t>
  </si>
  <si>
    <t>www.vantea.com</t>
  </si>
  <si>
    <t>XENIA HOTELLERIE SOLUTION S.P.A. SOCIETA' BENEFIT</t>
  </si>
  <si>
    <t>IT01691390692</t>
  </si>
  <si>
    <t>https://www.bcorporation.net/en-us/find-a-b-corp/company/xenia-sp-a-sb</t>
  </si>
  <si>
    <t>www.xeniahs.com</t>
  </si>
  <si>
    <t>IN.TE.S.A. - INIZIATIVE TELEMATICHE PER I SERVIZI APPLICATIVI - S.P.A. O BREVEMENTE IN.TE.S.A. S.P.A.</t>
  </si>
  <si>
    <t>IT05262890014</t>
  </si>
  <si>
    <t>https://www.bcorporation.net/en-us/find-a-b-corp/company/intesa-sp-a</t>
  </si>
  <si>
    <t>www.intesa.it</t>
  </si>
  <si>
    <t>MAGANETTI SPEDIZIONI S.P.A.</t>
  </si>
  <si>
    <t>IT00050490143</t>
  </si>
  <si>
    <t>https://www.bcorporation.net/en-us/find-a-b-corp/company/maganetti-spedizioni-spa</t>
  </si>
  <si>
    <t>www.maganetti.com</t>
  </si>
  <si>
    <t>CAPPELLER S.P.A. SOCIETA' BENEFIT IN FORMA ABBREVIATA CAPPELLER S.P.A. SB</t>
  </si>
  <si>
    <t>IT00339100240</t>
  </si>
  <si>
    <t>https://www.bcorporation.net/en-us/find-a-b-corp/company/cappeller-spa</t>
  </si>
  <si>
    <t>www.cappeller.it</t>
  </si>
  <si>
    <t>LAMPA S.R.L. SOCIETA' BENEFIT O IN FORMA ABBREVIATA S.B.</t>
  </si>
  <si>
    <t>IT00371630161</t>
  </si>
  <si>
    <t>https://www.bcorporation.net/en-us/find-a-b-corp/company/lampa-srl-sb</t>
  </si>
  <si>
    <t>www.lampasrl.com/en</t>
  </si>
  <si>
    <t>DAMIANO S.P.A.</t>
  </si>
  <si>
    <t>IT00400930830</t>
  </si>
  <si>
    <t>https://www.bcorporation.net/en-us/find-a-b-corp/company/damiano-spa</t>
  </si>
  <si>
    <t>www.damianorganic.it</t>
  </si>
  <si>
    <t>D'ORICA S.R.L. SOCIETA' BENEFIT</t>
  </si>
  <si>
    <t>IT02060710247</t>
  </si>
  <si>
    <t>https://www.bcorporation.net/en-us/find-a-b-corp/company/dorica-srl-societ-benefit</t>
  </si>
  <si>
    <t>www.dorica.com</t>
  </si>
  <si>
    <t>PUNTO PACK S.P.A. SOCIETA' BENEFIT</t>
  </si>
  <si>
    <t>IT05170190481</t>
  </si>
  <si>
    <t>https://www.bcorporation.net/en-us/find-a-b-corp/company/punto-pack-srl</t>
  </si>
  <si>
    <t>www.puntopack.it</t>
  </si>
  <si>
    <t>OMAL S.P.A. SOCIETA' BENEFIT</t>
  </si>
  <si>
    <t>IT01661640175</t>
  </si>
  <si>
    <t>https://www.bcorporation.net/en-us/find-a-b-corp/company/omal-spa</t>
  </si>
  <si>
    <t>www.omal.it</t>
  </si>
  <si>
    <t>BIZAWAY SRL SOCIETA' BENEFIT OVVERO, IN FORMA ABBREVIATA BIZAWAY SRL SB</t>
  </si>
  <si>
    <t>IT01775640939</t>
  </si>
  <si>
    <t>https://www.bcorporation.net/en-us/find-a-b-corp/company/biz-away-srl</t>
  </si>
  <si>
    <t>www.bizaway.com</t>
  </si>
  <si>
    <t>ARCA ETICHETTE SPA</t>
  </si>
  <si>
    <t>IT04875560155</t>
  </si>
  <si>
    <t>https://www.bcorporation.net/en-us/find-a-b-corp/company/arca-etichette-sp-a</t>
  </si>
  <si>
    <t>www.arcagroup.net</t>
  </si>
  <si>
    <t>FRATELLI GUZZINI S.P.A.</t>
  </si>
  <si>
    <t>IT00082720434</t>
  </si>
  <si>
    <t>https://www.bcorporation.net/en-us/find-a-b-corp/company/fratelli-guzzini-sp-a</t>
  </si>
  <si>
    <t>www.fratelliguzzini.com</t>
  </si>
  <si>
    <t>TERRATINTA GROUP SOCIETA' A RESPONSABILITA' LIMITATA BENEFIT</t>
  </si>
  <si>
    <t>IT03197960366</t>
  </si>
  <si>
    <t>https://www.bcorporation.net/en-us/find-a-b-corp/company/terratinta-group-srl-sb</t>
  </si>
  <si>
    <t>www.terratintagroup.com</t>
  </si>
  <si>
    <t>FEUDI DI SAN GREGORIO SOCIETA' AGRICOLA S.P.A. O ANCHE DENOMINATA TENUTE CAPALDO S.P.A. O DUBL S.P.A.</t>
  </si>
  <si>
    <t>IT01753470648</t>
  </si>
  <si>
    <t>https://www.bcorporation.net/en-us/find-a-b-corp/company/feudi-di-san-gregorio-sp-a</t>
  </si>
  <si>
    <t>www.feudi.it</t>
  </si>
  <si>
    <t>GREAT LENGTHS SOCIETA' PER AZIONI SOCIETA' BENEFIT</t>
  </si>
  <si>
    <t>IT06434421001</t>
  </si>
  <si>
    <t>https://www.bcorporation.net/en-us/find-a-b-corp/company/great-lengths-societ-per-azioni-societ-benefit</t>
  </si>
  <si>
    <t>www.greatlengths.com</t>
  </si>
  <si>
    <t>RETI S.P.A</t>
  </si>
  <si>
    <t>IT02184920128</t>
  </si>
  <si>
    <t>https://www.bcorporation.net/en-us/find-a-b-corp/company/reti-sp-a</t>
  </si>
  <si>
    <t>www.reti.it</t>
  </si>
  <si>
    <t>CAVALIERI &amp; AMORETTI S.R.L. SOCIETA' BENEFIT IN FORMA ABBREVIATA CAVALIERI &amp; AMORETTI S.R.L. SB</t>
  </si>
  <si>
    <t>IT01776720342</t>
  </si>
  <si>
    <t>https://www.bcorporation.net/en-us/find-a-b-corp/company/cavalieri-amoretti</t>
  </si>
  <si>
    <t>www.pusterla1880.com</t>
  </si>
  <si>
    <t>DOXEE S.P.A.</t>
  </si>
  <si>
    <t>IT02714390362</t>
  </si>
  <si>
    <t>https://www.bcorporation.net/en-us/find-a-b-corp/company/doxee</t>
  </si>
  <si>
    <t>https://www.doxee.com/it/</t>
  </si>
  <si>
    <t>PANINO GIUSTO S.P.A.</t>
  </si>
  <si>
    <t>IT04934270960</t>
  </si>
  <si>
    <t>https://www.bcorporation.net/en-us/find-a-b-corp/company/panino-giusto-sp-a</t>
  </si>
  <si>
    <t>www.paninogiusto.it</t>
  </si>
  <si>
    <t>ZORDAN S.R.L. SOCIETA' BENEFIT IN FORMA ABBREVIATA ZORDAN S.R.L. SB</t>
  </si>
  <si>
    <t>IT02734390244</t>
  </si>
  <si>
    <t>https://www.bcorporation.net/en-us/find-a-b-corp/company/zordan-srl-sb</t>
  </si>
  <si>
    <t>www.zordan1965.com</t>
  </si>
  <si>
    <t>CONTE TASCA D'ALMERITA - SOCIETA' AGRICOLA A RESPONSABILITA' LIMITATA</t>
  </si>
  <si>
    <t>IT06056430827</t>
  </si>
  <si>
    <t>https://www.bcorporation.net/en-us/find-a-b-corp/company/tasca-d-almerita</t>
  </si>
  <si>
    <t>www.tascadalmerita.it</t>
  </si>
  <si>
    <t>ATON S.P.A. SOCIETA' BENEFIT</t>
  </si>
  <si>
    <t>IT02479320265</t>
  </si>
  <si>
    <t>https://www.bcorporation.net/en-us/find-a-b-corp/company/aton-spa-societ-benefit</t>
  </si>
  <si>
    <t>www.aton.com</t>
  </si>
  <si>
    <t>TEAPAK S.R.L. SB</t>
  </si>
  <si>
    <t>IT02171691203</t>
  </si>
  <si>
    <t>https://www.bcorporation.net/en-us/find-a-b-corp/company/tea-pak-srl</t>
  </si>
  <si>
    <t>www.teapak.com</t>
  </si>
  <si>
    <t>SCADIF - S.P.A.</t>
  </si>
  <si>
    <t>IT00144380342</t>
  </si>
  <si>
    <t>https://www.bcorporation.net/en-us/find-a-b-corp/company/scadif-spa</t>
  </si>
  <si>
    <t>www.scadif.it</t>
  </si>
  <si>
    <t>COSTADORO - S.P.A.</t>
  </si>
  <si>
    <t>IT00703260018</t>
  </si>
  <si>
    <t>https://www.bcorporation.net/en-us/find-a-b-corp/company/costadoro-sp-a</t>
  </si>
  <si>
    <t>https://costadoro.it/</t>
  </si>
  <si>
    <t>PALM S.P.A. SB</t>
  </si>
  <si>
    <t>IT00588470203</t>
  </si>
  <si>
    <t>https://www.bcorporation.net/en-us/find-a-b-corp/company/palm-spa</t>
  </si>
  <si>
    <t>www.palm.it</t>
  </si>
  <si>
    <t>ELMEC SOLAR S.R.L.</t>
  </si>
  <si>
    <t>IT03194740126</t>
  </si>
  <si>
    <t>https://www.bcorporation.net/en-us/find-a-b-corp/company/elmec-solar-srl</t>
  </si>
  <si>
    <t>https://www.elmecsolar.com/</t>
  </si>
  <si>
    <t>AMBRO - SOL S.R.L. SOCIETA' BENEFIT , IN FORMA ABBREVIATA AMBRO - SOL S.R.L. SB</t>
  </si>
  <si>
    <t>IT03114470176</t>
  </si>
  <si>
    <t>https://www.bcorporation.net/en-us/find-a-b-corp/company/ambro-sol-srl-sb</t>
  </si>
  <si>
    <t>www.ambro-sol.it</t>
  </si>
  <si>
    <t>MISCUSI S.R.L. SOCIETA' BENEFIT</t>
  </si>
  <si>
    <t>IT09677510969</t>
  </si>
  <si>
    <t>https://www.bcorporation.net/en-us/find-a-b-corp/company/iscusi-srl</t>
  </si>
  <si>
    <t>www.miscusi.com</t>
  </si>
  <si>
    <t>24BOTTLES SOCIETA' BENEFIT S.R.L.</t>
  </si>
  <si>
    <t>IT03874391208</t>
  </si>
  <si>
    <t>https://www.bcorporation.net/en-us/find-a-b-corp/company/design24-srl-sb</t>
  </si>
  <si>
    <t>www.24bottles.com</t>
  </si>
  <si>
    <t>OPENZONE S.P.A.</t>
  </si>
  <si>
    <t>IT01205980202</t>
  </si>
  <si>
    <t>https://www.bcorporation.net/en-us/find-a-b-corp/company/openzone-spa-societ-benefit</t>
  </si>
  <si>
    <t>www.openzone.it</t>
  </si>
  <si>
    <t>ACBC S.R.L.</t>
  </si>
  <si>
    <t>IT10106630964</t>
  </si>
  <si>
    <t>https://www.bcorporation.net/en-us/find-a-b-corp/company/acbc</t>
  </si>
  <si>
    <t>www.acbc.com</t>
  </si>
  <si>
    <t>ANTICA ERBORISTERIA - SOCIETA' PER AZIONI SOCIETA' BENEFIT O IN FORMA ABBREVIATA ANTICA ERBORISTERIA SPA SB</t>
  </si>
  <si>
    <t>IT10257601004</t>
  </si>
  <si>
    <t>https://www.bcorporation.net/en-us/find-a-b-corp/company/antica-erboristeria-spa</t>
  </si>
  <si>
    <t>www.herbatint.com</t>
  </si>
  <si>
    <t>PARADISI - S.R.L.</t>
  </si>
  <si>
    <t>IT00948710421</t>
  </si>
  <si>
    <t>https://www.bcorporation.net/en-us/find-a-b-corp/company/paradisi-srl</t>
  </si>
  <si>
    <t>www.paradisi.it</t>
  </si>
  <si>
    <t>PASTICCERIA FILIPPI SRL SOCIETA' BENEFIT</t>
  </si>
  <si>
    <t>IT00232140244</t>
  </si>
  <si>
    <t>https://www.bcorporation.net/en-us/find-a-b-corp/company/pasticceria-filippi-srl-societa-benefit</t>
  </si>
  <si>
    <t>www.pasticceriafilippi.it</t>
  </si>
  <si>
    <t>KEL 12 TOUR OPERATOR S.R.L.</t>
  </si>
  <si>
    <t>IT07809320968</t>
  </si>
  <si>
    <t>https://www.bcorporation.net/en-us/find-a-b-corp/company/kel-12-tour-operator</t>
  </si>
  <si>
    <t>www.kel12.com</t>
  </si>
  <si>
    <t>B &amp; B CORPORATION SRL</t>
  </si>
  <si>
    <t>IT02728310984</t>
  </si>
  <si>
    <t>https://www.bcorporation.net/en-us/find-a-b-corp/company/bb-corporation</t>
  </si>
  <si>
    <t>https://www.bbonassi.it/</t>
  </si>
  <si>
    <t>ECOZEMA - S.R.L. SOCIETA' BENEFIT</t>
  </si>
  <si>
    <t>IT00146180245</t>
  </si>
  <si>
    <t>https://www.bcorporation.net/en-us/find-a-b-corp/company/ecozema-srl-societ-benefit</t>
  </si>
  <si>
    <t>ecozema.com</t>
  </si>
  <si>
    <t>AL.TEK SRL</t>
  </si>
  <si>
    <t>IT10673930961</t>
  </si>
  <si>
    <t>https://www.bcorporation.net/en-us/find-a-b-corp/company/tek-srl</t>
  </si>
  <si>
    <t>www.tekitaly.it</t>
  </si>
  <si>
    <t>KF S.R.L. SOCIETA' BENEFIT</t>
  </si>
  <si>
    <t>IT02385320367</t>
  </si>
  <si>
    <t>https://www.bcorporation.net/en-us/find-a-b-corp/company/kf-srl-societ-benefit</t>
  </si>
  <si>
    <t>www.keyfuture.com</t>
  </si>
  <si>
    <t>GERMINAL ITALIA S.R.L.</t>
  </si>
  <si>
    <t>IT00901850172</t>
  </si>
  <si>
    <t>https://www.bcorporation.net/en-us/find-a-b-corp/company/germinal-bio</t>
  </si>
  <si>
    <t>SARNO DISPLAY S.R.L.</t>
  </si>
  <si>
    <t>IT03115250130</t>
  </si>
  <si>
    <t>https://www.bcorporation.net/en-us/find-a-b-corp/company/sarno-display-srl</t>
  </si>
  <si>
    <t>www.sarnodisplay.com</t>
  </si>
  <si>
    <t>TECHNOWRAPP S.R.L.</t>
  </si>
  <si>
    <t>IT03724550284</t>
  </si>
  <si>
    <t>https://www.bcorporation.net/en-us/find-a-b-corp/company/technowrapp</t>
  </si>
  <si>
    <t>www.technowrapp.com</t>
  </si>
  <si>
    <t>SAVE THE DUCK S.P.A.</t>
  </si>
  <si>
    <t>IT07853840960</t>
  </si>
  <si>
    <t>https://www.bcorporation.net/en-us/find-a-b-corp/company/save-the-duck-sp-a</t>
  </si>
  <si>
    <t>www.savetheduck.it</t>
  </si>
  <si>
    <t>E-PHOTO S.R.L.</t>
  </si>
  <si>
    <t>IT08250270967</t>
  </si>
  <si>
    <t>https://www.bcorporation.net/en-us/find-a-b-corp/company/ephoto-srl</t>
  </si>
  <si>
    <t>www.e-photo.it</t>
  </si>
  <si>
    <t>EMMERRE S.R.L. SOCIETA' BENEFIT IN FORMA ABBREVIATA EMMERRE S.R.L. SB</t>
  </si>
  <si>
    <t>IT03568470987</t>
  </si>
  <si>
    <t>https://www.bcorporation.net/en-us/find-a-b-corp/company/emmerre-srls</t>
  </si>
  <si>
    <t>www.emmerrecoperture.com</t>
  </si>
  <si>
    <t>FARMER S.P.A.</t>
  </si>
  <si>
    <t>IT00152620209</t>
  </si>
  <si>
    <t>https://www.bcorporation.net/en-us/find-a-b-corp/company/farmer-sp-a</t>
  </si>
  <si>
    <t>www.farmer.it</t>
  </si>
  <si>
    <t>EUDAIMON S.P.A.</t>
  </si>
  <si>
    <t>IT03269680967</t>
  </si>
  <si>
    <t>https://www.bcorporation.net/en-us/find-a-b-corp/company/eudaimon-sp-a</t>
  </si>
  <si>
    <t>www.eudaimon.it</t>
  </si>
  <si>
    <t>TREEDOM S.R.L. SOCIETA' BENEFIT</t>
  </si>
  <si>
    <t>IT06054770489</t>
  </si>
  <si>
    <t>https://www.bcorporation.net/en-us/find-a-b-corp/company/treedom</t>
  </si>
  <si>
    <t>www.treedom.net/en/</t>
  </si>
  <si>
    <t>SCATOLIFICIO GIAMPIETRI SRL</t>
  </si>
  <si>
    <t>IT00338250343</t>
  </si>
  <si>
    <t>https://www.bcorporation.net/en-us/find-a-b-corp/company/scatolificio-giampietri-srl</t>
  </si>
  <si>
    <t>www.scatolificiogiampietri.it</t>
  </si>
  <si>
    <t>PERLAGE S.R.L.</t>
  </si>
  <si>
    <t>IT01799290265</t>
  </si>
  <si>
    <t>https://www.bcorporation.net/en-us/find-a-b-corp/company/perlage-winery</t>
  </si>
  <si>
    <t>www.perlagewines.com</t>
  </si>
  <si>
    <t>DIASEN S.R.L.</t>
  </si>
  <si>
    <t>IT01553210426</t>
  </si>
  <si>
    <t>https://www.bcorporation.net/en-us/find-a-b-corp/company/diasen-srl</t>
  </si>
  <si>
    <t>WWW.DIASEN.COM</t>
  </si>
  <si>
    <t>INDUSTRIA CARTE METALLIZZATE ED AFFINI SOCIETA' A RESPONSABILITA' LIMITATA SOCIETA' BENEFIT E PIU' BREVEMENTE ICMA SRL SB</t>
  </si>
  <si>
    <t>IT00206490138</t>
  </si>
  <si>
    <t>https://www.bcorporation.net/en-us/find-a-b-corp/company/icma-srl</t>
  </si>
  <si>
    <t>www.icma.it</t>
  </si>
  <si>
    <t>BULGARELLI PRODUCTION S.R.L.</t>
  </si>
  <si>
    <t>IT03152840363</t>
  </si>
  <si>
    <t>https://www.bcorporation.net/en-us/find-a-b-corp/company/bulgarelli-production-srl</t>
  </si>
  <si>
    <t>bulgarelliproduction.com</t>
  </si>
  <si>
    <t>RENOVIT S.P.A. - RENOVIT S.P.A. SOCIETA' BENEFIT O IN FORMA ABBREVIATA RENOVIT S.P.A. SB</t>
  </si>
  <si>
    <t>IT10240640960</t>
  </si>
  <si>
    <t>https://www.bcorporation.net/en-us/find-a-b-corp/company/renovit-sp-a</t>
  </si>
  <si>
    <t>www.renovit.it</t>
  </si>
  <si>
    <t>FEDABO S.P.A. SB</t>
  </si>
  <si>
    <t>IT02088660986</t>
  </si>
  <si>
    <t>https://www.bcorporation.net/en-us/find-a-b-corp/company/fedabo-spa</t>
  </si>
  <si>
    <t>www.fedabo.com</t>
  </si>
  <si>
    <t>BIO LINE S.R.L.</t>
  </si>
  <si>
    <t>IT00451290225</t>
  </si>
  <si>
    <t>https://www.bcorporation.net/en-us/find-a-b-corp/company/bio-line-srl-societ-benefit</t>
  </si>
  <si>
    <t>Www.bioline-Jato.com</t>
  </si>
  <si>
    <t>A.T.S. 2000 S.R.L. AUTOMATION TECHNOLOGY SOCIETY</t>
  </si>
  <si>
    <t>IT02136000342</t>
  </si>
  <si>
    <t>https://www.bcorporation.net/en-us/find-a-b-corp/company/ats-2000-srl</t>
  </si>
  <si>
    <t>www.ats2000.it</t>
  </si>
  <si>
    <t>EXTRAVEGA MILANO S.R.L. - SOCIETA' BENEFIT O IN FORMA ABBREVIATA EXTRAVEGA MILANO S.R.L. S.B.</t>
  </si>
  <si>
    <t>IT08055820156</t>
  </si>
  <si>
    <t>https://www.bcorporation.net/en-us/find-a-b-corp/company/extra-vega-srl</t>
  </si>
  <si>
    <t>www.extravega.com</t>
  </si>
  <si>
    <t>ARTATTACK GROUP S.R.L.</t>
  </si>
  <si>
    <t>IT01989890593</t>
  </si>
  <si>
    <t>https://www.bcorporation.net/en-us/find-a-b-corp/company/artattack-group-srl</t>
  </si>
  <si>
    <t>arkage.it</t>
  </si>
  <si>
    <t>SAVE NRG S.R.L.</t>
  </si>
  <si>
    <t>IT09279330964</t>
  </si>
  <si>
    <t>https://www.bcorporation.net/en-us/find-a-b-corp/company/save-nrg-srl</t>
  </si>
  <si>
    <t>savenrg.it</t>
  </si>
  <si>
    <t>VITALIS DR. JOSEPH SRL</t>
  </si>
  <si>
    <t>IT02876970217</t>
  </si>
  <si>
    <t>https://www.bcorporation.net/en-us/find-a-b-corp/company/vitalis-dr-joseph</t>
  </si>
  <si>
    <t>www.teamdrjoseph.com</t>
  </si>
  <si>
    <t>SALES S.R.L. SOCIETA' BENEFIT</t>
  </si>
  <si>
    <t>IT00481070019</t>
  </si>
  <si>
    <t>https://www.bcorporation.net/en-us/find-a-b-corp/company/sales-srl</t>
  </si>
  <si>
    <t>www.salesspa.com</t>
  </si>
  <si>
    <t>D-ORBIT SOCIETA' PER AZIONI</t>
  </si>
  <si>
    <t>IT07373150965</t>
  </si>
  <si>
    <t>https://www.bcorporation.net/en-us/find-a-b-corp/company/d-orbit</t>
  </si>
  <si>
    <t>www.dorbit.space</t>
  </si>
  <si>
    <t>C.T.S. GRAFICA S.R.L. SOCIETA' BENEFIT</t>
  </si>
  <si>
    <t>IT01414850543</t>
  </si>
  <si>
    <t>https://www.bcorporation.net/en-us/find-a-b-corp/company/cts-grafica-srl-societa-benefit</t>
  </si>
  <si>
    <t>WWW.CTSGRAFICA.IT</t>
  </si>
  <si>
    <t>N.&amp; B. S.R.L. SOCIETA' BENEFIT</t>
  </si>
  <si>
    <t>IT03749670752</t>
  </si>
  <si>
    <t>https://www.bcorporation.net/en-us/find-a-b-corp/company/nb-srl</t>
  </si>
  <si>
    <t>www.nbnaturalisbetter.com</t>
  </si>
  <si>
    <t>RAIFFEISEN SERVIZI ASSICURATIVI SRL SB</t>
  </si>
  <si>
    <t>IT01406850212</t>
  </si>
  <si>
    <t>https://www.bcorporation.net/en-us/find-a-b-corp/company/raiffeisen-servizi-assicurativi-srl</t>
  </si>
  <si>
    <t>NATIVA S.R.L. SOCIETA' BENEFIT</t>
  </si>
  <si>
    <t>IT07929980964</t>
  </si>
  <si>
    <t>https://www.bcorporation.net/en-us/find-a-b-corp/company/nativa-srl-sb</t>
  </si>
  <si>
    <t>www.nativalab.com</t>
  </si>
  <si>
    <t>PROGRESSIO SOCIETA' DI GESTIONE DEL RISPARMIO S.P.A. O IN FORMA ABBREVIATA PROGRESSIO SGR S.P.A.</t>
  </si>
  <si>
    <t>IT01861540225</t>
  </si>
  <si>
    <t>https://www.bcorporation.net/en-us/find-a-b-corp/company/progressio-sgr</t>
  </si>
  <si>
    <t>www.progressiosgr.it</t>
  </si>
  <si>
    <t>C.P. ESSENZE S.R.L.</t>
  </si>
  <si>
    <t>IT01653411205</t>
  </si>
  <si>
    <t>https://www.bcorporation.net/en-us/find-a-b-corp/company/cp-essenze-srl</t>
  </si>
  <si>
    <t>www.cpessenze.it</t>
  </si>
  <si>
    <t>EPRCOMUNICAZIONE S.P.A. SOCIETA' BENEFIT</t>
  </si>
  <si>
    <t>IT11332181004</t>
  </si>
  <si>
    <t>https://www.bcorporation.net/en-us/find-a-b-corp/company/eprcomunicazione-societ-benefit-a-rl</t>
  </si>
  <si>
    <t>www.eprcomunicazione.it</t>
  </si>
  <si>
    <t>MAISONCASHMERE S.R.L. SOCIETA' BENEFIT</t>
  </si>
  <si>
    <t>IT11285160963</t>
  </si>
  <si>
    <t>https://www.bcorporation.net/en-us/find-a-b-corp/company/maisoncashmere-srl-sb</t>
  </si>
  <si>
    <t>MAISONCASHMERE.COM</t>
  </si>
  <si>
    <t>ARS S.R.L.</t>
  </si>
  <si>
    <t>IT07734230720</t>
  </si>
  <si>
    <t>https://www.bcorporation.net/en-us/find-a-b-corp/company/ars-srl</t>
  </si>
  <si>
    <t>www.arsassurbanking.com</t>
  </si>
  <si>
    <t>JOINTLY - IL WELFARE CONDIVISO S.R.L.</t>
  </si>
  <si>
    <t>IT08634440963</t>
  </si>
  <si>
    <t>https://www.bcorporation.net/en-us/find-a-b-corp/company/jointly-il-welfare-condiviso-srl</t>
  </si>
  <si>
    <t>www.jointly.pro</t>
  </si>
  <si>
    <t>CARTESIO FULLCARD S.R.L. S.B.</t>
  </si>
  <si>
    <t>IT01874050402</t>
  </si>
  <si>
    <t>https://www.bcorporation.net/en-us/find-a-b-corp/company/cartesio-fullcard-srl-sb</t>
  </si>
  <si>
    <t>www.cartesiofullcard.it</t>
  </si>
  <si>
    <t>MONDORA S.R.L. SOCIETA' BENEFIT</t>
  </si>
  <si>
    <t>IT03680680968</t>
  </si>
  <si>
    <t>https://www.bcorporation.net/en-us/find-a-b-corp/company/mondora</t>
  </si>
  <si>
    <t>mondora.com</t>
  </si>
  <si>
    <t>DIGITAL MAGICS SPA</t>
  </si>
  <si>
    <t>IT04066730963</t>
  </si>
  <si>
    <t>https://www.bcorporation.net/en-us/find-a-b-corp/company/digital-magics-sp-a</t>
  </si>
  <si>
    <t>www.digitalmagics.com/en</t>
  </si>
  <si>
    <t>LOOKAROUND S.R.L.</t>
  </si>
  <si>
    <t>IT10382951001</t>
  </si>
  <si>
    <t>https://www.bcorporation.net/en-us/find-a-b-corp/company/look-around-srl</t>
  </si>
  <si>
    <t>www.welookaround.com</t>
  </si>
  <si>
    <t>INTEXO SOCIETA' BENEFIT S.R.L.</t>
  </si>
  <si>
    <t>IT02967330586</t>
  </si>
  <si>
    <t>https://www.bcorporation.net/en-us/find-a-b-corp/company/intexo-srl</t>
  </si>
  <si>
    <t>www.intexo.it</t>
  </si>
  <si>
    <t>OUTSET S.R.L. SOCIETA' BENEFIT</t>
  </si>
  <si>
    <t>IT02771380249</t>
  </si>
  <si>
    <t>https://www.bcorporation.net/en-us/find-a-b-corp/company/outset-srl-societ-benefit</t>
  </si>
  <si>
    <t>www.outset.it</t>
  </si>
  <si>
    <t>LITOGRAFIA ANZANI S.R.L.</t>
  </si>
  <si>
    <t>IT01614900346</t>
  </si>
  <si>
    <t>https://www.bcorporation.net/en-us/find-a-b-corp/company/litografia-anzani-srl</t>
  </si>
  <si>
    <t>www.litografiaanzani.com</t>
  </si>
  <si>
    <t>ACHAB S.R.L. SOCIETA' BENEFIT</t>
  </si>
  <si>
    <t>IT02063190413</t>
  </si>
  <si>
    <t>https://www.bcorporation.net/en-us/find-a-b-corp/company/achab-srl-sb</t>
  </si>
  <si>
    <t>achabgroup.it</t>
  </si>
  <si>
    <t>CARTER &amp; BENSON S.R.L. SOCIETA' BENEFIT</t>
  </si>
  <si>
    <t>IT03867270963</t>
  </si>
  <si>
    <t>https://www.bcorporation.net/en-us/find-a-b-corp/company/carter-benson-srl</t>
  </si>
  <si>
    <t>www.carterbenson.com</t>
  </si>
  <si>
    <t>LY COMPANY ITALIA S.R.L. SOCIETA' BENEFIT ABBREVIABILE IN LY ITALIA SRL SB</t>
  </si>
  <si>
    <t>IT04462840408</t>
  </si>
  <si>
    <t>https://www.bcorporation.net/en-us/find-a-b-corp/company/ly-company-italia-acquainbrick-srl-societ-benefit</t>
  </si>
  <si>
    <t>www.acquainbrick.it</t>
  </si>
  <si>
    <t>SEALENCE S.P.A. SOCIETA' BENEFIT IN BREVE ANCHE DENOMINATA SEALENCE S.P.A. S.B.</t>
  </si>
  <si>
    <t>IT09927820960</t>
  </si>
  <si>
    <t>https://www.bcorporation.net/en-us/find-a-b-corp/company/sealence-sp-a-societ-benefit</t>
  </si>
  <si>
    <t>www.sealence.it</t>
  </si>
  <si>
    <t>WAY2GLOBAL SOCIETA' A RESPONSABILITA' LIMITATA SOCIETA' BENEFIT OPPURE WAY2GLOBAL S.R.L. S.B.</t>
  </si>
  <si>
    <t>IT10013290969</t>
  </si>
  <si>
    <t>https://www.bcorporation.net/en-us/find-a-b-corp/company/way2-global-srl-sb</t>
  </si>
  <si>
    <t>www.way2global.com</t>
  </si>
  <si>
    <t>CRMPARTNERS S.R.L.</t>
  </si>
  <si>
    <t>IT13439811004</t>
  </si>
  <si>
    <t>https://www.bcorporation.net/en-us/find-a-b-corp/company/crmpartners</t>
  </si>
  <si>
    <t>www.crmpartners.it</t>
  </si>
  <si>
    <t>GREEN MEDIA LAB S.R.L. SOCIETA' BENEFIT OVVERO, IN FORMA ABBREVIATA, GREEN MEDIA LAB S.R.L. SB</t>
  </si>
  <si>
    <t>IT04516210962</t>
  </si>
  <si>
    <t>https://www.bcorporation.net/en-us/find-a-b-corp/company/greenmedialab-brand-di-sportmaker-srl</t>
  </si>
  <si>
    <t>greenmedialab.com</t>
  </si>
  <si>
    <t>MIOMOJO S.R.L. SOCIETA' BENEFIT</t>
  </si>
  <si>
    <t>IT03800340162</t>
  </si>
  <si>
    <t>https://www.bcorporation.net/en-us/find-a-b-corp/company/miomojo-srl</t>
  </si>
  <si>
    <t>miomojo.com</t>
  </si>
  <si>
    <t>DERMOPHISIOLOGIQUE S.R.L. SOCIETA' BENEFIT O IN BREVE DERMOPHISIOLOGIQUE S.R.L. SB</t>
  </si>
  <si>
    <t>IT02130890128</t>
  </si>
  <si>
    <t>https://www.bcorporation.net/en-us/find-a-b-corp/company/dermophisiologique-srl-sb</t>
  </si>
  <si>
    <t>www.dermophisiologique.it/</t>
  </si>
  <si>
    <t>ETIFOR S.R.L. SOCIETA' BENEFIT</t>
  </si>
  <si>
    <t>IT04570440281</t>
  </si>
  <si>
    <t>https://www.bcorporation.net/en-us/find-a-b-corp/company/etifor</t>
  </si>
  <si>
    <t>www.etifor.com/en</t>
  </si>
  <si>
    <t>BREADERS S.R.L. SOCIETA' BENEFIT</t>
  </si>
  <si>
    <t>IT03464041205</t>
  </si>
  <si>
    <t>https://www.bcorporation.net/en-us/find-a-b-corp/company/breaders-srl</t>
  </si>
  <si>
    <t>www.fornobrisa.it</t>
  </si>
  <si>
    <t>RIFO S.R.L.</t>
  </si>
  <si>
    <t>IT02426250979</t>
  </si>
  <si>
    <t>https://www.bcorporation.net/en-us/find-a-b-corp/company/rifo-srl</t>
  </si>
  <si>
    <t>www.rifo-lab.com</t>
  </si>
  <si>
    <t>SERVICE VENDING S.R.L. SOCIETA' BENEFIT</t>
  </si>
  <si>
    <t>IT02274520267</t>
  </si>
  <si>
    <t>https://www.bcorporation.net/en-us/find-a-b-corp/company/service-vending-srl-societ-benefit</t>
  </si>
  <si>
    <t>www.servicevendingdistributoriautomatici.it</t>
  </si>
  <si>
    <t>DIGITAL ATTITUDE SRL SOCIETA' BENEFIT</t>
  </si>
  <si>
    <t>IT09964900964</t>
  </si>
  <si>
    <t>https://www.bcorporation.net/en-us/find-a-b-corp/company/digital-attitude-srl</t>
  </si>
  <si>
    <t>digitalattitude.com</t>
  </si>
  <si>
    <t>ADR CENTER S.R.L.</t>
  </si>
  <si>
    <t>IT03535970879</t>
  </si>
  <si>
    <t>https://www.bcorporation.net/en-us/find-a-b-corp/company/adr-center-srl</t>
  </si>
  <si>
    <t>www.adrcenter.com</t>
  </si>
  <si>
    <t>EVOGY S.R.L.</t>
  </si>
  <si>
    <t>IT04289500169</t>
  </si>
  <si>
    <t>https://www.bcorporation.net/en-us/find-a-b-corp/company/evogy-srl</t>
  </si>
  <si>
    <t>www.evogy.it</t>
  </si>
  <si>
    <t>WAMI S.R.L. S.B.</t>
  </si>
  <si>
    <t>IT09434630969</t>
  </si>
  <si>
    <t>https://www.bcorporation.net/en-us/find-a-b-corp/company/wami-srl-sb</t>
  </si>
  <si>
    <t>www.wa-mi.org</t>
  </si>
  <si>
    <t>CRABIZ S.R.L. S.B.</t>
  </si>
  <si>
    <t>IT01293360473</t>
  </si>
  <si>
    <t>https://www.bcorporation.net/en-us/find-a-b-corp/company/crabiz-srl-sb</t>
  </si>
  <si>
    <t>www.crabiz.it</t>
  </si>
  <si>
    <t>EDULIFE S.P.A. SOCIETA' BENEFIT</t>
  </si>
  <si>
    <t>IT03137420232</t>
  </si>
  <si>
    <t>https://www.bcorporation.net/en-us/find-a-b-corp/company/edulife-sp-a</t>
  </si>
  <si>
    <t>www.edulife.it</t>
  </si>
  <si>
    <t>UOMO &amp; AMBIENTE S.R.L. SOCIETA' BENEFIT</t>
  </si>
  <si>
    <t>IT10874480014</t>
  </si>
  <si>
    <t>https://www.bcorporation.net/en-us/find-a-b-corp/company/uomo-ambiente-srl-societ-benefit</t>
  </si>
  <si>
    <t>www.uomoeambiente.com</t>
  </si>
  <si>
    <t>MAKER S.R.L.</t>
  </si>
  <si>
    <t>IT00877330142</t>
  </si>
  <si>
    <t>https://www.bcorporation.net/en-us/find-a-b-corp/company/maker-srl</t>
  </si>
  <si>
    <t>www.mkr.it</t>
  </si>
  <si>
    <t>VANITY COSMETICA SRL</t>
  </si>
  <si>
    <t>IT02905330342</t>
  </si>
  <si>
    <t>https://www.bcorporation.net/en-us/find-a-b-corp/company/vanity-cosmetica-srl</t>
  </si>
  <si>
    <t>www.vanitycosmetica.it</t>
  </si>
  <si>
    <t>THE ID FACTORY S.R.L. SOCIETA' BENEFIT</t>
  </si>
  <si>
    <t>IT03970050245</t>
  </si>
  <si>
    <t>https://www.bcorporation.net/en-us/find-a-b-corp/company/the-i-d-factory-srl</t>
  </si>
  <si>
    <t>www.theidfactory.com</t>
  </si>
  <si>
    <t>RICEHOUSE S.R.L. SOCIETA' BENEFIT</t>
  </si>
  <si>
    <t>IT02626090027</t>
  </si>
  <si>
    <t>https://www.bcorporation.net/en-us/find-a-b-corp/company/ricehouse-srl-societ-benefit</t>
  </si>
  <si>
    <t>https://www.ricehouse.it/</t>
  </si>
  <si>
    <t>START2IMPACT SRL SOCIETA' BENEFIT</t>
  </si>
  <si>
    <t>IT10104990964</t>
  </si>
  <si>
    <t>https://www.bcorporation.net/en-us/find-a-b-corp/company/start2impact</t>
  </si>
  <si>
    <t>www.start2impact.it</t>
  </si>
  <si>
    <t>WAYS SRL SB</t>
  </si>
  <si>
    <t>IT04676500236</t>
  </si>
  <si>
    <t>https://www.bcorporation.net/en-us/find-a-b-corp/company/ways-srl</t>
  </si>
  <si>
    <t>www.ways.tours</t>
  </si>
  <si>
    <t>SYS-TEK SOCIETA' BENEFIT S.R.L.</t>
  </si>
  <si>
    <t>IT07099820016</t>
  </si>
  <si>
    <t>https://www.bcorporation.net/en-us/find-a-b-corp/company/s-y-s-t-e-k-srl</t>
  </si>
  <si>
    <t>www.sys-tek.it</t>
  </si>
  <si>
    <t>TANGIBLE S.R.L. SB</t>
  </si>
  <si>
    <t>IT03130760246</t>
  </si>
  <si>
    <t>https://www.bcorporation.net/en-us/find-a-b-corp/company/tangible-srl-sb</t>
  </si>
  <si>
    <t>tangible.is</t>
  </si>
  <si>
    <t>ALISEA S.R.L. SOCIETA' BENEFIT</t>
  </si>
  <si>
    <t>IT03369950245</t>
  </si>
  <si>
    <t>https://www.bcorporation.net/en-us/find-a-b-corp/company/alisea-srl-societa-benefit</t>
  </si>
  <si>
    <t>www.alisea.it</t>
  </si>
  <si>
    <t>BACK LABEL S.R.L.</t>
  </si>
  <si>
    <t>IT03759760162</t>
  </si>
  <si>
    <t>https://www.bcorporation.net/en-us/find-a-b-corp/company/back-label-srl</t>
  </si>
  <si>
    <t>WWW.BACKLABEL.COM</t>
  </si>
  <si>
    <t>IMPACT HUB SRL</t>
  </si>
  <si>
    <t>IT06608860968</t>
  </si>
  <si>
    <t>https://www.bcorporation.net/en-us/find-a-b-corp/company/the-hub-srl-impact-hub-milano</t>
  </si>
  <si>
    <t>milan.impacthub.net</t>
  </si>
  <si>
    <t>OMTRA S.R.L. SOCIETA' BENEFIT</t>
  </si>
  <si>
    <t>IT00892040155</t>
  </si>
  <si>
    <t>https://www.bcorporation.net/en-us/find-a-b-corp/company/omtra-sr-l-societ-benefit</t>
  </si>
  <si>
    <t>www.omtra.com</t>
  </si>
  <si>
    <t>PEOPLERISE S.R.L. - SOCIETA' BENEFIT</t>
  </si>
  <si>
    <t>IT04284980267</t>
  </si>
  <si>
    <t>https://www.bcorporation.net/en-us/find-a-b-corp/company/peoplerise</t>
  </si>
  <si>
    <t>www.peoplerise.net/it</t>
  </si>
  <si>
    <t>FARMACIA DEGLI ARSENALI S.R.L. - S.B.</t>
  </si>
  <si>
    <t>IT04792310650</t>
  </si>
  <si>
    <t>https://www.bcorporation.net/en-us/find-a-b-corp/company/farmacia-degli-arsenali-srl</t>
  </si>
  <si>
    <t>www.farda.it</t>
  </si>
  <si>
    <t>OPEN BUILDING S.R.L. SOCIETA' BENEFIT</t>
  </si>
  <si>
    <t>IT04327820231</t>
  </si>
  <si>
    <t>https://www.bcorporation.net/en-us/find-a-b-corp/company/open-building-srl-sb</t>
  </si>
  <si>
    <t>www.openbuilding.it</t>
  </si>
  <si>
    <t>TEANATURA SRL SOCIETA' BENEFIT</t>
  </si>
  <si>
    <t>IT02804570428</t>
  </si>
  <si>
    <t>https://www.bcorporation.net/en-us/find-a-b-corp/company/teanatura-societ-benefit</t>
  </si>
  <si>
    <t>www.teanatura.com</t>
  </si>
  <si>
    <t>PALAZZINA CREATIVA SRL SB</t>
  </si>
  <si>
    <t>IT05024830282</t>
  </si>
  <si>
    <t>https://www.bcorporation.net/en-us/find-a-b-corp/company/palazzina-creativa-srl-sb</t>
  </si>
  <si>
    <t>palazzinacreativa.it</t>
  </si>
  <si>
    <t>LUZ S.R.L. SOCIETA' BENEFIT</t>
  </si>
  <si>
    <t>IT13122310157</t>
  </si>
  <si>
    <t>https://www.bcorporation.net/en-us/find-a-b-corp/company/luz-srl-societ-benefit</t>
  </si>
  <si>
    <t>luz.it</t>
  </si>
  <si>
    <t>012FACTORY SOCIETA' PER AZIONI SOCIETA' BENEFIT</t>
  </si>
  <si>
    <t>IT04019110610</t>
  </si>
  <si>
    <t>https://www.bcorporation.net/en-us/find-a-b-corp/company/012-factory</t>
  </si>
  <si>
    <t>www.012factory.it</t>
  </si>
  <si>
    <t>FUTUREBERRY S.R.L. SOCIETA' BENEFIT</t>
  </si>
  <si>
    <t>IT06139430968</t>
  </si>
  <si>
    <t>https://www.bcorporation.net/en-us/find-a-b-corp/company/futureberry-srl-societ-benefit</t>
  </si>
  <si>
    <t>www.futureberry.com</t>
  </si>
  <si>
    <t>ZEROCO2 SOCIETA' A RESPONSABILITA' LIMITATA SOCIETA' BENEFIT</t>
  </si>
  <si>
    <t>IT15448901007</t>
  </si>
  <si>
    <t>https://www.bcorporation.net/en-us/find-a-b-corp/company/zeroco2</t>
  </si>
  <si>
    <t>www.zeroco2.eco</t>
  </si>
  <si>
    <t>WE RAD S.R.L. SOCIETA' BENEFIT</t>
  </si>
  <si>
    <t>IT06892240489</t>
  </si>
  <si>
    <t>https://www.bcorporation.net/en-us/find-a-b-corp/company/w-e-r-a-d-srl</t>
  </si>
  <si>
    <t>we-rad.com</t>
  </si>
  <si>
    <t>RUDENETWORKS S.R.L. SOCIETA' BENEFIT</t>
  </si>
  <si>
    <t>IT06197660969</t>
  </si>
  <si>
    <t>https://www.bcorporation.net/en-us/find-a-b-corp/company/rudenetworks-srl-societ-benefit</t>
  </si>
  <si>
    <t>www.ruderecords.com</t>
  </si>
  <si>
    <t>OPERARI S.R.L. SOCIETA' BENEFIT IN FORMA ABBREVIATA OPERARI S.R.L . S.B.</t>
  </si>
  <si>
    <t>IT02861180921</t>
  </si>
  <si>
    <t>https://www.bcorporation.net/en-us/find-a-b-corp/company/o-p-e-r-a-r-i-s-r-l-s-o-c-i-e-t-a-b-e-n-e-f-i-t</t>
  </si>
  <si>
    <t>operari.it</t>
  </si>
  <si>
    <t>ONEXECUTIVE S.R.L. SOCIETA' BENEFIT</t>
  </si>
  <si>
    <t>IT04848820280</t>
  </si>
  <si>
    <t>https://www.bcorporation.net/en-us/find-a-b-corp/company/onexecutive-srl-societ-benefit</t>
  </si>
  <si>
    <t>www.onexecutive.com</t>
  </si>
  <si>
    <t>TIRELLI &amp; PARTNERS S.R.L. SOCIETA' BENEFIT</t>
  </si>
  <si>
    <t>IT11013700155</t>
  </si>
  <si>
    <t>https://www.bcorporation.net/en-us/find-a-b-corp/company/tirelli-partners-srl</t>
  </si>
  <si>
    <t>www.tirelliandpartners.com</t>
  </si>
  <si>
    <t>ARBOS S.R.L. - SOCIETA' BENEFIT</t>
  </si>
  <si>
    <t>IT03533300244</t>
  </si>
  <si>
    <t>https://www.bcorporation.net/en-us/find-a-b-corp/company/arbos-srl</t>
  </si>
  <si>
    <t>www.arbos.it</t>
  </si>
  <si>
    <t>INTERCONSUL S.R.L. - SOCIETA' BENEFIT</t>
  </si>
  <si>
    <t>IT01973260340</t>
  </si>
  <si>
    <t>https://www.bcorporation.net/en-us/find-a-b-corp/company/interconsul-srl</t>
  </si>
  <si>
    <t>www.interconsul.com</t>
  </si>
  <si>
    <t>LITTLE GENIUS INTERNATIONAL S.R.L. SB</t>
  </si>
  <si>
    <t>IT08247621009</t>
  </si>
  <si>
    <t>https://www.bcorporation.net/en-us/find-a-b-corp/company/little-genius-international-srl-sb</t>
  </si>
  <si>
    <t>www.littlegenius.school</t>
  </si>
  <si>
    <t>FORNO STRIA SOCIETA' BENEFIT SRL</t>
  </si>
  <si>
    <t>IT02665900359</t>
  </si>
  <si>
    <t>https://www.bcorporation.net/en-us/find-a-b-corp/company/forno-stria-srl</t>
  </si>
  <si>
    <t>www.fornostria.it</t>
  </si>
  <si>
    <t>AEQUILIBRIA S.R.L. SOCIETA' BENEFIT IN FORMA ABBREVIATA AEQUILIBR IA S.R.L. - SB</t>
  </si>
  <si>
    <t>IT04536980271</t>
  </si>
  <si>
    <t>https://www.bcorporation.net/en-us/find-a-b-corp/company/aequilibria-srl-s-b</t>
  </si>
  <si>
    <t>www.aequilibria.com</t>
  </si>
  <si>
    <t>ENDLESS S.R.L. SOCIETA' BENEFIT, SIGLABILE IN ENDLESS S.R.L. S.B.</t>
  </si>
  <si>
    <t>IT02659760991</t>
  </si>
  <si>
    <t>https://www.bcorporation.net/en-us/find-a-b-corp/company/endless-srl-sb</t>
  </si>
  <si>
    <t>ww.ogyre.com</t>
  </si>
  <si>
    <t>HIDRA SRL SB</t>
  </si>
  <si>
    <t>IT01868980937</t>
  </si>
  <si>
    <t>https://www.bcorporation.net/en-us/find-a-b-corp/company/hidra-srl-sb</t>
  </si>
  <si>
    <t>hidrasocietabenefit.it</t>
  </si>
  <si>
    <t>POLISTE SRL SOCIETA' BENEFIT</t>
  </si>
  <si>
    <t>IT02852490925</t>
  </si>
  <si>
    <t>https://www.bcorporation.net/en-us/find-a-b-corp/company/poliste-srl-sb</t>
  </si>
  <si>
    <t>www.poliste.com</t>
  </si>
  <si>
    <t>MEDIATYCHE - COMPAGNIA DI COMUNICAZIONE S.R.L. SOCIETA' BENEFIT</t>
  </si>
  <si>
    <t>IT07350580960</t>
  </si>
  <si>
    <t>https://www.bcorporation.net/en-us/find-a-b-corp/company/mediatyche</t>
  </si>
  <si>
    <t>www.mediatyche.it</t>
  </si>
  <si>
    <t>KUDU S.R.L. SOCIETA' BENEFIT</t>
  </si>
  <si>
    <t>IT03586020137</t>
  </si>
  <si>
    <t>https://www.bcorporation.net/en-us/find-a-b-corp/company/kudu-srl</t>
  </si>
  <si>
    <t>www.kudusrl.com</t>
  </si>
  <si>
    <t>MINE S.R.L. S.B.</t>
  </si>
  <si>
    <t>IT14706171007</t>
  </si>
  <si>
    <t>https://www.bcorporation.net/en-us/find-a-b-corp/company/mine-srl-sb</t>
  </si>
  <si>
    <t>www.minestudio.it</t>
  </si>
  <si>
    <t>E. DI C. S.P.A. SOCIETA' BENEFIT</t>
  </si>
  <si>
    <t>IT02344630484</t>
  </si>
  <si>
    <t>https://www.bcorporation.net/en-us/find-a-b-corp/company/e-di-c-sp-a-societ-benefit</t>
  </si>
  <si>
    <t>www.edicspa.it</t>
  </si>
  <si>
    <t>ONDE ALTE S.R.L. - SOCIETA' BENEFIT</t>
  </si>
  <si>
    <t>IT04484110277</t>
  </si>
  <si>
    <t>https://www.bcorporation.net/en-us/find-a-b-corp/company/onde-alte-srl-sb</t>
  </si>
  <si>
    <t>www.ondealte.com</t>
  </si>
  <si>
    <t>FREEBLY SOCIETA' BENEFIT TRA AVVOCATI S.R.L. IN BREVE ANCHE FREEB LY STA S.B. S.R.L.</t>
  </si>
  <si>
    <t>IT10978350964</t>
  </si>
  <si>
    <t>https://www.bcorporation.net/en-us/find-a-b-corp/company/freebly-sta-sb-srl</t>
  </si>
  <si>
    <t>www.freebly.com</t>
  </si>
  <si>
    <t>AWORLD S.R.L. SOCIETA' BENEFIT</t>
  </si>
  <si>
    <t>IT11867110014</t>
  </si>
  <si>
    <t>https://www.bcorporation.net/en-us/find-a-b-corp/company/a-world-srl-societ-benefit</t>
  </si>
  <si>
    <t>aworld.org</t>
  </si>
  <si>
    <t>INVENTO INNOVATION LAB IMPRESA SOCIALE S.R.L.</t>
  </si>
  <si>
    <t>IT08608770965</t>
  </si>
  <si>
    <t>https://www.bcorporation.net/en-us/find-a-b-corp/company/invento-innovation-lab-impresa-sociale-srl</t>
  </si>
  <si>
    <t>www.inventolab.com</t>
  </si>
  <si>
    <t>LITO REVERBERI DI REVERBERI RENZO E C. SNC</t>
  </si>
  <si>
    <t>IT00963410345</t>
  </si>
  <si>
    <t>https://www.bcorporation.net/en-us/find-a-b-corp/company/lito-reverberi-di-reverberi</t>
  </si>
  <si>
    <t>www.litoreverberi.com</t>
  </si>
  <si>
    <t>WOW LAB SOCIETA' BENEFIT S.R.L.</t>
  </si>
  <si>
    <t>IT08770251000</t>
  </si>
  <si>
    <t>https://www.bcorporation.net/en-us/find-a-b-corp/company/wow-lab-societ-benefit-srl</t>
  </si>
  <si>
    <t>www.web2emotions.com</t>
  </si>
  <si>
    <t>CASA VINICOLA LA TORRE COOPERATIVA AGRICOLA ZANOLARI SOCIETA' BENEFIT - PER BREVITA' C.V.L.T. COOPERATIVA AGRICOLA ZANOLARI SB</t>
  </si>
  <si>
    <t>IT00862040144</t>
  </si>
  <si>
    <t>https://www.bcorporation.net/en-us/find-a-b-corp/company/cvlt-coopagr-zanolari</t>
  </si>
  <si>
    <t>marcelzanolari.com</t>
  </si>
  <si>
    <t>101 SOLUTIONS SRL SOCIETA' BENEFIT</t>
  </si>
  <si>
    <t>IT08763770966</t>
  </si>
  <si>
    <t>https://www.bcorporation.net/en-us/find-a-b-corp/company/101-solutions-srl-societ-benefit</t>
  </si>
  <si>
    <t>101solutions.it</t>
  </si>
  <si>
    <t>FLOWE S.P.A. - SOCIETA' BENEFIT O, IN FORMA ABBREVIATA, FLOWE S.P .A. - SB</t>
  </si>
  <si>
    <t>IT10917120965</t>
  </si>
  <si>
    <t>https://www.bcorporation.net/en-us/find-a-b-corp/company/flowe-sp-a-sb</t>
  </si>
  <si>
    <t>www.flowe.com</t>
  </si>
  <si>
    <t>FOCUS LAB SOCIETA' A RESPONSABILITA' LIMITATA - BENEFIT</t>
  </si>
  <si>
    <t>IT02747920367</t>
  </si>
  <si>
    <t>https://www.bcorporation.net/en-us/find-a-b-corp/company/focus-lab-srl</t>
  </si>
  <si>
    <t>www.focus-lab.it</t>
  </si>
  <si>
    <t>VEIL ENERGY S.R.L. SOCIETA' BENEFIT</t>
  </si>
  <si>
    <t>IT02799710211</t>
  </si>
  <si>
    <t>https://www.bcorporation.net/en-us/find-a-b-corp/company/veil-energy-srl</t>
  </si>
  <si>
    <t>www.veil-energy.eu</t>
  </si>
  <si>
    <t>GOLDMANN &amp; PARTNERS S.R.L. SOCIETA' BENEFIT</t>
  </si>
  <si>
    <t>IT06258520961</t>
  </si>
  <si>
    <t>https://www.bcorporation.net/en-us/find-a-b-corp/company/goldmann-partners-srl</t>
  </si>
  <si>
    <t>www.goldmann.it</t>
  </si>
  <si>
    <t>PIANO D S.R.L. - SOCIETA' BENEFIT</t>
  </si>
  <si>
    <t>IT04720960261</t>
  </si>
  <si>
    <t>https://www.bcorporation.net/en-us/find-a-b-corp/company/piano-d</t>
  </si>
  <si>
    <t>www.piano-d.it</t>
  </si>
  <si>
    <t>BIOVA S.R.L.</t>
  </si>
  <si>
    <t>IT12191420012</t>
  </si>
  <si>
    <t>https://www.bcorporation.net/en-us/find-a-b-corp/company/biova-srl</t>
  </si>
  <si>
    <t>biovaproject.com</t>
  </si>
  <si>
    <t>GREEN FUTURE PROJECT S.R.L. SOCIETA' BENEFIT IN FORMA ABBREVIA TA ANCHE GREEN FUTURE PROJECT S.R.L. SB</t>
  </si>
  <si>
    <t>IT15810811008</t>
  </si>
  <si>
    <t>https://www.bcorporation.net/en-us/find-a-b-corp/company/green-future-project</t>
  </si>
  <si>
    <t>https://greenfutureproject.com/</t>
  </si>
  <si>
    <t>GENERATIVA SOCIETA' BENEFIT A RESPONSABILITA' LIMITATA</t>
  </si>
  <si>
    <t>IT03638601207</t>
  </si>
  <si>
    <t>https://www.bcorporation.net/en-us/find-a-b-corp/company/generativa-societ-benefit-a-responsabilit-limitata</t>
  </si>
  <si>
    <t>www.generativa.org</t>
  </si>
  <si>
    <t>RETE DEL DONO SOCIETA' BENEFIT S.R.L.</t>
  </si>
  <si>
    <t>IT10436850019</t>
  </si>
  <si>
    <t>https://www.bcorporation.net/en-us/find-a-b-corp/company/rete-del-dono-societ-benefit-srl</t>
  </si>
  <si>
    <t>www.retedeldono.it</t>
  </si>
  <si>
    <t>EVERMIND S.R.L. SOCIETA' BENEFIT</t>
  </si>
  <si>
    <t>IT11633621005</t>
  </si>
  <si>
    <t>https://www.bcorporation.net/en-us/find-a-b-corp/company/evermind-srl</t>
  </si>
  <si>
    <t>www.evermind.it</t>
  </si>
  <si>
    <t>PEOPLE MANAGEMENT LAB SOCIETA' BENEFIT A RESPONSABILITA' LIMITATA IN SIGLA PEOPLE MANAGEMENT LAB SRL SOCIETA' BENEFIT</t>
  </si>
  <si>
    <t>IT14404151004</t>
  </si>
  <si>
    <t>https://www.bcorporation.net/en-us/find-a-b-corp/company/people-management-lab-sb-srl</t>
  </si>
  <si>
    <t>www.peoplemanagementlab.com</t>
  </si>
  <si>
    <t>PIANTANDO SRL SOCIETA' DI BENEFIT</t>
  </si>
  <si>
    <t>IT10866920969</t>
  </si>
  <si>
    <t>https://www.bcorporation.net/en-us/find-a-b-corp/company/piantando</t>
  </si>
  <si>
    <t>www.piantando.it</t>
  </si>
  <si>
    <t>THE OKAPI NETWORK SRL SOCIETA' BENEFIT</t>
  </si>
  <si>
    <t>IT04421340169</t>
  </si>
  <si>
    <t>https://www.bcorporation.net/en-us/find-a-b-corp/company/the-okapi-network-srl-societ-benefit</t>
  </si>
  <si>
    <t>www.r5living.com</t>
  </si>
  <si>
    <t>PEEKABOO - SOCIETA' BENEFIT A RESPONSABILITA' LIMITATA</t>
  </si>
  <si>
    <t>IT14641271003</t>
  </si>
  <si>
    <t>https://www.bcorporation.net/en-us/find-a-b-corp/company/peekaboo</t>
  </si>
  <si>
    <t>www.peekaboo.vision</t>
  </si>
  <si>
    <t>BOTTEGA FILOSOFICA S.R.L. SOCIETA' BENEFIT</t>
  </si>
  <si>
    <t>IT12766781004</t>
  </si>
  <si>
    <t>https://www.bcorporation.net/en-us/find-a-b-corp/company/bottega-filosofica-srl</t>
  </si>
  <si>
    <t>www.bottegafilosofica.net</t>
  </si>
  <si>
    <t>(RI)GENERIAMO S.R.L. - SOCIETA' BENEFIT</t>
  </si>
  <si>
    <t>IT12313840014</t>
  </si>
  <si>
    <t>https://www.bcorporation.net/en-us/find-a-b-corp/company/ri-generiamo-srl-societ-benefit</t>
  </si>
  <si>
    <t>ri-generiamo.it</t>
  </si>
  <si>
    <t>UP2YOU SOCIETA' A RESPONSABILITA' LIMITATA SOCIETA' BENEFIT</t>
  </si>
  <si>
    <t>IT11125070968</t>
  </si>
  <si>
    <t>https://www.bcorporation.net/en-us/find-a-b-corp/company/up2-you</t>
  </si>
  <si>
    <t>u2y.io</t>
  </si>
  <si>
    <t>SEAY S.R.L. SOCIETA' BENEFIT</t>
  </si>
  <si>
    <t>IT04226550244</t>
  </si>
  <si>
    <t>https://www.bcorporation.net/en-us/find-a-b-corp/company/s-e-a-y-srl</t>
  </si>
  <si>
    <t>www.soseaty.com</t>
  </si>
  <si>
    <t>BONIVIRI SOCIETA' BENEFIT A RESPONSABILITA' LIMITATA</t>
  </si>
  <si>
    <t>IT05761460871</t>
  </si>
  <si>
    <t>https://www.bcorporation.net/en-us/find-a-b-corp/company/boniviri-societ-benefit-a-responsabilit-limitata</t>
  </si>
  <si>
    <t>www.boniviri.com</t>
  </si>
  <si>
    <t>VIVI S.R.L. SOCIETA' BENEFIT</t>
  </si>
  <si>
    <t>IT09794231002</t>
  </si>
  <si>
    <t>https://www.bcorporation.net/en-us/find-a-b-corp/company/vivi-srl-societ-benefit</t>
  </si>
  <si>
    <t>www.vivi.it</t>
  </si>
  <si>
    <t>ORGANIZZARE ITALIA SOCIETA' A RESPONSABILITA' LIMITATA SOCIETA' BENEFIT , IN FORMA ABBREVIATA ORGANIZZARE ITALIA S.R.L. S.B.</t>
  </si>
  <si>
    <t>IT04185810407</t>
  </si>
  <si>
    <t>https://www.bcorporation.net/en-us/find-a-b-corp/company/organizzare-italia-srls</t>
  </si>
  <si>
    <t>www.organizzareitalia.com</t>
  </si>
  <si>
    <t>DE-LAB SRL SOCIETA' BENEFIT</t>
  </si>
  <si>
    <t>IT10351340962</t>
  </si>
  <si>
    <t>https://www.bcorporation.net/en-us/find-a-b-corp/company/de-lab</t>
  </si>
  <si>
    <t>www.delab.it</t>
  </si>
  <si>
    <t>ESPERTA SRL IMPRESA SOCIALE - SOCIETA' PROMOZIONE EDUCAZIONE RICERCA TERRITORIO AMBIENTE O IN FORMA ABBREVIATA ESPERTA SRL IMPRESA SOCIALE</t>
  </si>
  <si>
    <t>IT02261120345</t>
  </si>
  <si>
    <t>https://www.bcorporation.net/en-us/find-a-b-corp/company/esperta-srl-sb</t>
  </si>
  <si>
    <t>www.espertasrl.com</t>
  </si>
  <si>
    <t>SPAZIO NOPROFIT S.R.L. SOCIETA' BENEFIT</t>
  </si>
  <si>
    <t>IT02741470351</t>
  </si>
  <si>
    <t>https://www.bcorporation.net/en-us/find-a-b-corp/company/spazio-noprofit-srl-sb</t>
  </si>
  <si>
    <t>www.spazionoprofit.it</t>
  </si>
  <si>
    <t>PROMOS SRL SB</t>
  </si>
  <si>
    <t>IT12323780010</t>
  </si>
  <si>
    <t>https://www.bcorporation.net/en-us/find-a-b-corp/company/promos-srl-sb</t>
  </si>
  <si>
    <t>www.promos.srl</t>
  </si>
  <si>
    <t>REVINN S.R.L. SOCIETA' BENEFIT</t>
  </si>
  <si>
    <t>IT05326850285</t>
  </si>
  <si>
    <t>https://www.bcorporation.net/en-us/find-a-b-corp/company/revinn-srl</t>
  </si>
  <si>
    <t>www.rev.fo</t>
  </si>
  <si>
    <t>PRAGMETICA SOCIETA' BENEFIT A RESPONSABILITA' LIMITATA</t>
  </si>
  <si>
    <t>IT15379051004</t>
  </si>
  <si>
    <t>https://www.bcorporation.net/en-us/find-a-b-corp/company/pragmetica-sb-a-responsabilit-limitata</t>
  </si>
  <si>
    <t>www.pragmetica.it</t>
  </si>
  <si>
    <t>SOTTOSOPRA SOCIETA' A RESPONSABILITA' LIMITATA SEMPLIFICATA</t>
  </si>
  <si>
    <t>IT10380250968</t>
  </si>
  <si>
    <t>https://www.bcorporation.net/en-us/find-a-b-corp/company/sottosopra-sas-societ-benefit-di-elena-milazzo-e-c</t>
  </si>
  <si>
    <t>https://www.sottosopracomunicazione.it/en/</t>
  </si>
  <si>
    <t>AVIGNONESI S.R.L.</t>
  </si>
  <si>
    <t>IT09245961009</t>
  </si>
  <si>
    <t>https://www.bcorporation.net/en-us/find-a-b-corp/company/avignonesi-srl-soc-agricola-societ-benefit</t>
  </si>
  <si>
    <t>www.avignonesi.it</t>
  </si>
  <si>
    <t>MERITS S.R.L. SB</t>
  </si>
  <si>
    <t>IT09673430964</t>
  </si>
  <si>
    <t>https://www.bcorporation.net/en-us/find-a-b-corp/company/merits</t>
  </si>
  <si>
    <t>www.merits.it</t>
  </si>
  <si>
    <t>LORF S.B. S.R.L. START-UP COSTITUITA A NORMA DELL'ART. 4 COMMA 10 BIS DEL DECRETO LEGGE 24 GENNAIO 2015, N. 3</t>
  </si>
  <si>
    <t>IT09848110962</t>
  </si>
  <si>
    <t>https://www.bcorporation.net/en-us/find-a-b-corp/company/lorf-sb-srl</t>
  </si>
  <si>
    <t>www.lorf.it</t>
  </si>
  <si>
    <t>LABOMAR NEXT SRL</t>
  </si>
  <si>
    <t>IT05043690261</t>
  </si>
  <si>
    <t>https://www.bcorporation.net/en-us/find-a-b-corp/company/labomar-sp-a</t>
  </si>
  <si>
    <t>www.labomar.com</t>
  </si>
  <si>
    <t>AMBIENTA SGR S.P.A.</t>
  </si>
  <si>
    <t>ITIA802112795</t>
  </si>
  <si>
    <t>https://www.bcorporation.net/en-us/find-a-b-corp/company/ambienta-sgr-sp-a</t>
  </si>
  <si>
    <t>www.ambientasgr.com</t>
  </si>
  <si>
    <t>FRAMYX SRL SOCIETA' BENEFIT</t>
  </si>
  <si>
    <t>IT04573636B</t>
  </si>
  <si>
    <t>https://www.bcorporation.net/en-us/find-a-b-corp/company/framyx-srl</t>
  </si>
  <si>
    <t>framyx.com</t>
  </si>
  <si>
    <t>ARTKNIT STUDIOS S.R.L. START-UP COSTITUITA A NORMA DELL'ART. 4 COMMA 10 BIS DEL DECRETO LEGGE 24 GENNAI O 2015, N.3</t>
  </si>
  <si>
    <t>IT04583094B</t>
  </si>
  <si>
    <t>https://www.bcorporation.net/en-us/find-a-b-corp/company/artknit-studios</t>
  </si>
  <si>
    <t>artknit-studios.com</t>
  </si>
  <si>
    <t>PASCOL S.R.L.</t>
  </si>
  <si>
    <t>IT04836325B</t>
  </si>
  <si>
    <t>https://www.bcorporation.net/en-us/find-a-b-corp/company/pascol</t>
  </si>
  <si>
    <t>pascol.it</t>
  </si>
  <si>
    <t>SANTA FRANCESCA CABRINI SRL SOCIETA' BENEFIT IN BREVE SFC SRL SOC IETA' BENEFIT</t>
  </si>
  <si>
    <t>IT04738441B</t>
  </si>
  <si>
    <t>https://www.bcorporation.net/en-us/find-a-b-corp/company/santa-francesca-cabrini</t>
  </si>
  <si>
    <t>www.santafrancescacabrini.com</t>
  </si>
  <si>
    <t>GEA FACTORY S.R.L. SOCIETA' BENEFIT</t>
  </si>
  <si>
    <t>IT02421330503</t>
  </si>
  <si>
    <t>https://www.bcorporation.net/en-us/find-a-b-corp/company/gea-factory-srl-societ-benefit</t>
  </si>
  <si>
    <t>https://www.geafactory.com</t>
  </si>
  <si>
    <t>TINTORIA P.A. JACCHETTI S.R.L. SOCIETA' BENEFIT</t>
  </si>
  <si>
    <t>IT00349318B</t>
  </si>
  <si>
    <t>https://www.bcorporation.net/en-us/find-a-b-corp/company/tintoria-pa-jacchetti-srl</t>
  </si>
  <si>
    <t>www.tintoriajacchetti.it</t>
  </si>
  <si>
    <t>ONECLICK S.R.L. SOCIETA' BENEFIT</t>
  </si>
  <si>
    <t>IT05243543B</t>
  </si>
  <si>
    <t>https://www.bcorporation.net/en-us/find-a-b-corp/company/one-click-srl-s-b</t>
  </si>
  <si>
    <t>www.oneclick24.it</t>
  </si>
  <si>
    <t>CORTILIA S.P.A. SOCIETA' BENEFIT IN FORMA ABBREVIATA CORTILIA S.P.A. SB</t>
  </si>
  <si>
    <t>IT05286816B</t>
  </si>
  <si>
    <t>https://www.bcorporation.net/en-us/find-a-b-corp/company/cortilia-sp-a-sb</t>
  </si>
  <si>
    <t>www.cortilia.it</t>
  </si>
  <si>
    <t>DIGITAL TECHNOLOGIES S.R.L. SOCIETA' BENEFIT</t>
  </si>
  <si>
    <t>IT04073353B</t>
  </si>
  <si>
    <t>https://www.bcorporation.net/en-us/find-a-b-corp/company/digital-technologies-srl-societ-benefit</t>
  </si>
  <si>
    <t>digtechs.com</t>
  </si>
  <si>
    <t>GRAFICONSUL S.R.L. SOCIETA' BENEFIT</t>
  </si>
  <si>
    <t>IT04087441B</t>
  </si>
  <si>
    <t>https://www.bcorporation.net/en-us/find-a-b-corp/company/graficonsul-srl-societ-benefit</t>
  </si>
  <si>
    <t>www.graficonsul.com</t>
  </si>
  <si>
    <t>ALBERGO ETICO ROMA - SOCIETA' COOPERATIVA SOCIALE A.R.L.</t>
  </si>
  <si>
    <t>IT04478171B</t>
  </si>
  <si>
    <t>https://www.bcorporation.net/en-us/find-a-b-corp/company/albergo-etico-the-first-in-rome</t>
  </si>
  <si>
    <t>www.albergoeticoroma.it</t>
  </si>
  <si>
    <t>P.M.G. ITALIA S.P.A.</t>
  </si>
  <si>
    <t>IT03929318B</t>
  </si>
  <si>
    <t>https://www.bcorporation.net/en-us/find-a-b-corp/company/pmg-italia-spa</t>
  </si>
  <si>
    <t>www.pmg-italia.it</t>
  </si>
  <si>
    <t>FILENI ALIMENTARE SPA</t>
  </si>
  <si>
    <t>IT01594575B</t>
  </si>
  <si>
    <t>https://www.bcorporation.net/en-us/find-a-b-corp/company/fileni-alimentare-spa-societ-benefit</t>
  </si>
  <si>
    <t>www.fileni.it</t>
  </si>
  <si>
    <t>GRC PARFUM SOCIETA' PER AZIONI SOCIETA' BENEFIT, IN FORMA ABBREVI ATA GRC PARFUM S.P.A. S. B.</t>
  </si>
  <si>
    <t>IT00818866B</t>
  </si>
  <si>
    <t>https://www.bcorporation.net/en-us/find-a-b-corp/company/grc-parfum-spa</t>
  </si>
  <si>
    <t>grcparfum.it</t>
  </si>
  <si>
    <t>CARTONGRAF SRL</t>
  </si>
  <si>
    <t>IT04136867B</t>
  </si>
  <si>
    <t>https://www.bcorporation.net/en-us/find-a-b-corp/company/cartongraf-srl</t>
  </si>
  <si>
    <t>www.cartongraf.eu</t>
  </si>
  <si>
    <t>BRINGME S.R.L. SOCIETA' BENEFIT</t>
  </si>
  <si>
    <t>IT04144170B</t>
  </si>
  <si>
    <t>https://www.bcorporation.net/en-us/find-a-b-corp/company/bringme-srl-societ-benefit</t>
  </si>
  <si>
    <t>www.jojobrt.com</t>
  </si>
  <si>
    <t>EUROCOMPANY ITALY SPA</t>
  </si>
  <si>
    <t>IT*110013614148</t>
  </si>
  <si>
    <t>https://www.bcorporation.net/en-us/find-a-b-corp/company/eurocompany-srl-sb</t>
  </si>
  <si>
    <t>www.eurocompany.it</t>
  </si>
  <si>
    <t>BC_since</t>
  </si>
  <si>
    <t>report_db\74_chiesi_aas_report_2021_en_long_final_.pdf</t>
  </si>
  <si>
    <t>report_db\44_20210623_chiesi_report_long_eng_def_july_ld.pdf</t>
  </si>
  <si>
    <t>report_db\34_2020_07_13_chiesi_sustainability_report_print.pdf</t>
  </si>
  <si>
    <t>report_db\44_chiesi_sustainability-report_2018.pdf</t>
  </si>
  <si>
    <t>report_db\29_annual-report-2018-_-english.pdf</t>
  </si>
  <si>
    <t>report_db\5_chs_annual-report_a4_eng_web_2018-06-22_72dpi.pdf</t>
  </si>
  <si>
    <t>report_db\63_chiesi-sustainability-report-2017_def_07_def.pdf</t>
  </si>
  <si>
    <t>report_db\mZQpMHoqnWAnR_2016_ENG_SD.pdf</t>
  </si>
  <si>
    <t>report_db\udHEtSbRX8CSR_017_ENG_WEB.pdf</t>
  </si>
  <si>
    <t>report_db\qwlHTI4RjoCSR_2015_EN_WEB.pdf</t>
  </si>
  <si>
    <t>report_db\RUdLCskEQ2INTERNO_UK_1_2016.pdf</t>
  </si>
  <si>
    <t>report_db\F8KlEY2BnwAR_CHIESI_2014_UK.pdf</t>
  </si>
  <si>
    <t>iso9001_since</t>
  </si>
  <si>
    <t>report_db\Relazione_Impatto_22_EN.pdf</t>
  </si>
  <si>
    <t>report_db\Impact-report_2021.pdf</t>
  </si>
  <si>
    <t>report_db\illy_Annual Report_2022_ENG.pdf</t>
  </si>
  <si>
    <t>report_db\Relazione-di-Impatto_ENG_2022.pdf</t>
  </si>
  <si>
    <t>report_db\illy_Impact-Report_2021_SECURED.pdf</t>
  </si>
  <si>
    <t>report_db\illycaffè-2020-IMPACT-REPORT.pdf</t>
  </si>
  <si>
    <t>report_db\Sustainable-value-report-illy-2020-ENG_low res.pdf</t>
  </si>
  <si>
    <t>report_db\Sustainable-value-report-illy-2019-ENG.pdf</t>
  </si>
  <si>
    <t>report_db\Sustainable-value-report-illy-2018-ENG.pdf</t>
  </si>
  <si>
    <t>report_db\isvr_EN_2017.pdf</t>
  </si>
  <si>
    <t>report_db\isvr_EN_2016.pdf</t>
  </si>
  <si>
    <t>report_db\isvr_EN_2015.pdf</t>
  </si>
  <si>
    <t>report_db\isvr_EN_2014.pdf</t>
  </si>
  <si>
    <t>Bcorp_since</t>
  </si>
  <si>
    <t>iso14001_since</t>
  </si>
  <si>
    <t>iso50001_since</t>
  </si>
  <si>
    <t>iso45001</t>
  </si>
  <si>
    <t>EMAS_since</t>
  </si>
  <si>
    <t>report_db\003_FLORIM-Lungo+28_08_2023_EN.pdf</t>
  </si>
  <si>
    <t>report_db\Florim_Bilancio_di_Sostenibilita_2019-EN.pdf</t>
  </si>
  <si>
    <t>report_db\bilancio_2017_en.pdf</t>
  </si>
  <si>
    <t>report_db\BDS_22_libro_eng_lo_re_3_1_1.pdf</t>
  </si>
  <si>
    <t>report_db\Novamont Relazione Impatto_2022_ENG_2_1.pdf</t>
  </si>
  <si>
    <t>report_db\Novamont_Sustainability Report 2021 (NFS).pdf</t>
  </si>
  <si>
    <t>report_db\Relazione di impatto - ENG.pdf</t>
  </si>
  <si>
    <t>report_db\Novamont_Sustainability Report 2020_web.pdf</t>
  </si>
  <si>
    <t>ITA</t>
  </si>
  <si>
    <t>report_db\BILANCIO INTEGRATO 2022 con Relazione di impatto.pdf</t>
  </si>
  <si>
    <t>report_db\BILANCIO INTEGRATO 2021 con Relazione di impatto.pdf</t>
  </si>
  <si>
    <t>report_db\BILANCIO INTEGRATO 2020 con Relazione di impatto 2020.pdf</t>
  </si>
  <si>
    <t>report_db\BILANCIO INTEGRATO 2019 con Relazione di impatto.pdf</t>
  </si>
  <si>
    <t>LANGUAGE</t>
  </si>
  <si>
    <t>report_db\enimpa22bro-a-per-web.pdf</t>
  </si>
  <si>
    <t>report_db\enimpa21bro-a.pdf</t>
  </si>
  <si>
    <t>report_db\impact-report-aboca-2020_web-1.pdf</t>
  </si>
  <si>
    <t>report_db\ensoimp19opu-a_impact-report-2019_web_english.pdf</t>
  </si>
  <si>
    <t>report_db\danone-integrated-annual-report-2022.pdf</t>
  </si>
  <si>
    <t>report_db\danone-integrated-annual-report-2021.pdf</t>
  </si>
  <si>
    <t>report_db\annual-report-danone-2019.pdf</t>
  </si>
  <si>
    <t>report_db\Danone-RAI-18-EN.pdf</t>
  </si>
  <si>
    <t>report_db\DANONE-IAR-2017.pdf</t>
  </si>
  <si>
    <t>report_db\Danone-Integrated-Report-Summary-2016.pdf</t>
  </si>
  <si>
    <t>report_db\Danone_RES2014_EN_01.pdf</t>
  </si>
  <si>
    <t>report_db\danonecommitteereport2022eng.pdf</t>
  </si>
  <si>
    <t>report_db\davines-group-22-23-sustainability-report-en.pdf</t>
  </si>
  <si>
    <t>report_db\report-2021-en.pdf</t>
  </si>
  <si>
    <t>report_db\davines-group-sustainability-report-20-21-en.pdf</t>
  </si>
  <si>
    <t>report_db\davines-group-sustainability-report-19-20-en.pdf</t>
  </si>
  <si>
    <t>report_db\davines-group-sustainability-report-19-19-en.pdf</t>
  </si>
  <si>
    <t>report_db\davines-group-sustainability-report-17-18-en.pdf</t>
  </si>
  <si>
    <t>report_db\davines-group-sustainability-report-16-17-it.pdf</t>
  </si>
  <si>
    <t>report_db\davines-group-sustainability-report-15-16-en.pdf</t>
  </si>
  <si>
    <t>iso27001_since</t>
  </si>
  <si>
    <t>report_db\relazione_d_impatto_2023.pdf</t>
  </si>
  <si>
    <t>report_db\bilancio-energia_2022-3.pdf</t>
  </si>
  <si>
    <t>report_db\bilancio_energia_2021.pdf</t>
  </si>
  <si>
    <t>report_db\report-nwg_energia_2020_WEB.pdf</t>
  </si>
  <si>
    <t>NOTE</t>
  </si>
  <si>
    <t>report_db\2023.pdf</t>
  </si>
  <si>
    <t>report_db\2022.pdf</t>
  </si>
  <si>
    <t>report_db\2019.pdf</t>
  </si>
  <si>
    <t>report_db\2018.pdf</t>
  </si>
  <si>
    <t>report_db\2017.pdf</t>
  </si>
  <si>
    <t>report_db\2020.pdf</t>
  </si>
  <si>
    <t>report_db\2021.pdf</t>
  </si>
  <si>
    <t>report_db\2016.pdf</t>
  </si>
  <si>
    <t>report_db\2015.pdf</t>
  </si>
  <si>
    <t>report_db\Bilancio_Consolidato_2017.pdf</t>
  </si>
  <si>
    <t>report_db\Report-sostenibilita2022_eng.pdf</t>
  </si>
  <si>
    <t>report_db\Report-sostenibilita2021_eng.pdf</t>
  </si>
  <si>
    <t>report_db\Report-sostenibilita2020_eng.pdf</t>
  </si>
  <si>
    <t>report_db\CiviBank_Relazione-di-impatto-2022_web_PS.pdf</t>
  </si>
  <si>
    <t>report_db\CiviBank - Relazione dimpatto 2021.pdf</t>
  </si>
  <si>
    <t>report_db\BILANCIO SCPA 2020-12 english.pdf</t>
  </si>
  <si>
    <t>report_db\Bilanci e Relazioni BPC Scpa - Relazione 2019_ ENGLISH DEF.pdf</t>
  </si>
  <si>
    <t>report_db\Civibank - Bilanci e Relazioni al 31 dicembre 2018 - INGLESE.pdf</t>
  </si>
  <si>
    <t>report_db\Bilancio e relazione 2017 INGLESE.pdf</t>
  </si>
  <si>
    <t>report_db\Bilancio 2016-12 inglese.pdf</t>
  </si>
  <si>
    <t>report_db\Bilancio e Relazione 2015_INGLESE_def.pdf</t>
  </si>
  <si>
    <t>report_db\Bilanci e Relazioni Gruppo Banca Popolare di Cividale - ING-2014.pdf</t>
  </si>
  <si>
    <t>report_db\Civibank_DNF_2021_definitiva.pdf</t>
  </si>
  <si>
    <t>report_db\CiviBank_DNF 2020.pdf</t>
  </si>
  <si>
    <t>report_db\1590998985_DNF 2019_definitiva.pdf</t>
  </si>
  <si>
    <t>report_db\20190327_Civibank_DRAFT_DNF 2018_vdef (3).pdf</t>
  </si>
  <si>
    <t>report_db\20180412_Banca Popolare Cividale_DNF 2017_definitva.pdf</t>
  </si>
  <si>
    <t>report_db\CiviBank Green Social &amp; Sustainability Funding Framework_WEB.pdf</t>
  </si>
  <si>
    <t>iso14021_since</t>
  </si>
  <si>
    <t>EPD_since</t>
  </si>
  <si>
    <t>report_db\Bilancio-di-Sostenibilita-EN.pdf</t>
  </si>
  <si>
    <t>report_db\a2084810a152ace59ddd251022d3c26de45350deFBP24677511.pdf</t>
  </si>
  <si>
    <t>report_db\bilancio-sostenibilita-20224544651.pdf</t>
  </si>
  <si>
    <t>iso22000_since</t>
  </si>
  <si>
    <t>report_db\bilancio_sostenibilita_gri_2015.pdf</t>
  </si>
  <si>
    <t>report_db\22-AM-Fasciolo-bilancio-31-agosto-2022.pdf</t>
  </si>
  <si>
    <t>report_db\21-AM-_Fascicolo-Bilancio-31-08-2021.pdf</t>
  </si>
  <si>
    <t>report_db\ANDRIANI-2022-Sustainability-Management-Report_interactive.pdf</t>
  </si>
  <si>
    <t>report_db\ANDRIANI-2021-Sustainability-Management-Report_interactive.pdf</t>
  </si>
  <si>
    <t>report_db\ANDRIANI_Sustainable-Developmente-Report_2020_interactive.pdf</t>
  </si>
  <si>
    <t>report_db\ANDRIANI_Sustainable-Development-Report_2019_interactive_en.pdf</t>
  </si>
  <si>
    <t>report_db\ANDRIANI-Sustainability-Report-2018.pdf</t>
  </si>
  <si>
    <t>report_db\ANDRIANI_2022_ImpactReport_interactive.pdf</t>
  </si>
  <si>
    <t>report_db\ANDRIANI_2021_ImpactReport_interactive.pdf</t>
  </si>
  <si>
    <t>report_db\ANDRIANI_RelazioneImpatto_2020_interattivo.pdf</t>
  </si>
  <si>
    <t>non più disponibilie (rimanda a ENIplenitude) &lt; 2018</t>
  </si>
  <si>
    <t>report_db\Garc-BS-2023-PA.pdf</t>
  </si>
  <si>
    <t>report_db\GarcSpA_RelazioneDiImpatto2021_web.pdf</t>
  </si>
  <si>
    <t>report_db\bilancio_italia_2022_web.pdf</t>
  </si>
  <si>
    <t>report_db\bilancio_italia_web516221.pdf</t>
  </si>
  <si>
    <t>report_db\Report_sostenibilita_2020_web.pdf</t>
  </si>
  <si>
    <t>report_db\Report_sostenibilita_2019_web.pdf</t>
  </si>
  <si>
    <t>report_db\Report-Linificio_19set23_EN.pdf</t>
  </si>
  <si>
    <t>report_db\230718_report-sostenibilita_2022.pdf</t>
  </si>
  <si>
    <t>report_db\VanteaSMART_Relazione_di_Impatto_2022.pdf</t>
  </si>
  <si>
    <t>report_db\VanteaSMART_Relazione_di_Impatto_2021.pdf</t>
  </si>
  <si>
    <t>report_db\VanteaSMART_Bilancio_di_Sostenibilita_2022.pdf</t>
  </si>
  <si>
    <t>report_db\VanteaSMART_Bilancio_di_Sostenibilita_2021.pdf</t>
  </si>
  <si>
    <t>report_db\VanteaSMART_Bilancio_di_Sostenibilita_2020.pdf</t>
  </si>
  <si>
    <t>report_db\52ac086cf147bdd6643f6bf1c9e8598d_20240201165125.pdf</t>
  </si>
  <si>
    <t>report_db\612fd46531fb9a142918af8426e793b3_20240206141407.pdf</t>
  </si>
  <si>
    <t>report_db\089a414545920c426f5173c736e8a173_20220926123739.pdf</t>
  </si>
  <si>
    <t>report_db\ae5dde6e444a1c39cc0fcb8c7e5aeba5_20220729093944.pdf</t>
  </si>
  <si>
    <t>iso30415_since</t>
  </si>
  <si>
    <t>sa8000_since</t>
  </si>
  <si>
    <t>report_db\ENG_Evolution-Report.pdf</t>
  </si>
  <si>
    <t>report_db\politica_qualità__ambiente_sostenibilità_.pdf</t>
  </si>
  <si>
    <t>report_db\Politica-Qualità-e-Ambiente_2023.pdf</t>
  </si>
  <si>
    <t>report_db\Politica-Qualità-e-Ambiente_2022.pdf</t>
  </si>
  <si>
    <t>report_db\Politica-Qualità-e-Ambiente_2021.pdf</t>
  </si>
  <si>
    <t>report_db\Damiano-Bilancio_sostenibilita_31.12.2022.pdf</t>
  </si>
  <si>
    <t>ECOVADIS_last</t>
  </si>
  <si>
    <t>report_db\politica_responsabilità_sociale_ambientaleppp.pdf</t>
  </si>
  <si>
    <t>report_db\UBSOME22-SustainabilityReportOMAL2022-ENG.pdf</t>
  </si>
  <si>
    <t>report_db\ImpactReportOMAL2022-ENG.pdf</t>
  </si>
  <si>
    <t>report_db\UBSOME21-OMALSustainabilityReport2021-EN.pdf</t>
  </si>
  <si>
    <t>report_db\OMALImpactReport2021-ENG.pdf</t>
  </si>
  <si>
    <t>report_db\UBSOME20-SustainabilityReportOMAL2020-ENG.pdf</t>
  </si>
  <si>
    <t>report_db\UBSOME19-SustainabilityReportOMAL2019-EN.pdf</t>
  </si>
  <si>
    <t>report_db\UBSOME18-SustainabilityReportOMAL2018-ENG.pdf</t>
  </si>
  <si>
    <t>report_db\Impact-Report-Arca-Etichette-2022_comp-1.pdf</t>
  </si>
  <si>
    <t>report_db\Relazione-di-Impatto-2021.caaaa.pdf</t>
  </si>
  <si>
    <t>report_db\GUZZIN_G_CAT_STUDIO_FORMAT_BILANCIO_SOSTENIBILITA_D_1122.pdf</t>
  </si>
  <si>
    <t>report_db\GUZZINI_BILANCIO_SOSTENIBILITA_2021.pdf</t>
  </si>
  <si>
    <t>report_db\GUZZIN_G_BILANCIO_SOSTENIBILE_ITA_0921_1.pdf</t>
  </si>
  <si>
    <t>report_db\GUZZIN_BILANCIO_SOSTENIBILE_2019_it.pdf</t>
  </si>
  <si>
    <t>report_db\Sustainability_Report_2023_TTG_EN.pdf</t>
  </si>
  <si>
    <t>report_db\TerratintaGroup_ImpactReport_2022.pdf</t>
  </si>
  <si>
    <t>report_db\Relazione_dimpatto_2022fff.pdf</t>
  </si>
  <si>
    <t>report_db\Relazione_dimpatto_2021ff.pdf</t>
  </si>
  <si>
    <t>report_db\BilancioSostenibilita2022ff.pdf</t>
  </si>
  <si>
    <t>report_db\BilancioSostenibilita2021ff.pdf</t>
  </si>
  <si>
    <t>report_db\Relazione_dimpatto_2023ff.pdf</t>
  </si>
  <si>
    <t>report_db\Bilancio-integrato-2022rrr.pdf</t>
  </si>
  <si>
    <t>report_db\Reti_Relazione-integrata-sulla-gestione-e-nota-integrativa-2021.pdf</t>
  </si>
  <si>
    <t>report_db\BdS-Reti-2020.pdf</t>
  </si>
  <si>
    <t>report_db\Report-di-sostenibilita-2019reti.pdf</t>
  </si>
  <si>
    <t>report_db\Reti_Relazione-di-Impatto-2022reti.pdf</t>
  </si>
  <si>
    <t>report_db\Reti_Relazione-di-Impatto-2021.pdf</t>
  </si>
  <si>
    <t>report_db\Reti_Relazione-di-Impatto-2020.pdf</t>
  </si>
  <si>
    <t>report_db\Politica-per-la-responsabilita-sociale-V04.pdf</t>
  </si>
  <si>
    <t>report_db\Politica RS SA8000 - 2019.pdf</t>
  </si>
  <si>
    <t>report_db\Doxee-Sustainability-Report-2022.pdf</t>
  </si>
  <si>
    <t>report_db\2021-Sustainability-ReportDoxee.pdf</t>
  </si>
  <si>
    <t>iso37001_since</t>
  </si>
  <si>
    <t>iso26000_since</t>
  </si>
  <si>
    <t>report_db\Doxee-Benefit-Corporation-Impact-Report-2022.pdf</t>
  </si>
  <si>
    <t>report_db\Doxee-Impact-Report2021.pdf</t>
  </si>
  <si>
    <t>report_db\EXE_RELAZIONE_IMPATTO.pdf</t>
  </si>
  <si>
    <t>report_db\RI-2022_def-LR.pdf</t>
  </si>
  <si>
    <t>report_db\Zordan-Impact-Report_2017.pdf</t>
  </si>
  <si>
    <t>report_db\Zordan-Impact-Report_2016.pdf</t>
  </si>
  <si>
    <t>report_db\SOSTAIN_REPORT_TDA_2022-1.pdf</t>
  </si>
  <si>
    <t>report_db\report-2014-en2424242.pdf</t>
  </si>
  <si>
    <t>report_db\Report-Valutazione-Impatto-Aton-2022.pdf</t>
  </si>
  <si>
    <t>report_db\Report-sostenibilita-2022ATON.pdf</t>
  </si>
  <si>
    <t>report_db\TEASustainability-best-practices-2022-ENG.pdf</t>
  </si>
  <si>
    <t>report_db\Teapak-relazione-dimpatto-2022-pagine-affiancate-ENG.pdf</t>
  </si>
  <si>
    <t>report_db\TeaPak-Impact-Report_2021.pdf</t>
  </si>
  <si>
    <t>report_db\scadifreportimpatti2022.pdf</t>
  </si>
  <si>
    <t>report_db\Costadoro-CSR-Report-2020-2021.pdf</t>
  </si>
  <si>
    <t>report_db\Costadoro-CSR-Report-2019.pdf</t>
  </si>
  <si>
    <t>report_db\PALM-RELAZIONE-IMPATTO-PALM-2022-44pag-cmp1.pdf</t>
  </si>
  <si>
    <t>report_db\PALM-RELAZIONE-IMPATTO-PALM-2021.pdf</t>
  </si>
  <si>
    <t>report_db\PALM-Politica-Integrata-Qualita-Ambiente-Sicurezza-Etica-e-Responsabilita-Sociale-Rev7-18-07-2023.pdf</t>
  </si>
  <si>
    <t>report_db\ambros-relazione-impatto-2022-ambrosol.pdf</t>
  </si>
  <si>
    <t>report_db\ambrosol-bilancio-sostenibilita-2021-web.pdf</t>
  </si>
  <si>
    <t>report_db\ambrosol-relazione-impatto-2021-benefit-corporation-report.pdf</t>
  </si>
  <si>
    <t>report_db\Miscusi_Srlb_relazione_dimpatto_2023.pdf</t>
  </si>
  <si>
    <t>report_db\24Bottles_report_impatto_2022.pdf</t>
  </si>
  <si>
    <t>report_db\2022_OPENZONE_ImpactReport.pdf</t>
  </si>
  <si>
    <t>report_db\openzone_Tabloid2020.pdf</t>
  </si>
  <si>
    <t>report_db\OpenZone_Tabloid_2021.pdf</t>
  </si>
  <si>
    <t>report_db\openzone_Brochure Tabloid.pdf</t>
  </si>
  <si>
    <t>report_db\herba_ENG_Impact Report Herbatint 23.pdf</t>
  </si>
  <si>
    <t>report_db\Herbatint_ImpactReport_ENG_20210906.pdf</t>
  </si>
  <si>
    <t>iso22716_since</t>
  </si>
  <si>
    <t>report_db\paradisi-DICHIARAZIONE-AMBIENTALE.pdf</t>
  </si>
  <si>
    <t>report_db\paradisi-Impaginato-bilancio-2022-web.pdf</t>
  </si>
  <si>
    <t>report_db\paradisi-integratedreporting2021.pdf</t>
  </si>
  <si>
    <t>report_db\paradisi-Integrated-Reporting-2020.pdf</t>
  </si>
  <si>
    <t>report_db\paradisi-Integrated-Reporting-2019.pdf</t>
  </si>
  <si>
    <t>report_db\paradisi-Integrated-Reporting-2018.pdf</t>
  </si>
  <si>
    <t>report_db\paradisi-Integrated-Reporting-2017.pdf</t>
  </si>
  <si>
    <t>report_db\paradisi-Integrated-Reporting-2016.pdf</t>
  </si>
  <si>
    <t>report_db\paradisi-Integrated-Reporting-2015.pdf</t>
  </si>
  <si>
    <t>report_db\filippi-0ayeq36w.pdf</t>
  </si>
  <si>
    <t>report_db\filippi-d4uq79qy.pdf</t>
  </si>
  <si>
    <t>report_db\filippi2017relazione-di-impatto.pdf</t>
  </si>
  <si>
    <t>report_db\kel-Policy_ambientale_Kel_12_vers_def.pdf</t>
  </si>
  <si>
    <t>report_db\kel-Report_dimpatto_2021-2022.pdf</t>
  </si>
  <si>
    <t>report_db\Ecozema_bilancio_2023-compresso-1.pdf</t>
  </si>
  <si>
    <t>report_db\ecozema-Bilancio-Report-SA8000-2015_01-rev00-1.pdf</t>
  </si>
  <si>
    <t>report_db\kf-Bilancio-di-sostenibilita-2022-KF_en.pdf</t>
  </si>
  <si>
    <t>report_db\germinalbio-report-sostenibilita-IMS-CREABIO_2022.pdf</t>
  </si>
  <si>
    <t>report_db\GERMINALBIO-RELAZIONE-IMPATTO-CREABIO-2022.pdf</t>
  </si>
  <si>
    <t>report_db\GERMINALBIORelazione-impatto-IMS-2022_definitiva.pdf</t>
  </si>
  <si>
    <t>report_db\SARNO-Politica-della-responsabilità-socialeSA8000-rev-03-.pdf</t>
  </si>
  <si>
    <t>report_db\SAVEDUCKSustainability_Report_2022_EN.pdf</t>
  </si>
  <si>
    <t>report_db\SAVEDUCKSustainability_Report_2021_EN.pdf</t>
  </si>
  <si>
    <t>report_db\SAVEDUCKSustainability_Report_2020_EN.pdf</t>
  </si>
  <si>
    <t>report_db\SAVEDUCKSustainability_Report_2019_EN.pdf</t>
  </si>
  <si>
    <t>report_db\SAVEDUCKSustainability_Report_2018_EN.pdf</t>
  </si>
  <si>
    <t>report_db\EPHOTO-RAPPORTO-DI-SOSTENIBILITà-2021-1.pdf</t>
  </si>
  <si>
    <t>report_db\EPHOTORAPPORTO-DI-SOSTENIBILITà-2022.pdf</t>
  </si>
  <si>
    <t>iso22005_since</t>
  </si>
  <si>
    <t>report_db\FARMER-Relazione-Impatto_2021.pdf</t>
  </si>
  <si>
    <t>report_db\EUDA-Sintesi 1Rapporto EUDAIMON - CENSIS_Welfare Aziendale.pdf</t>
  </si>
  <si>
    <t>report_db\EUDA-2° EUDAIMON CENSIS SINTESI.pdf</t>
  </si>
  <si>
    <t>report_db\euda-SINTESI 3 RAPPORTO_Completa.pdf</t>
  </si>
  <si>
    <t>report_db\eudaIV Rapporto Censis-Eudaimon_SINTESI.pdf</t>
  </si>
  <si>
    <t>report_db\euda5° Rapporto Censis-Eudaimon sul welfare aziendale_SINTESI.pdf</t>
  </si>
  <si>
    <t>report_db\euda6°Rapporto Censis_Eudaimon sul welfare Aziendale_SINTESI_.pdf</t>
  </si>
  <si>
    <t>report_db\TREE01_Impact_Report_2022_EN_Ver1.pdf</t>
  </si>
  <si>
    <t>report_db\TREEImpact_Short_EN_2021.pdf</t>
  </si>
  <si>
    <t>report_db\TREEImpact+Report_2020_EN.pdf</t>
  </si>
  <si>
    <t>report_db\GIAMPIETRIreport sostenibilità 2022.pdf</t>
  </si>
  <si>
    <t>report_db\Perlage_Relazione_sul-perseguimento_del-beneficio_comune_2022.pdf</t>
  </si>
  <si>
    <t>report_db\PER_bilancio_sostenibilita_2022_IT.pdf</t>
  </si>
  <si>
    <t>report_db\PER_bilancio_sostenibilita_2021_EN_compressed.pdf</t>
  </si>
  <si>
    <t>report_db\PER_bilancio_sostenibilita_2020_EN.pdf</t>
  </si>
  <si>
    <t>report_db\perSustainability-Report-2019_compressed.pdf</t>
  </si>
  <si>
    <t>report_db\perSustainability-Report-2018_compressed.pdf</t>
  </si>
  <si>
    <t>report_db\ICrelazione-di-impatto-2022-en-versione-light.pdf</t>
  </si>
  <si>
    <t>report_db\ICMimpact-relation-icma-2021-en.pdf</t>
  </si>
  <si>
    <t>report_db\ICMAbilancio-ambientale-icma-2023-eng.pdf</t>
  </si>
  <si>
    <t>report_db\BULGBILANCIO-SOSTENIBILITA-BULGARELLI-2022.pdf</t>
  </si>
  <si>
    <t>report_db\BULGbulgarelli_produciont_bilancio_sostenibilita_2021.pdf</t>
  </si>
  <si>
    <t>report_db\renovit-Report-Sostenibilita-Renovit-2022.pdf</t>
  </si>
  <si>
    <t>report_db\fedabo-RELAZIONE-DIMPATTO-2022-FEDABO-1.pdf</t>
  </si>
  <si>
    <t>report_db\fedabo-Relazione-dImpatto-2021-Versione-web.pdf</t>
  </si>
  <si>
    <t>report_db\FEDABO_report-sostenibilita_2022.pdf</t>
  </si>
  <si>
    <t>report_db\fedabo-Report Sostenibilità Fedabo 2021.pdf</t>
  </si>
  <si>
    <t>report_db\fedabo-Report Sostenibilità Fedabo 2020_.pdf</t>
  </si>
  <si>
    <t>report_db\fedabo-Report Sostenibilità Fedabo 2019.pdf</t>
  </si>
  <si>
    <t>report_db\Impact-Report-Extravega-2022-eng.pdEX-f.pdf</t>
  </si>
  <si>
    <t>report_db\Extravega-Report-Diversity-Inclusion-2022.pdf</t>
  </si>
  <si>
    <t>report_db\EXTRA-ENG_IMPACT-REPORT_HQ-2021.pdf</t>
  </si>
  <si>
    <t>report_db\extra-202108017_IMPACT-REPORT_HQ.pdf</t>
  </si>
  <si>
    <t>report_db\arka-2021_Arkage_Artattack_Group_Srl_Impact_Report.pdf</t>
  </si>
  <si>
    <t>report_db\arka-2020-Arkage-Artattack-Group-Srl-Impact-Report_6624f994.pdf</t>
  </si>
  <si>
    <t>report_db\save-NRG-Impact-Report-2022.pdf</t>
  </si>
  <si>
    <t>report_db\save-NRG-Impact-Report-2021_web.pdf</t>
  </si>
  <si>
    <t>report_db\sales-RELAZIONE-IMPATTO-2022.DEF_.pdf</t>
  </si>
  <si>
    <t>report_db\SALES-ReportSALES_Ambiente_2017.pdf</t>
  </si>
  <si>
    <t>report_db\SALESReport-ambiente-ENG-2020.pdf</t>
  </si>
  <si>
    <t>report_db\SALES-REPORT-2021-ITA-1.pdf</t>
  </si>
  <si>
    <t>FSC_since</t>
  </si>
  <si>
    <t>report_db\orbit-27.pdf</t>
  </si>
  <si>
    <t>report_db\orbit-64a0e4_938d846bad5047d88909525658dea1fd.pdf</t>
  </si>
  <si>
    <t>sito non disponibile</t>
  </si>
  <si>
    <t>http://www.rvd.bz.it/it.html</t>
  </si>
  <si>
    <t>report_db\nativa-Interdipendence-Report-02022_NATIVA.pdf</t>
  </si>
  <si>
    <t>report_db\nativa-RELAZIONE-DI-INTERDIPENDENZA-02021-NATIVA.pdf</t>
  </si>
  <si>
    <t>report_db\nativa-Relazione-Interdipendenza-Nativa-2020.pdf</t>
  </si>
  <si>
    <t>report_db\nativa-Relazione-di-interdipendenza-2019-Nativa.pdf</t>
  </si>
  <si>
    <t>report_db\Nativa-Relazione-di-impatto-2018.pdf</t>
  </si>
  <si>
    <t>report_db\Nativa-SB-Relazione-di-Impatto-DUE-Anno-2017-finale.pdf</t>
  </si>
  <si>
    <t>report_db\Nativa_Relazione_di_Impatto_2016.pdf</t>
  </si>
  <si>
    <t>report_db\Nativa_SB_Relazione_di_Impatto_Zero_A_2015.pdf</t>
  </si>
  <si>
    <t>report_db\Progressio_2023.03.29_Relazione-di-Impatto_2023.pdf</t>
  </si>
  <si>
    <t>report_db\ProgressioSGR_ESG-Report-2022-ENG.pdf</t>
  </si>
  <si>
    <t>report_db\prog-20221105_Progressio SGR_ESG-Report_ENG.pdf</t>
  </si>
  <si>
    <t>report_db\Progressio_SGR-ESG_Report_2020-Eng.pdf</t>
  </si>
  <si>
    <t>report_db\epr-relazione_impatto_2022.pdf</t>
  </si>
  <si>
    <t>report_db\epr-relazione-di-impatto-1.pdf</t>
  </si>
  <si>
    <t>report_db\ars-Relazione-Benefit-2020_20210709.pdf</t>
  </si>
  <si>
    <t>report_db\HBR Italia_Una nuova visione di Corporate Wellbeing_Position Paper TEHA-Jointly.pdf</t>
  </si>
  <si>
    <t>report_db\cart-2023-04-06-Relazione-annuale-di-impatto-2022_20211238.pdf</t>
  </si>
  <si>
    <t>report_db\cart-2022-05-11-RELAZIONE-IMPATTO-SB-2021_low.pdf</t>
  </si>
  <si>
    <t>report_db\digital-BILANCIO-SOSTENIBILITA-2022-GIUGNO-2023-finaleDEF.pdf</t>
  </si>
  <si>
    <t>report_db\digital-BILANCIO-SOSTENIBILITA-2021.pdf</t>
  </si>
  <si>
    <t>report_db\Digital-Magics-BdS-2020.pdf</t>
  </si>
  <si>
    <t>report_db\WLA_Impact Report 2022.pdf</t>
  </si>
  <si>
    <t>report_db\intexo-RELAZIONE-IMPATTO-2022.pdf</t>
  </si>
  <si>
    <t>report_db\Intexo-Relazione-dImpatto-2019-aprile2020-DEF.pdf</t>
  </si>
  <si>
    <t>report_db\intexo-RELAZIONE-IMPATTO-2021.pdf</t>
  </si>
  <si>
    <t>report_db\intexo-Relazione-dImpatto_Intexo-SB-SRL-2020.pdf</t>
  </si>
  <si>
    <t>report_db\outset_impact-report-2022.pdf</t>
  </si>
  <si>
    <t>report_db\outset_impact-report-2021.pdf</t>
  </si>
  <si>
    <t>report_db\OUTSET_SRL-SB_RelazionedImpatto2020.pdf</t>
  </si>
  <si>
    <t>report_db\Achab_Relazione-di-impatto_2023.pdf</t>
  </si>
  <si>
    <t>report_db\Achab_Relazione-di-impatto_anno-2021.pdf</t>
  </si>
  <si>
    <t>report_db\Achab_Relazione-di-impatto_2021.pdf</t>
  </si>
  <si>
    <t>report_db\Ly-Company-Bilancio-Sostenibilita-2023-v7.pdf</t>
  </si>
  <si>
    <t>report_db\ly-Bilancio-Sostenibilità_1ed_2021-1.pdf</t>
  </si>
  <si>
    <t>report_db\way-Report-di-Sostenibilita-2022.pdf</t>
  </si>
  <si>
    <t>report_db\way-2021_Corporate-Annual-Report.pdf</t>
  </si>
  <si>
    <t>report_db\way-2020-Integrated-Report.pdf</t>
  </si>
  <si>
    <t>report_db\way-2019-Relazione-d-impatto.pdf</t>
  </si>
  <si>
    <t>report_db\way-2018-Relazione-d-impatto.pdf</t>
  </si>
  <si>
    <t>report_db\way-2017-Relazione-d-impatto.pdf</t>
  </si>
  <si>
    <t>report_db\crm-Report-di-Sostenibilita-2022.pdf</t>
  </si>
  <si>
    <t>report_db\greenmedia-Bilancio_sostenibilita_Gml.pdf</t>
  </si>
  <si>
    <t>report_db\GML_Bilancio_sostenibilita_2021_16_11.pdf</t>
  </si>
  <si>
    <t>report_db\gml-RELAZIONE_DI_IMPATTO_2021.pdf</t>
  </si>
  <si>
    <t>report_db\gml-Relazione_impatto.pdf</t>
  </si>
  <si>
    <t>report_db\dermophi-relazione-impatto-2022.pdf</t>
  </si>
  <si>
    <t>report_db\dermopji-relazione-d-impatto-2019.pdf</t>
  </si>
  <si>
    <t>report_db\dermophi-relazione-d-impatto-2020.pdf</t>
  </si>
  <si>
    <t>report_db\Etifor_relazione-d-impatto-22ENG_low.pdf</t>
  </si>
  <si>
    <t>report_db\brisa-Relazione_Impatto 2022_Breaders_Srl_SB.pdf</t>
  </si>
  <si>
    <t>report_db\rifo-SUSTAINABILITY_REPORT_2022-gen_2024-rifo-lab.com.pdf</t>
  </si>
  <si>
    <t>report_db\service-relazione_impatto_2022.pdf</t>
  </si>
  <si>
    <t>report_db\service-relazione_impatto_2021.pdf</t>
  </si>
  <si>
    <t>report_db\service-relazione_impatto_2020.pdf</t>
  </si>
  <si>
    <t>report_db\Evogy_Relazione dimpatto 2022 (1).pdf</t>
  </si>
  <si>
    <t>report_db\wami-impact_report_2022.pdf</t>
  </si>
  <si>
    <t>report_db\wami-relazione_impatto_wami_2020_1.pdf</t>
  </si>
  <si>
    <t>report_db\crabiz-relazione-di-impatto-2022.pdf</t>
  </si>
  <si>
    <t>iso31000_since</t>
  </si>
  <si>
    <t>report_db\uomo-Relazione-dimpatto-UOMOeAMBIENTE-2022.pdf</t>
  </si>
  <si>
    <t>report_db\uomo-Bilancio-di-Sostenibilita-2022.pdf</t>
  </si>
  <si>
    <t>report_db\uomo-RelazionedimpattoUeA2022.pdf</t>
  </si>
  <si>
    <t>iso21001_since</t>
  </si>
  <si>
    <t>iso20121_since</t>
  </si>
  <si>
    <t>iso56002_since</t>
  </si>
  <si>
    <t>report_db\mkr-Bcorp-Relazione-2022.pdf</t>
  </si>
  <si>
    <t>report_db\idfactory-Official-IMPACT-REPORT-2022.pdf</t>
  </si>
  <si>
    <t>report_db\idfactory-IMPACT-REPORT-2021.pdf</t>
  </si>
  <si>
    <t>report_db\idfactory-impact-report-2020.pdf</t>
  </si>
  <si>
    <t>report_db\rice-Relazione-di-Impatto_2023_firmata.pdf</t>
  </si>
  <si>
    <t>report_db\star2-Relazione-di-impatto-2022.pdf</t>
  </si>
  <si>
    <t>report_db\WAYS-Annual-Report-2021.pdf</t>
  </si>
  <si>
    <t>report_db\WAYS-Annual-Report-2020.pdf</t>
  </si>
  <si>
    <t>report_db\Ways-Stakeholder-commitment.pdf</t>
  </si>
  <si>
    <t>report_db\egb-04-report-impatto-rgb.pdf</t>
  </si>
  <si>
    <t>report_db\rgb-Tangible-SB-Report-dimpatto-2022.pdf</t>
  </si>
  <si>
    <t>report_db\alisea-RELAZIONE-DI-IMPATTO-2019-DEF_.pdf</t>
  </si>
  <si>
    <t>report_db\alisea-RELAZIONE-DI-IMPATTO-2020-DEF-4.pdf</t>
  </si>
  <si>
    <t>report_db\aliseaRELAZIONE-DI-IMPATTO-2021-DEF.pdf</t>
  </si>
  <si>
    <t>report_db\aliseaRelazione-di-impatto-2022-FIRMATA_compressed.pdf</t>
  </si>
  <si>
    <t>report_db\blacklabelreport-sostenibilita-eng-22.pdf</t>
  </si>
  <si>
    <t>report_db\impacthub-IMPACT-REPORT-IHSB-2022-DEF.pdf</t>
  </si>
  <si>
    <t>report_db\imphub-IMPACT-REPORT-IHSB-2020-DEF.pdf</t>
  </si>
  <si>
    <t>report_db\imphub-IMPACT-REPORT-IHSB-2021-DEF.pdf</t>
  </si>
  <si>
    <t>report_db\OMTRA-Impact-Report-2022-Version-EN.pdf</t>
  </si>
  <si>
    <t>report_db\OMTRA-Impact-Report-2021-Version-EN.pdf</t>
  </si>
  <si>
    <t>report_db\people-Relazione-di-impatto-2022-da-pubblicare-2.pdf</t>
  </si>
  <si>
    <t>report_db\people-Relazione-dimpatto-2021.pdf</t>
  </si>
  <si>
    <t>report_db\Peoplerise-2019-Active.pdf</t>
  </si>
  <si>
    <t>report_db\farma-Relazione-dimpatto-2020.pdf</t>
  </si>
  <si>
    <t>report_db\teanatura-NOIeVOI.pdf</t>
  </si>
  <si>
    <t>report_db\teanatura-Relazione-Società_Benefit-2021.pdf</t>
  </si>
  <si>
    <t>report_db\teanatura-Relazione-Società_Benefit-2020.pdf</t>
  </si>
  <si>
    <t>report_db\PalazzinaCreativa_Report B-Corp_DEF-3.pdf</t>
  </si>
  <si>
    <t>report_db\LUZ_Relazione d'impatto_2022.pdf</t>
  </si>
  <si>
    <t>report_db\012factory-Report-Annuale-2023_web.pdf</t>
  </si>
  <si>
    <t>report_db\012factory-021-Report-Annuuale-2022-rev2.pdf</t>
  </si>
  <si>
    <t>report_db\012facto-Bilancio-di-Impatto-012-def-rev1.pdf</t>
  </si>
  <si>
    <t>report_db\futureberry-essence.pdf</t>
  </si>
  <si>
    <t>report_db\zeroc-Relazione-di-impatto_zeroCO2_2022.pdf</t>
  </si>
  <si>
    <t>report_db\zeroc-Relazione-di-impatto_zeroCO2_2021-.pdf</t>
  </si>
  <si>
    <t>report_db\zeroc-Relazione-dImpatto-Zero-2020.pdf</t>
  </si>
  <si>
    <t>report_db\operari-RELAZIONE_DI_IMPATTO_2022_FINALE.pdf</t>
  </si>
  <si>
    <t>report_db\operari-IL_NOSTRO_MANIFESTO-1.pdf</t>
  </si>
  <si>
    <t>report_db\operari-RELAZIONE-DI-IMPATTO-2021-FINALE.pdf</t>
  </si>
  <si>
    <t>report_db\one-Impact-Report-2021_EN.pdf</t>
  </si>
  <si>
    <t>report_db\TIRELLI-650d48b2771e5293eb5830ea__Relazione di impatto Def 2021.pdf_compressed.pdf</t>
  </si>
  <si>
    <t>report_db\TIRELLI-650d48b2761e54b31472870d_DEF RELAZIONE IMPATTO 2023_compressed.pdf</t>
  </si>
  <si>
    <t>report_db\TIRELLI-650d4c5d23c8e47143971c46_2. POLITICA AMBIENTALE E SOCIALE.pdf</t>
  </si>
  <si>
    <t>report_db\TIRELLI-64f5ee6ddd62992a7c0ef711_Relazione di impatto Def 2020.pdf</t>
  </si>
  <si>
    <t>report_db\ARBOS-bilancio sostenibilità 2021 ARBOS.pdf</t>
  </si>
  <si>
    <t>report_db\interconsul-RS_2022.pdf</t>
  </si>
  <si>
    <t>iso17001_since</t>
  </si>
  <si>
    <t>report_db\LG_imp_ambientale_2023.pdf</t>
  </si>
  <si>
    <t>report_db\aequi-Impact-Report-Aequilibria_2022_ENG.pdf</t>
  </si>
  <si>
    <t>report_db\aequi-Impact-Report-Aequilibria_web.pdf</t>
  </si>
  <si>
    <t>report_db\aequi-SYR_AR5_SPM.pdf</t>
  </si>
  <si>
    <t>report_db\ocean-Bilancio_non_finanziario_2022.pdf</t>
  </si>
  <si>
    <t>report_db\Hidra-Sb-Report-Integrato-2022-web.pdf</t>
  </si>
  <si>
    <t>report_db\hidra-a41f8b79-e619-4839-b505-756bc99a4f49.pdf</t>
  </si>
  <si>
    <t>report_db\Hidra-Sb-Report-Integrato-2021_web.pdf</t>
  </si>
  <si>
    <t>report_db\poliste-relazione-impatto-poliste-srl-SB-2022©.pdf</t>
  </si>
  <si>
    <t>report_db\POLISTE-Relazione-dimpatto-Poliste-srl-SB_2021.pdf</t>
  </si>
  <si>
    <t>report_db\MEDIATY-presentazione-osservatorio.pdf</t>
  </si>
  <si>
    <t>report_db\Mediatyche_Report-impatto-2022.pdf</t>
  </si>
  <si>
    <t>report_db\MEDIATY-Report-Impatto-2021-Final-1.pdf</t>
  </si>
  <si>
    <t>report_db\kudu-Relazione-dimpatto-2021.pdf</t>
  </si>
  <si>
    <t>report_db\mineREPORT-Carbon-footprint-Action-Aid.pdf</t>
  </si>
  <si>
    <t>report_db\edi-2014.12.31-Relazione-sulla-gestione-EdiCspa.pdf</t>
  </si>
  <si>
    <t>report_db\edi-2015.12.31-Relazione-sulla-gestione-EdiCspa.pdf</t>
  </si>
  <si>
    <t>report_db\edi-2016.12.31-Relazione-sulla-gestione-EdiCspa.pdf</t>
  </si>
  <si>
    <t>report_db\edi-2017.12.31-Relazione-di-impatto-EdiC-Spa-benefit.pdf</t>
  </si>
  <si>
    <t>report_db\edi-2017.12.31-Relazione-di-gestione-EdiCSpa.pdf</t>
  </si>
  <si>
    <t>report_db\edi-impatto2018.pdf</t>
  </si>
  <si>
    <t>report_db\edi2018.12.31-Relazione-di-gestione-EdiCSpa.pdf</t>
  </si>
  <si>
    <t>report_db\edi2019impatto.pdf</t>
  </si>
  <si>
    <t>report_db\edi2019-Relazione-di-gestione-EdiC-SpA-sb.pdf</t>
  </si>
  <si>
    <t>report_db\edi-Relazione-di-impatto-2020.pdf</t>
  </si>
  <si>
    <t>report_db\ediRelazione-di-gestione-2020.pdf</t>
  </si>
  <si>
    <t>report_db\ediRELAZIONE-IMPATTO-2021-compressed.pdf</t>
  </si>
  <si>
    <t>report_db\edi-Relazione-sulla-gestione-2021.pdf</t>
  </si>
  <si>
    <t>report_db\ediRELAZ.-IMPATTO-2022-definitivo.pdf</t>
  </si>
  <si>
    <t>report_db\ediRelazione-sulla-gestione-2022.pdf</t>
  </si>
  <si>
    <t>report_db\Invento_Innovation-bilancio_sociale_2020.pdf</t>
  </si>
  <si>
    <t>report_db\Invento_Innovation-bilancio_sociale_2019.pdf</t>
  </si>
  <si>
    <t>report_db\Invento_Innovation-bilancio_sociale_2018.pdf</t>
  </si>
  <si>
    <t>report_db\InVentoInnovation_2016-BILANCIOSOCIALE.pdf</t>
  </si>
  <si>
    <t>report_db\wow-relazione-impatto-2022-wow-lab-bcorp-societa-benefit.pdf</t>
  </si>
  <si>
    <t>report_db\wow-relazione-impatto-2021-wow-lab-societa-benefit.pdf</t>
  </si>
  <si>
    <t>http://www.marcelzanolari.com/</t>
  </si>
  <si>
    <t>report_db\floweRI_2023_Def.pdf</t>
  </si>
  <si>
    <t>report_db\floweRelazione-di-Impatto-2022.pdf</t>
  </si>
  <si>
    <t>report_db\floweRelazione-di-Impatto-2021.pdf</t>
  </si>
  <si>
    <t>report_db\floweRelazione-di-Impatto-2020.pdf</t>
  </si>
  <si>
    <t>report_db\focusalabSustainability-Impact-Report-2022-Focus-Lab.pdf</t>
  </si>
  <si>
    <t>report_db\focusalabSustainability-Impact-Report-2021-Focus-Lab.pdf</t>
  </si>
  <si>
    <t>report_db\focuslabSustainability-Impact-Report-2020-Focus-Lab-copia.pdf</t>
  </si>
  <si>
    <t>report_db\focuslabSustainability-Impact-Report-2019-Focus-Lab.pdf</t>
  </si>
  <si>
    <t>report_db\focuslabSustainability-Impact-Report-2018-Focus-Lab-2018.pdf</t>
  </si>
  <si>
    <t>report_db\veilReport-di-sostenibilita-BCorp-Veil-Energy-Srl-SB.pdf</t>
  </si>
  <si>
    <t>report_db\goldmann2023-06-27-Relazione-dimpatto-senza-logo-ISO.pdf</t>
  </si>
  <si>
    <t>report_db\gold2022-07-27-Relazione-dimpatto.pdf</t>
  </si>
  <si>
    <t>report_db\gold2021-08-06-Relazione-dimpatto.pdf</t>
  </si>
  <si>
    <t>report_db\pdrelazione-impatto-2023.pdf</t>
  </si>
  <si>
    <t>report_db\piano-d-relazione-impatto-2022.pdf</t>
  </si>
  <si>
    <t>report_db\gene-Relazione-di-impatto_Generativa_2022.pdf</t>
  </si>
  <si>
    <t>report_db\gene0-2021_Relazione-di-impatto_Generativa_compressed.pdf</t>
  </si>
  <si>
    <t>report_db\gene2020_Relazione-impatto-Generativa.pdf</t>
  </si>
  <si>
    <t>report_db\geneRelazione-di-impatto-2019-generativa.pdf</t>
  </si>
  <si>
    <t>report_db\geneGENERATIVA-RELAZIONE-CONCERNENTE-IL-PERSEGUIMENTO-BENEFICIO-COMUNE.pdf</t>
  </si>
  <si>
    <t>report_db\Generativa-Relazione-di-impatto-2018.pdf</t>
  </si>
  <si>
    <t>report_db\retedono-Copia di Relazione d'impatto 2023 Rete del Dono.pdf</t>
  </si>
  <si>
    <t>report_db\chiesi-sustainability-report-2022.pdf</t>
  </si>
  <si>
    <t xml:space="preserve">FONTE: last report </t>
  </si>
  <si>
    <t>iso46001_since</t>
  </si>
  <si>
    <t>Great_place_to_work_since</t>
  </si>
  <si>
    <t>LEED_since</t>
  </si>
  <si>
    <t>all_doc_db\FLORIM CERAMICHE - SOCIETA' PER AZIONI SOCIETA' BENEFIT ABBREVIABILE IN FLORIM S.P.A. SB\cert</t>
  </si>
  <si>
    <t>note fonte certificazioni</t>
  </si>
  <si>
    <t>Greenguard_since</t>
  </si>
  <si>
    <t>iso14067-SA_since</t>
  </si>
  <si>
    <t>local_directory</t>
  </si>
  <si>
    <t>all_doc_db\CHIESI FARMACEUTICI S.P.A</t>
  </si>
  <si>
    <t>all_doc_db\KERAKOLL S.P.A</t>
  </si>
  <si>
    <t>all_doc_db\FLORIM CERAMICHE - SOCIETA' PER AZIONI SOCIETA' BENEFIT ABBREVIABILE IN FLORIM S.P.A. SB</t>
  </si>
  <si>
    <t>all_doc_db\NOVAMONT S.P.A</t>
  </si>
  <si>
    <t>all_doc_db\ASSIMOCO SPA</t>
  </si>
  <si>
    <t>all_doc_db\ABOCA S.P.A. SOCIETA' AGRICOLA</t>
  </si>
  <si>
    <t>iso13485_since</t>
  </si>
  <si>
    <t>Biodiversity_alliance</t>
  </si>
  <si>
    <t>all_doc_db\DANONE NUTRICIA SPA SOCIETA' BENEFIT IN FORMA ABBREVIATA D.N. SPA O DANONE N. SPA S. BENEFIT O DANONE S.P.A SOCIETA' BENEFIT O D. S.P.A</t>
  </si>
  <si>
    <t>report_db\Relazione impatto Nutricia.pdf</t>
  </si>
  <si>
    <t>report_db\nutricia-FINALRelazionediImpattoDanoneNutricia2021060422.pdf</t>
  </si>
  <si>
    <t>report_db\danoneRelazionediImpattoDanoneSpA2022060422.pdf</t>
  </si>
  <si>
    <t>ENG/ITA</t>
  </si>
  <si>
    <t>ENG</t>
  </si>
  <si>
    <t>report_db\DANONERelazione impatto Danone.pdf</t>
  </si>
  <si>
    <t>PdR125_since</t>
  </si>
  <si>
    <t>all_doc_db\DAVINES S.P.A</t>
  </si>
  <si>
    <t>report_db\relazione-d-impatto-gruppo-davines-2022.pdf</t>
  </si>
  <si>
    <t>FONTE: last report (sost.)</t>
  </si>
  <si>
    <t>report_db\evermind-Relazione-dimpatto-2021_20220907-Evermind.pdf</t>
  </si>
  <si>
    <t>all_doc_db\EVERMIND S.R.L. SOCIETA' BENEFIT</t>
  </si>
  <si>
    <t>all_doc_db\PEOPLE MANAGEMENT LAB SOCIETA' BENEFIT A RESPONSABILITA' LIMITATA IN SIGLA PEOPLE MANAGEMENT LAB SRL SOCIETA' BENEFIT</t>
  </si>
  <si>
    <t>report_db\peoplemanlab-Relazione-di-impatto_PML_2022.pdf</t>
  </si>
  <si>
    <t>report_db\peoplemanlab-0.-Relazione-di-impatto-2021_compressed.pdf</t>
  </si>
  <si>
    <t>report_db\peoplemanlab-Relazione-di-impatto-PML-2020.pdf</t>
  </si>
  <si>
    <t>report_db\peoplemanlab-Relazione-di-impatto-2019-PML.pdf</t>
  </si>
  <si>
    <t>report_db\peoplemanlab-PML-Relazione-di-impatto-2018.pdf</t>
  </si>
  <si>
    <t>report_db\peoplemanlab-Relazione-Beneficio-Comune.pdf</t>
  </si>
  <si>
    <t>all_doc_db\PIANTANDO SRL SOCIETA' DI BENEFIT</t>
  </si>
  <si>
    <t>report_db\Piantando_BilancioSostenibilità_2022.pdf</t>
  </si>
  <si>
    <t>all_doc_db\THE OKAPI NETWORK SRL SOCIETA' BENEFIT</t>
  </si>
  <si>
    <t>Plastic_negativ_product_cert_since</t>
  </si>
  <si>
    <t>Ecolabel_since</t>
  </si>
  <si>
    <t>report_db\okapi-2022_Okapi_-_Impact_Report_4.pdf</t>
  </si>
  <si>
    <t>report_db\Okapi_-_Impact_Report.pdf</t>
  </si>
  <si>
    <t>all_doc_db\PEEKABOO - SOCIETA' BENEFIT A RESPONSABILITA' LIMITATA</t>
  </si>
  <si>
    <t>report_db\peekabo-RELAZIONE-DI-IMPATTO-2022-PEEKABOO-SOCIETA-BENEFIT-SRL.pdf</t>
  </si>
  <si>
    <t>all_doc_db\BOTTEGA FILOSOFICA S.R.L. SOCIETA' BENEFIT</t>
  </si>
  <si>
    <t>report_db\bottega-Relazione-d'impatto-2022.pdf</t>
  </si>
  <si>
    <t>report_db\bottega-Relazione-d'impatto-2021.pdf</t>
  </si>
  <si>
    <t>report_db\bottega-Relazione-d-impatto-2020.pdf</t>
  </si>
  <si>
    <t>report_db\bottega-Relazione_2019.pdf</t>
  </si>
  <si>
    <t>all_doc_db\(RI)GENERIAMO S.R.L. - SOCIETA' BENEFIT</t>
  </si>
  <si>
    <t>report_db\bilancio_rigeneriamo_2021.pdf</t>
  </si>
  <si>
    <t>report_db\bilancio_rigeneriamo_2022_17aprile2023_highres.pdf</t>
  </si>
  <si>
    <t>all_doc_db\UP2YOU SOCIETA' A RESPONSABILITA' LIMITATA SOCIETA' BENEFIT</t>
  </si>
  <si>
    <t>report_db\up2y-Report di Sostenibilità 2022 - 21-07-23.pdf</t>
  </si>
  <si>
    <t>all_doc_db\SEAY S.R.L. SOCIETA' BENEFIT</t>
  </si>
  <si>
    <t>report_db\seay-Relazione-dimpatto-SEAY_2022-1.pdf</t>
  </si>
  <si>
    <t>all_doc_db\BONIVIRI SOCIETA' BENEFIT A RESPONSABILITA' LIMITATA</t>
  </si>
  <si>
    <t>report_db\boniviri-impact report boniviri_2023.pdf</t>
  </si>
  <si>
    <t>report_db\boniviri-impact report boniviri_pd.pdf</t>
  </si>
  <si>
    <t>report_db\boniviri-impact report boniviri.pdf</t>
  </si>
  <si>
    <t>all_doc_db\VIVI S.R.L. SOCIETA' BENEFIT</t>
  </si>
  <si>
    <t>report_db\viviRELAZIONE-DIMPATTO-2022-VIVI-SRL-SB.pdf</t>
  </si>
  <si>
    <t>all_doc_db\ORGANIZZARE ITALIA SOCIETA' A RESPONSABILITA' LIMITATA SOCIETA' BENEFIT , IN FORMA ABBREVIATA ORGANIZZARE ITALIA S.R.L. S.B</t>
  </si>
  <si>
    <t>report_db\Organizzare-Italia-Relazione-dImpatto-2021.pdf</t>
  </si>
  <si>
    <t>all_doc_db\DE-LAB SRL SOCIETA' BENEFIT</t>
  </si>
  <si>
    <t>report_db\DELAB_ImpactReport_New.pdf</t>
  </si>
  <si>
    <t>report_db\delab-master - impact_report_de_lab_2019_0.pdf</t>
  </si>
  <si>
    <t>report_db\delab-impact_report_de_lab_2020_03.pdf</t>
  </si>
  <si>
    <t>report_db\delab-impact_report_de_lab_2021_7_compressed.pdf</t>
  </si>
  <si>
    <t>report_db\delab-impact_report_de_lab_2022.pdf</t>
  </si>
  <si>
    <t>report_db\new-DELAB_PoliticaAmbientale.pdf</t>
  </si>
  <si>
    <t>all_doc_db\ESPERTA SRL IMPRESA SOCIALE - SOCIETA' PROMOZIONE EDUCAZIONE RICERCA TERRITORIO AMBIENTE O IN FORMA ABBREVIATA ESPERTA SRL IMPRESA SOCIALE</t>
  </si>
  <si>
    <t>all_doc_db\SPAZIO NOPROFIT S.R.L. SOCIETA' BENEFIT</t>
  </si>
  <si>
    <t>report_db\2022_VIS-def_compressed.pdf</t>
  </si>
  <si>
    <t>report_db\spaziono-valutazione_impatto_SNP_2020.pdf</t>
  </si>
  <si>
    <t>report_db\spaziono-relazione_annuale_SB_2017.pdf</t>
  </si>
  <si>
    <t>report_db\vis_21_cciaa.pdf</t>
  </si>
  <si>
    <t>all_doc_db\PROMOS SRL SB</t>
  </si>
  <si>
    <t>report_db\promos-relazione_impatto_promos_2022.pdf</t>
  </si>
  <si>
    <t>report_db\promos-relazione_impatto_promos_2021.pdf</t>
  </si>
  <si>
    <t>report_db\promos-relazione_impatto_promos_2020.pdf</t>
  </si>
  <si>
    <t>all_doc_db\REVINN S.R.L. SOCIETA' BENEFIT</t>
  </si>
  <si>
    <t>all_doc_db\PRAGMETICA SOCIETA' BENEFIT A RESPONSABILITA' LIMITATA</t>
  </si>
  <si>
    <t>report_db\pragmetica-Relazione-dimpatto-2022-con-BIA-integrale.pdf</t>
  </si>
  <si>
    <t>report_db\pragmetica-Relazione-dimpattorisultato-integrale-BIA.pdf</t>
  </si>
  <si>
    <t>report_db\pragmetica2020-www_pragmetica.pdf</t>
  </si>
  <si>
    <t>report_db\pragmetica2019-www_pragmetica.pdf</t>
  </si>
  <si>
    <t>all_doc_db\SOTTOSOPRA SOCIETA' A RESPONSABILITA' LIMITATA SEMPLIFICATA</t>
  </si>
  <si>
    <t>report_db\sottosopra-report_sostenibilita.pdf</t>
  </si>
  <si>
    <t>all_doc_db\AVIGNONESI S.R.L</t>
  </si>
  <si>
    <t>report_db\avignonesi-2022 Impact Report.pdf</t>
  </si>
  <si>
    <t>report_db\avignonesi-2021 Impact Report.pdf</t>
  </si>
  <si>
    <t>fonte: ultimo report</t>
  </si>
  <si>
    <t>Biodyvin</t>
  </si>
  <si>
    <t>Vegan</t>
  </si>
  <si>
    <t>report_db\Avignonesi-Sustainability-Report-2020-ENG.pdf</t>
  </si>
  <si>
    <t>all_doc_db\MERITS S.R.L. SB</t>
  </si>
  <si>
    <t>report_db\merits-2022_Merits_relazione_annuale_impatto.pdf</t>
  </si>
  <si>
    <t>report_db\merits-2021_Merits_relazione_annuale_impatto.pdf</t>
  </si>
  <si>
    <t>report_db\merits-Relazione-annuale-impatto-2020.pdf</t>
  </si>
  <si>
    <t>report_db\merits-Relazione-di-impatto_Merits-SB-srl_2019.pdf</t>
  </si>
  <si>
    <t>report_db\merits2018_Merits_Relazione_Annuale_di_Impatto.pdf</t>
  </si>
  <si>
    <t>report_db\merits-2017_Merits_Relazione-Annuale-di-Impatto.pdf</t>
  </si>
  <si>
    <t>all_doc_db\LORF S.B. S.R.L. START-UP COSTITUITA A NORMA DELL'ART. 4 COMMA 10 BIS DEL DECRETO LEGGE 24 GENNAIO 2015, N. 3</t>
  </si>
  <si>
    <t>all_doc_db\LABOMAR NEXT SRL</t>
  </si>
  <si>
    <t>report_db\labomar-Relazione-impatto-Labomar-2022_EN.pdf</t>
  </si>
  <si>
    <t>report_db\LAB-Relazione_Impatto-EN_2021_web.pdf</t>
  </si>
  <si>
    <t>report_db\LAB-Relazione_Impatto-EN-DEF.pdf</t>
  </si>
  <si>
    <t>all_doc_db\AMBIENTA SGR S.P.A</t>
  </si>
  <si>
    <t>Climate_neutral_operations_since</t>
  </si>
  <si>
    <t>report_db\Ambienta-Net-Zero-Policy.pdf</t>
  </si>
  <si>
    <t>report_db\ambienta-Impact-Report_v.F.pdf</t>
  </si>
  <si>
    <t>report_db\Ambienta-Flyer-EIA-2022.pdf</t>
  </si>
  <si>
    <t>report_db\ambienta210603-PR-on-ESG-Report-ENG.pdf</t>
  </si>
  <si>
    <t>all_doc_db\FRAMYX SRL SOCIETA' BENEFIT</t>
  </si>
  <si>
    <t>all_doc_db\ARTKNIT STUDIOS S.R.L. START-UP COSTITUITA A NORMA DELL'ART. 4 COMMA 10 BIS DEL DECRETO LEGGE 24 GENNAI O 2015, N.3</t>
  </si>
  <si>
    <t>https://artknit-studios.com/it/pages/certifications</t>
  </si>
  <si>
    <t>Cotton for life</t>
  </si>
  <si>
    <t>European flax standard</t>
  </si>
  <si>
    <t>Gots</t>
  </si>
  <si>
    <t>GRS</t>
  </si>
  <si>
    <t>Mulesing free</t>
  </si>
  <si>
    <t>OCS</t>
  </si>
  <si>
    <t>Oeko-tex</t>
  </si>
  <si>
    <t>SustainWOOL</t>
  </si>
  <si>
    <t>Associazione tessile e salute</t>
  </si>
  <si>
    <t>UL Bio-based content</t>
  </si>
  <si>
    <t>Woolmark</t>
  </si>
  <si>
    <t>ZDHC</t>
  </si>
  <si>
    <t>report_db\ARTK-Impact_Report_2022_-_Artknit_Studios_-_Engligh_Version.pdf</t>
  </si>
  <si>
    <t>all_doc_db\PASCOL S.R.L</t>
  </si>
  <si>
    <t>all_doc_db\SANTA FRANCESCA CABRINI SRL SOCIETA' BENEFIT IN BREVE SFC SRL SOC IETA' BENEFIT</t>
  </si>
  <si>
    <t>all_doc_db\GEA FACTORY S.R.L. SOCIETA' BENEFIT</t>
  </si>
  <si>
    <t>report_db\gea-Relazione-di-impatto-Gea-Factory.pdf</t>
  </si>
  <si>
    <t>all_doc_db\TINTORIA P.A. JACCHETTI S.R.L. SOCIETA' BENEFIT</t>
  </si>
  <si>
    <t>report_db\jacchetti-coe_Jacchetti_Politica_Aziendale_en.pdf</t>
  </si>
  <si>
    <t>all_doc_db\TINTORIA P.A. JACCHETTI S.R.L. SOCIETA' BENEFIT\cert</t>
  </si>
  <si>
    <t>For textile</t>
  </si>
  <si>
    <t>all_doc_db\ONECLICK S.R.L. SOCIETA' BENEFIT</t>
  </si>
  <si>
    <t>report_db\ONECLICK_SRL_SB_Relazione_di_impatto_2021.pdf</t>
  </si>
  <si>
    <t>report_db\OneClick_Relazione-di-Impatto-2020.pdf</t>
  </si>
  <si>
    <t>all_doc_db\CORTILIA S.P.A. SOCIETA' BENEFIT IN FORMA ABBREVIATA CORTILIA S.P.A. SB</t>
  </si>
  <si>
    <t>https://about.cortilia.it/mission</t>
  </si>
  <si>
    <t>report_db\cortilia.Relazione+impatto+2022.pdf</t>
  </si>
  <si>
    <t>report_db\cortilia-impact_review_cortilia.pdf</t>
  </si>
  <si>
    <t>all_doc_db\DIGITAL TECHNOLOGIES S.R.L. SOCIETA' BENEFIT</t>
  </si>
  <si>
    <t>https://digtechs.com/la-nostra-realta/</t>
  </si>
  <si>
    <t>all_doc_db\GRAFICONSUL S.R.L. SOCIETA' BENEFIT</t>
  </si>
  <si>
    <t>report_db\graficonsul-RDI_2022_ Relazione di Impatto (1).pdf</t>
  </si>
  <si>
    <t>ultimo report</t>
  </si>
  <si>
    <t>all_doc_db\ALBERGO ETICO ROMA - SOCIETA' COOPERATIVA SOCIALE A.R.L</t>
  </si>
  <si>
    <t>report_db\albergo-relazione-annuale-di-impatto-sociale-2022.pdf</t>
  </si>
  <si>
    <t>all_doc_db\P.M.G. ITALIA S.P.A</t>
  </si>
  <si>
    <t>report_db\pmg-Company-profile-PMG_WEB_N.pdf</t>
  </si>
  <si>
    <t>report_db\pmg-Relazione-di-Impatto-PMG-Societa-Benefit-anno-2022.pdf</t>
  </si>
  <si>
    <t>all_doc_db\P.M.G. ITALIA S.P.A\cert</t>
  </si>
  <si>
    <t>all_doc_db\FILENI ALIMENTARE SPA</t>
  </si>
  <si>
    <t>report_db\02_Relazione-dimpatto-FILENI-22-12-web.pdf</t>
  </si>
  <si>
    <t>report_db\01_Bilancio-impaginato-FILENI-22-12-web.pdf</t>
  </si>
  <si>
    <t>https://www.fileni.it/certificazioni</t>
  </si>
  <si>
    <t>StandardDTP030</t>
  </si>
  <si>
    <t>StandardDTP049</t>
  </si>
  <si>
    <t>StandardDTP126</t>
  </si>
  <si>
    <t>IFS</t>
  </si>
  <si>
    <t>cert_prod_linea_HALAL</t>
  </si>
  <si>
    <t>report_db\fileni-101-22-Bilancio-Fileni-2021-digitale.pdf</t>
  </si>
  <si>
    <t>report_db\fileni-159-20-Bilancio-Fileni-2019.pdf</t>
  </si>
  <si>
    <t>all_doc_db\GRC PARFUM SOCIETA' PER AZIONI SOCIETA' BENEFIT, IN FORMA ABBREVI ATA GRC PARFUM S.P.A. S. B</t>
  </si>
  <si>
    <t>report_db\GRC-Company_Profile_ITA_LO.pdf</t>
  </si>
  <si>
    <t>report_db\grc-Politica-Sostenibilità-rev.04-06_06_2022_low.pdf</t>
  </si>
  <si>
    <t>all_doc_db\GRC PARFUM SOCIETA' PER AZIONI SOCIETA' BENEFIT, IN FORMA ABBREVI ATA GRC PARFUM S.P.A. S. B\cert</t>
  </si>
  <si>
    <t>all_doc_db\CARTONGRAF SRL</t>
  </si>
  <si>
    <t>https://www.cartongraf.eu/</t>
  </si>
  <si>
    <t>all_doc_db\BRINGME S.R.L. SOCIETA' BENEFIT</t>
  </si>
  <si>
    <t>report_db\Bringme-Srl-Società-Benefit_Relazione-dImpatto_2019-2019_compressed-1.pdf</t>
  </si>
  <si>
    <t>report_db\bringme-BilancioSostenibilita_Jojob_brochure_compressed-4.pdf</t>
  </si>
  <si>
    <t>report_db\bringme-RelazioneAnnualeImpatto_Jojob_brochure_compressed.pdf</t>
  </si>
  <si>
    <t>report_db\bringme-BilancioSostenibilita_Jojob_brochure_2022_compressed.pdf</t>
  </si>
  <si>
    <t>report_db\bringme21-BilancioSostenibilita_Jojob_brochure_compressed.pdf</t>
  </si>
  <si>
    <t>report_db\bringme2021-RelazioneAnnualeImpatto2021_Jojob_brochure_compressed.pdf</t>
  </si>
  <si>
    <t>https://www.jojobrt.com/</t>
  </si>
  <si>
    <t>all_doc_db\EUROCOMPANY ITALY SPA</t>
  </si>
  <si>
    <t>report_db\EC_Relazione-di-sostenibilita-2022_2023.pdf</t>
  </si>
  <si>
    <t>report_db\ec-Brochure_Interno_ITA_DEFcop_web.pdf</t>
  </si>
  <si>
    <t>report_db\ec-BILANCIO_SOSTENIBILITA_DEF_19_20.pdf</t>
  </si>
  <si>
    <t>COUNT</t>
  </si>
  <si>
    <t>MEDIA</t>
  </si>
  <si>
    <t>TOT</t>
  </si>
  <si>
    <t>SOMMA</t>
  </si>
  <si>
    <t>aziende senza report</t>
  </si>
  <si>
    <t>Halal Qaulity Control</t>
  </si>
  <si>
    <t>HACCP</t>
  </si>
  <si>
    <t>kosher</t>
  </si>
  <si>
    <t>all_doc_db\ILLYCAFFE' S.P.A</t>
  </si>
  <si>
    <t>all_doc_db\ILLYCAFFE' S.P.A\cert</t>
  </si>
  <si>
    <t>all_doc_db\EOLO S.P.A</t>
  </si>
  <si>
    <t>FONTE: last report</t>
  </si>
  <si>
    <t>https://corporate.danone.it/chi-siamo.html</t>
  </si>
  <si>
    <t>FONTE: last report (impact)</t>
  </si>
  <si>
    <t>all_doc_db\EVOLVERE S.P.A. SOCIETA' BENEFIT</t>
  </si>
  <si>
    <t>all_doc_db\NWG ENERGIA S.P.A. SOCIETA' BENEFIT</t>
  </si>
  <si>
    <t>report_db\nwg-Relazione-Benefit-2018-Nwg.pdf</t>
  </si>
  <si>
    <t>all_doc_db\FRATELLI CARLI SOCIETA' PER AZIONI SOCIETA' BENEFIT SIGLABILE IN FRATELLI CARLI S.P.A. S.B</t>
  </si>
  <si>
    <t>report_db\carli-relazione-impatto-2019.pdf</t>
  </si>
  <si>
    <t>all_doc_db\FRATELLI CARLI SOCIETA' PER AZIONI SOCIETA' BENEFIT SIGLABILE IN FRATELLI CARLI S.P.A. S.B\cert</t>
  </si>
  <si>
    <t>all_doc_db\BANCA DI CIVIDALE SOCIETA' PER AZIONI</t>
  </si>
  <si>
    <t>all_doc_db\ITALGRANITI GROUP - S.P.A</t>
  </si>
  <si>
    <t>report_db\italgraniti-Bilancio_di_Sostenibilit_2022_EN_.pdf</t>
  </si>
  <si>
    <t>all_doc_db\ITALGRANITI GROUP - S.P.A\cert</t>
  </si>
  <si>
    <t>iso14064</t>
  </si>
  <si>
    <t>all_doc_db\SUCCESSORI REDA - S.P.A. SOCIETA' BENEFIT O SUCCESSORI REDA S.B. P.A. , SIGLABILE REDA S.B.P.A</t>
  </si>
  <si>
    <t>report_db\reda-DA-it-2022-1-signed.pdf</t>
  </si>
  <si>
    <t>all_doc_db\SUCCESSORI REDA - S.P.A. SOCIETA' BENEFIT O SUCCESSORI REDA S.B. P.A. , SIGLABILE REDA S.B.P.A\cert</t>
  </si>
  <si>
    <t>OHSAS18001</t>
  </si>
  <si>
    <t>TOP EMPLOYER</t>
  </si>
  <si>
    <t>RWS</t>
  </si>
  <si>
    <t>https://www.ponti.com/la-qualita-secondo-ponti/</t>
  </si>
  <si>
    <t>Halal_certification</t>
  </si>
  <si>
    <t>FSSC:22000</t>
  </si>
  <si>
    <t>report_db\ponti-bilancio-sostenibilita-2019.pdf</t>
  </si>
  <si>
    <t>all_doc_db\ACETUM S.P.A. SOCIETA' BENEFIT</t>
  </si>
  <si>
    <t>https://acetum.it/why-choose-acetum/ (vedi LABEL in fondo alla pagina)</t>
  </si>
  <si>
    <t>all_doc_db\ANDRIANI S.P.A</t>
  </si>
  <si>
    <t>https://www.andrianispa.com/certificazioni/</t>
  </si>
  <si>
    <t>all_doc_db\GARC S.P.A</t>
  </si>
  <si>
    <t>all_doc_db\GARC S.P.A\cert</t>
  </si>
  <si>
    <t>PdR74</t>
  </si>
  <si>
    <t>all_doc_db\NWG S.P.A. - SOCIETA' BENEFIT IN FORMA ABBREVIATA NWG S.P.A. SB</t>
  </si>
  <si>
    <t>all_doc_db\LINIFICIO E CANAPIFICIO NAZIONALE S.R.L. SOCIETA' BENEFIT</t>
  </si>
  <si>
    <t>https://www.linificio.it/certificazioni-filati/</t>
  </si>
  <si>
    <t>C2C_certified_material_health</t>
  </si>
  <si>
    <t>Masters of linen</t>
  </si>
  <si>
    <t>all_doc_db\NORTH SAILS APPAREL S.P.A. SOCIETA' BENEFIT</t>
  </si>
  <si>
    <t>https://cieloeterravini.com</t>
  </si>
  <si>
    <t>all_doc_db\VANTEA SMART S.P.A</t>
  </si>
  <si>
    <t>https://www.vantea.com/</t>
  </si>
  <si>
    <t>all_doc_db\XENIA HOTELLERIE SOLUTION S.P.A. SOCIETA' BENEFIT</t>
  </si>
  <si>
    <t>all_doc_db\XENIA HOTELLERIE SOLUTION S.P.A. SOCIETA' BENEFIT\cert</t>
  </si>
  <si>
    <t>all_doc_db\IN.TE.S.A. - INIZIATIVE TELEMATICHE PER I SERVIZI APPLICATIVI</t>
  </si>
  <si>
    <t>all_doc_db\IN.TE.S.A. - INIZIATIVE TELEMATICHE PER I SERVIZI APPLICATIVI\cert</t>
  </si>
  <si>
    <t>eIDAS</t>
  </si>
  <si>
    <t>all_doc_db\MAGANETTI SPEDIZIONI S.P.A</t>
  </si>
  <si>
    <t>all_doc_db\MAGANETTI SPEDIZIONI S.P.A\cert</t>
  </si>
  <si>
    <t>all_doc_db\CAPPELLER S.P.A. SOCIETA' BENEFIT IN FORMA ABBREVIATA CAPPELLER S.P.A. SB</t>
  </si>
  <si>
    <t>all_doc_db\CAPPELLER S.P.A. SOCIETA' BENEFIT IN FORMA ABBREVIATA CAPPELLER S.P.A. SB\cert</t>
  </si>
  <si>
    <t>IATF16949</t>
  </si>
  <si>
    <t>Verified_carbon_unit_VCU</t>
  </si>
  <si>
    <t xml:space="preserve">PONTI S.P.A. SOCIETA' BENEFIT-PONTI S.P.A. </t>
  </si>
  <si>
    <t>all_doc_db\PONTI S.P.A. SOCIETA' BENEFIT-PONTI S.P.A</t>
  </si>
  <si>
    <t xml:space="preserve">CIELO E TERRA S.P.A. </t>
  </si>
  <si>
    <t>all_doc_db\CIELO E TERRA S.P.A</t>
  </si>
  <si>
    <t>all_doc_db\CIELO E TERRA S.P.A\cert</t>
  </si>
  <si>
    <t>all_doc_db\LAMPA S.R.L. SOCIETA' BENEFIT O IN FORMA ABBREVIATA S.B</t>
  </si>
  <si>
    <t>report_db\Dichiarazione ambientale emas-2023.pdf</t>
  </si>
  <si>
    <t>report_db\LAMPA-2023_04_17-BILANCIO_SOCIALE_2022.pdf</t>
  </si>
  <si>
    <t>report_db\Gruppo-Lampa_Relazione-di-Impatto-2022.pdf</t>
  </si>
  <si>
    <t>report_db\Gruppo-Lampa_Relazione-di-Impatto-2021_v_out.pdf</t>
  </si>
  <si>
    <t>all_doc_db\LAMPA S.R.L. SOCIETA' BENEFIT O IN FORMA ABBREVIATA S.B\cert</t>
  </si>
  <si>
    <t>all_doc_db\DAMIANO S.P.A</t>
  </si>
  <si>
    <t>report_db\Damiano_Bilancio_Sostenibilit_A_21_web_52250b870e.pdf</t>
  </si>
  <si>
    <t>report_db\Damiano_Piano_di_sostenibilita_Relazione_di_impatto_2020_63758b7292.pdf</t>
  </si>
  <si>
    <t>https://damianorganic.it/</t>
  </si>
  <si>
    <t>Gluten_free</t>
  </si>
  <si>
    <t>FairTrade</t>
  </si>
  <si>
    <t>AgroVet</t>
  </si>
  <si>
    <t>all_doc_db\D'ORICA S.R.L. SOCIETA' BENEFIT</t>
  </si>
  <si>
    <t>report_db\dorica2022-en.pdf</t>
  </si>
  <si>
    <t>report_db\dorica2021-en.pdf</t>
  </si>
  <si>
    <t>report_db\dorica2020-en.pdf</t>
  </si>
  <si>
    <t>report_db\dorica2019-en.pdf</t>
  </si>
  <si>
    <t>report_db\dorica2018-en.pdf</t>
  </si>
  <si>
    <t>report_db\dorica2017-en.pdf</t>
  </si>
  <si>
    <t>report_db\dorica2016-en.pdf</t>
  </si>
  <si>
    <t>all_doc_db\PUNTO PACK S.P.A. SOCIETA' BENEFIT</t>
  </si>
  <si>
    <t>ISCC</t>
  </si>
  <si>
    <t>report_db\puntopack-Politica Qualità e Sicurezza.pdf</t>
  </si>
  <si>
    <t>report_db\puntopack-Report-Punto-Pack-2023_6_giugno.pdf</t>
  </si>
  <si>
    <t>all_doc_db\PUNTO PACK S.P.A. SOCIETA' BENEFIT\cert</t>
  </si>
  <si>
    <t>all_doc_db\OMAL S.P.A. SOCIETA' BENEFIT</t>
  </si>
  <si>
    <t>report_db\omalQualityPolicyOMAL-ENG.pdf</t>
  </si>
  <si>
    <t>report_db\EnvironmentalPolicyOMAL-ENG.pdf</t>
  </si>
  <si>
    <t>all_doc_db\OMAL S.P.A. SOCIETA' BENEFIT\cert</t>
  </si>
  <si>
    <t>all_doc_db\BIZAWAY SRL SOCIETA' BENEFIT OVVERO, IN FORMA ABBREVIATA BIZAWAY SRL SB</t>
  </si>
  <si>
    <t>report_db\bizawayRelazione-dImpatto-2022-1.pdf</t>
  </si>
  <si>
    <t>all_doc_db\ARCA ETICHETTE SPA</t>
  </si>
  <si>
    <t>divisione etichette: https://www.arcaetichette.it/</t>
  </si>
  <si>
    <t>all_doc_db\ARCA ETICHETTE SPA\cert</t>
  </si>
  <si>
    <t>all_doc_db\FRATELLI GUZZINI S.P.A</t>
  </si>
  <si>
    <t>UL</t>
  </si>
  <si>
    <t>all_doc_db\TERRATINTA GROUP SOCIETA' A RESPONSABILITA' LIMITATA BENEFIT</t>
  </si>
  <si>
    <t>report_db\TerratintaGroup_SustainabilityReport_2022_ENG.pdf</t>
  </si>
  <si>
    <t>report_db\TerratintaGroup_SustainabilityReport_2021.pdf</t>
  </si>
  <si>
    <t>report_db\TerratintaGroup_SustainabilityReport_2020_web.pdf</t>
  </si>
  <si>
    <t>all_doc_db\FEUDI DI SAN GREGORIO SOCIETA' AGRICOLA S.P.A. O ANCHE DENOMINATA TENUTE CAPALDO S.P.A. O DUBL S.P.A</t>
  </si>
  <si>
    <t>report_db\feudiBilancioSostenibilita2023.pdf</t>
  </si>
  <si>
    <t>FONTE: last sutain.report</t>
  </si>
  <si>
    <t>Equalitas</t>
  </si>
  <si>
    <t>all_doc_db\GREAT LENGTHS SOCIETA' PER AZIONI SOCIETA' BENEFIT</t>
  </si>
  <si>
    <t>all_doc_db\GREAT LENGTHS SOCIETA' PER AZIONI SOCIETA' BENEFIT\cert</t>
  </si>
  <si>
    <t>all_doc_db\RETI S.P.A</t>
  </si>
  <si>
    <t>report_db\Reti_Relazione-di-Impatto-2023.pdf</t>
  </si>
  <si>
    <t>report_db\retiBilancio-integrato-2023.pdf</t>
  </si>
  <si>
    <t>all_doc_db\RETI S.P.A\cert</t>
  </si>
  <si>
    <t>all_doc_db\CAVALIERI &amp; AMORETTI S.R.L. SOCIETA' BENEFIT IN FORMA ABBREVIATA CAVALIERI &amp; AMORETTI S.R.L. SB</t>
  </si>
  <si>
    <t>https://cavalierieamoretti.com/?page_id=76</t>
  </si>
  <si>
    <t>all_doc_db\DOXEE S.P.A</t>
  </si>
  <si>
    <t>https://www.doxee.com/it/chi-siamo/certificazioni/</t>
  </si>
  <si>
    <t>all_doc_db\PANINO GIUSTO S.P.A</t>
  </si>
  <si>
    <t>report_db\panino-RI-2023_rev-2603.pdf</t>
  </si>
  <si>
    <t>report_db\panino-RI_2021_Def.pdf</t>
  </si>
  <si>
    <t>https://paninogiusto.it/</t>
  </si>
  <si>
    <t>all_doc_db\ZORDAN S.R.L. SOCIETA' BENEFIT IN FORMA ABBREVIATA ZORDAN S.R.L. SB</t>
  </si>
  <si>
    <t>all_doc_db\ZORDAN S.R.L. SOCIETA' BENEFIT IN FORMA ABBREVIATA ZORDAN S.R.L. SB\cert</t>
  </si>
  <si>
    <t>PEFC</t>
  </si>
  <si>
    <t>report_db\zordan-2023-06-16-Report-impatto-2022-INGLESE.pdf</t>
  </si>
  <si>
    <t>report_db\Zordan-impact-report-2021-rev_18102022.pdf</t>
  </si>
  <si>
    <t>report_db\Zordan-Impact_Report_2020.pdf</t>
  </si>
  <si>
    <t>report_db\Zordan-Impact-Report-2019.pdf</t>
  </si>
  <si>
    <t>report_db\Zordan_Impact-Report_2018.pdf</t>
  </si>
  <si>
    <t>all_doc_db\CONTE TASCA D'ALMERITA - SOCIETA' AGRICOLA A RESPONSABILITA' LIMITATA</t>
  </si>
  <si>
    <t>report_db\conte-SOSTAIN_REPORT_TDA_2023.pdf</t>
  </si>
  <si>
    <t>all_doc_db\ATON S.P.A. SOCIETA' BENEFIT</t>
  </si>
  <si>
    <t>all_doc_db\ATON S.P.A. SOCIETA' BENEFIT\cert</t>
  </si>
  <si>
    <t>report_db\aton-bilancio2020-1.pdf</t>
  </si>
  <si>
    <t>report_db\aton-bilancio-2021.pdf</t>
  </si>
  <si>
    <t>all_doc_db\TEAPAK S.R.L. SB</t>
  </si>
  <si>
    <t>report_db\TEASustainability-Best-Practices-2024_ENG.pdf</t>
  </si>
  <si>
    <t>https://www.teapak.com/certificazioni-e-premi/</t>
  </si>
  <si>
    <t>all_doc_db\SCADIF - S.P.A</t>
  </si>
  <si>
    <t>sito in manutenzione</t>
  </si>
  <si>
    <t>all_doc_db\COSTADORO - S.P.A</t>
  </si>
  <si>
    <t>all_doc_db\COSTADORO - S.P.A\cert</t>
  </si>
  <si>
    <t>all_doc_db\PALM S.P.A. SB</t>
  </si>
  <si>
    <t>all_doc_db\PALM S.P.A. SB\cert</t>
  </si>
  <si>
    <t>FITOK</t>
  </si>
  <si>
    <t>PALOK</t>
  </si>
  <si>
    <t>all_doc_db\ELMEC SOLAR S.R.L</t>
  </si>
  <si>
    <t>Stato corrente della certificazione Bcorp non chiaro. ultimo stato Bcorp: Giugno 2023</t>
  </si>
  <si>
    <t>https://elmecsolar.com/csr/</t>
  </si>
  <si>
    <t>report_db\POLITICA INTEGRATA AZIENDALE PER LA QUALITA 10_2020.pdf</t>
  </si>
  <si>
    <t>all_doc_db\AMBRO - SOL S.R.L. SOCIETA' BENEFIT , IN FORMA ABBREVIATA AMBRO - SOL S.R.L. SB</t>
  </si>
  <si>
    <t>report_db\ambrosol-bilancio-sostenibilita-ambrosol-2022.pdf</t>
  </si>
  <si>
    <t>all_doc_db\AMBRO - SOL S.R.L. SOCIETA' BENEFIT , IN FORMA ABBREVIATA AMBRO - SOL S.R.L. SB\cert</t>
  </si>
  <si>
    <t>all_doc_db\MISCUSI S.R.L. SOCIETA' BENEFIT</t>
  </si>
  <si>
    <t>all_doc_db\24BOTTLES SOCIETA' BENEFIT S.R.L</t>
  </si>
  <si>
    <t>https://24bottlessupport.zendesk.com/hc/it/articles/360019427497-CHE-COS-%C3%88-LA-CARBON-</t>
  </si>
  <si>
    <t>all_doc_db\OPENZONE S.P.A</t>
  </si>
  <si>
    <t>all_doc_db\ACBC S.R.L</t>
  </si>
  <si>
    <t>https://acbc.com/about/</t>
  </si>
  <si>
    <t>report_db\acbc_com.pdf</t>
  </si>
  <si>
    <t>all_doc_db\ANTICA ERBORISTERIA - SOCIETA' PER AZIONI SOCIETA' BENEFIT O IN FORMA ABBREVIATA ANTICA ERBORISTERIA SPA SB</t>
  </si>
  <si>
    <t>all_doc_db\PARADISI - S.R.L</t>
  </si>
  <si>
    <t>report_db\DA-rev20.pdf</t>
  </si>
  <si>
    <t>all_doc_db\PARADISI - S.R.L\cert</t>
  </si>
  <si>
    <t>other.report_2024</t>
  </si>
  <si>
    <t>all_doc_db\ECOZEMA - S.R.L. SOCIETA' BENEFIT</t>
  </si>
  <si>
    <t>all_doc_db\ECOZEMA - S.R.L. SOCIETA' BENEFIT\cert</t>
  </si>
  <si>
    <t>all_doc_db\PASTICCERIA FILIPPI SRL SOCIETA' BENEFIT\cert</t>
  </si>
  <si>
    <t>all_doc_db\KEL 12 TOUR OPERATOR S.R.L</t>
  </si>
  <si>
    <t>all_doc_db\B &amp; B CORPORATION SRL</t>
  </si>
  <si>
    <t>all_doc_db\PASTICCERIA FILIPPI SRL SOCIETA' BENEFIT</t>
  </si>
  <si>
    <t>OK-Compost</t>
  </si>
  <si>
    <t>DIN-Certco</t>
  </si>
  <si>
    <t>C.I.C.</t>
  </si>
  <si>
    <t>Etichetta Assoscai</t>
  </si>
  <si>
    <t>all_doc_db\AL.TEK SRL</t>
  </si>
  <si>
    <t>https://www.tek-italy.it/it/content/11-sostenibilita</t>
  </si>
  <si>
    <t>all_doc_db\KF S.R.L. SOCIETA' BENEFIT</t>
  </si>
  <si>
    <t>all_doc_db\KF S.R.L. SOCIETA' BENEFIT\cert</t>
  </si>
  <si>
    <t>all_doc_db\GERMINAL ITALIA S.R.L</t>
  </si>
  <si>
    <t>https://www.germinalbio.it/</t>
  </si>
  <si>
    <t>all_doc_db\SARNO DISPLAY S.R.L</t>
  </si>
  <si>
    <t>all_doc_db\SARNO DISPLAY S.R.L\cert</t>
  </si>
  <si>
    <t>all_doc_db\TECHNOWRAPP S.R.L</t>
  </si>
  <si>
    <t>https://www.technowrapp.com/it/company</t>
  </si>
  <si>
    <t>all_doc_db\SAVE THE DUCK S.P.A</t>
  </si>
  <si>
    <t>https://www.savetheduck.com/blogs/sustainability/materials-and-certifications</t>
  </si>
  <si>
    <t>Bluesign</t>
  </si>
  <si>
    <t>BCI Better Cotton Initiative</t>
  </si>
  <si>
    <t>all_doc_db\E-PHOTO S.R.L</t>
  </si>
  <si>
    <t>all_doc_db\EMMERRE S.R.L. SOCIETA' BENEFIT IN FORMA ABBREVIATA EMMERRE S.R.L. SB</t>
  </si>
  <si>
    <t>all_doc_db\EMMERRE S.R.L. SOCIETA' BENEFIT IN FORMA ABBREVIATA EMMERRE S.R.L. SB\cert</t>
  </si>
  <si>
    <t>all_doc_db\FARMER S.P.A</t>
  </si>
  <si>
    <t>all_doc_db\FARMER S.P.A\cert</t>
  </si>
  <si>
    <t>FAMI-QS</t>
  </si>
  <si>
    <t>Stato corrente della certificazione Bcorp non chiaro, ULTIMO: Giungo 2022</t>
  </si>
  <si>
    <t>all_doc_db\EUDAIMON S.P.A</t>
  </si>
  <si>
    <t>report_db\Eudaimon_Relazione di Impatto 2022.pdf</t>
  </si>
  <si>
    <t>report_db\Eudaimon_Relazione di Impatto_2021.pdf</t>
  </si>
  <si>
    <t>report_db\Sintesi_dei_risultati_7°Rapporto_Censis-Eudaimon.pdf</t>
  </si>
  <si>
    <t>https://eudaimon.it/it/chi-siamo/</t>
  </si>
  <si>
    <t>all_doc_db\TREEDOM S.R.L. SOCIETA' BENEFIT</t>
  </si>
  <si>
    <t>all_doc_db\SCATOLIFICIO GIAMPIETRI SRL</t>
  </si>
  <si>
    <t>all_doc_db\PERLAGE S.R.L</t>
  </si>
  <si>
    <t>VIVA</t>
  </si>
  <si>
    <t>all_doc_db\DIASEN S.R.L</t>
  </si>
  <si>
    <t>https://www.diasen.com/partnership-certificazioni-e-premi/</t>
  </si>
  <si>
    <t>all_doc_db\INDUSTRIA CARTE METALLIZZATE ED AFFINI SOCIETA' A RESPONSABILITA' LIMITATA SOCIETA' BENEFIT E PIU' BREVEMENTE ICMA SRL SB</t>
  </si>
  <si>
    <t>all_doc_db\INDUSTRIA CARTE METALLIZZATE ED AFFINI SOCIETA' A RESPONSABILITA' LIMITATA SOCIETA' BENEFIT E PIU' BREVEMENTE ICMA SRL SB\cert</t>
  </si>
  <si>
    <t>all_doc_db\BULGARELLI PRODUCTION S.R.L</t>
  </si>
  <si>
    <t>all_doc_db\BULGARELLI PRODUCTION S.R.L\cert</t>
  </si>
  <si>
    <t>all_doc_db\RENOVIT S.P.A. - RENOVIT S.P.A. SOCIETA' BENEFIT O IN FORMA ABBREVIATA RENOVIT S.P.A. SB</t>
  </si>
  <si>
    <t>all_doc_db\RENOVIT S.P.A. - RENOVIT S.P.A. SOCIETA' BENEFIT O IN FORMA ABBREVIATA RENOVIT S.P.A. SB\cert</t>
  </si>
  <si>
    <t>all_doc_db\FEDABO S.P.A. SB</t>
  </si>
  <si>
    <t>ultimo sustain.report</t>
  </si>
  <si>
    <t>CEI11352</t>
  </si>
  <si>
    <t>all_doc_db\BIO LINE S.R.L</t>
  </si>
  <si>
    <t>https://bioline-jato.com/company/</t>
  </si>
  <si>
    <t>all_doc_db\A.T.S. 2000 S.R.L. AUTOMATION TECHNOLOGY SOCIETY</t>
  </si>
  <si>
    <t>all_doc_db\A.T.S. 2000 S.R.L. AUTOMATION TECHNOLOGY SOCIETY\cert</t>
  </si>
  <si>
    <t>F-Gas</t>
  </si>
  <si>
    <t>all_doc_db\EXTRAVEGA MILANO S.R.L. - SOCIETA' BENEFIT O IN FORMA ABBREVIATA EXTRAVEGA MILANO S.R.L. S.B</t>
  </si>
  <si>
    <t>all_doc_db\EXTRAVEGA MILANO S.R.L. - SOCIETA' BENEFIT O IN FORMA ABBREVIATA EXTRAVEGA MILANO S.R.L. S.B\cert</t>
  </si>
  <si>
    <t>all_doc_db\ARTATTACK GROUP S.R.L</t>
  </si>
  <si>
    <t>all_doc_db\SAVE NRG S.R.L</t>
  </si>
  <si>
    <t>report_db\save-NRG-2024-Company-Profile.pdf</t>
  </si>
  <si>
    <t>all_doc_db\SAVE NRG S.R.L\cert</t>
  </si>
  <si>
    <t>all_doc_db\VITALIS DR. JOSEPH SRL</t>
  </si>
  <si>
    <t>all_doc_db\SALES S.R.L. SOCIETA' BENEFIT</t>
  </si>
  <si>
    <t>all_doc_db\SALES S.R.L. SOCIETA' BENEFIT\cert</t>
  </si>
  <si>
    <t>all_doc_db\D-ORBIT SOCIETA' PER AZIONI</t>
  </si>
  <si>
    <t>report_db\orbit-Impact Report 2020.pdf</t>
  </si>
  <si>
    <t>report_db\D-Orbit Investor Presentation 01.26.22.pdf</t>
  </si>
  <si>
    <t>report_db\orbit-18.pdf</t>
  </si>
  <si>
    <t>all_doc_db\D-ORBIT SOCIETA' PER AZIONI\cert</t>
  </si>
  <si>
    <t>all_doc_db\C.T.S. GRAFICA S.R.L. SOCIETA' BENEFIT</t>
  </si>
  <si>
    <t>all_doc_db\N.&amp; B. S.R.L. SOCIETA' BENEFIT</t>
  </si>
  <si>
    <t>report_db\NEBRelazione-Impatto-Inglese-2023.pdf</t>
  </si>
  <si>
    <t>report_db\NEBImpact-Report-2021.pdf</t>
  </si>
  <si>
    <t>report_db\neb-NB_RELAZIONE_DI_IMPATTO_2020.pdf</t>
  </si>
  <si>
    <t>report_db\NEB-Relazione-di-impatto-2019-web.pdf</t>
  </si>
  <si>
    <t>https://www.nbnaturalisbetter.com/it/ricerca-e-sviluppo/</t>
  </si>
  <si>
    <t>all_doc_db\RAIFFEISEN SERVIZI ASSICURATIVI SRL SB</t>
  </si>
  <si>
    <t>relazione dìinterdipendenza = impact report</t>
  </si>
  <si>
    <t>all_doc_db\NATIVA S.R.L. SOCIETA' BENEFIT</t>
  </si>
  <si>
    <t>all_doc_db\PROGRESSIO SOCIETA' DI GESTIONE DEL RISPARMIO S.P.A. O IN FORMA ABBREVIATA PROGRESSIO SGR S.P.A</t>
  </si>
  <si>
    <t>report_db\Progressio_2023.11.17_RI-Policy_Nov-2023_ENG_clean.pdf</t>
  </si>
  <si>
    <t>report_db\Progressio_2021.07.12_RI-Policy_Oct-2018_ITA.pdf</t>
  </si>
  <si>
    <t>all_doc_db\C.P. ESSENZE S.R.L</t>
  </si>
  <si>
    <t>all_doc_db\EPRCOMUNICAZIONE S.P.A. SOCIETA' BENEFIT</t>
  </si>
  <si>
    <t>all_doc_db\EPRCOMUNICAZIONE S.P.A. SOCIETA' BENEFIT\cert</t>
  </si>
  <si>
    <t>all_doc_db\MAISONCASHMERE S.R.L. SOCIETA' BENEFIT</t>
  </si>
  <si>
    <t>https://maisoncashmere.it/certificazioni</t>
  </si>
  <si>
    <t>sfa</t>
  </si>
  <si>
    <t>The good Cashmere standard</t>
  </si>
  <si>
    <t>NATIVA</t>
  </si>
  <si>
    <t>Organic100</t>
  </si>
  <si>
    <t>all_doc_db\ARS S.R.L</t>
  </si>
  <si>
    <t>report_db\ars-impatto22.pdf</t>
  </si>
  <si>
    <t>all_doc_db\JOINTLY - IL WELFARE CONDIVISO S.R.L</t>
  </si>
  <si>
    <t>report_db\join22-46bc807cb47e495d99999f36d834433c.pdf</t>
  </si>
  <si>
    <t>all_doc_db\CARTESIO FULLCARD S.R.L. S.B</t>
  </si>
  <si>
    <t>all_doc_db\MONDORA S.R.L. SOCIETA' BENEFIT</t>
  </si>
  <si>
    <t>report_db\mondora-impact-report-2022.pdf</t>
  </si>
  <si>
    <t>all_doc_db\DIGITAL MAGICS SPA</t>
  </si>
  <si>
    <t>all_doc_db\LOOKAROUND S.R.L</t>
  </si>
  <si>
    <t>all_doc_db\INTEXO SOCIETA' BENEFIT S.R.L</t>
  </si>
  <si>
    <t>all_doc_db\INTEXO SOCIETA' BENEFIT S.R.L\cert</t>
  </si>
  <si>
    <t>all_doc_db\OUTSET S.R.L. SOCIETA' BENEFIT</t>
  </si>
  <si>
    <t>https://outset.it/it/blogs/item/109-outset-certificata-iso.html</t>
  </si>
  <si>
    <t>all_doc_db\LITOGRAFIA ANZANI S.R.L</t>
  </si>
  <si>
    <t>all_doc_db\LITOGRAFIA ANZANI S.R.L\cert</t>
  </si>
  <si>
    <t>all_doc_db\ACHAB S.R.L. SOCIETA' BENEFIT</t>
  </si>
  <si>
    <t>https://achabgroup.it/certificazioni/</t>
  </si>
  <si>
    <t>all_doc_db\CARTER &amp; BENSON S.R.L. SOCIETA' BENEFIT</t>
  </si>
  <si>
    <t>all_doc_db\LY COMPANY ITALIA S.R.L. SOCIETA' BENEFIT ABBREVIABILE IN LY ITALIA SRL SB</t>
  </si>
  <si>
    <t>all_doc_db\SEALENCE S.P.A. SOCIETA' BENEFIT IN BREVE ANCHE DENOMINATA SEALENCE S.P.A. S.B</t>
  </si>
  <si>
    <t>all_doc_db\WAY2GLOBAL SOCIETA' A RESPONSABILITA' LIMITATA SOCIETA' BENEFIT OPPURE WAY2GLOBAL S.R.L. S.B</t>
  </si>
  <si>
    <t>https://www.way2global.com/agenzia-di-traduzioni-milano/certificazioni/</t>
  </si>
  <si>
    <t>iso17100</t>
  </si>
  <si>
    <t>iso18587</t>
  </si>
  <si>
    <t>all_doc_db\CRMPARTNERS S.R.L</t>
  </si>
  <si>
    <t>all_doc_db\CRMPARTNERS S.R.L\cert</t>
  </si>
  <si>
    <t>all_doc_db\GREEN MEDIA LAB S.R.L. SOCIETA' BENEFIT OVVERO, IN FORMA ABBREVIATA, GREEN MEDIA LAB S.R.L. SB</t>
  </si>
  <si>
    <t>report_db\gml-Bilancio_di_Sostenibilita_2022_181220231711.pdf</t>
  </si>
  <si>
    <t>all_doc_db\MIOMOJO S.R.L. SOCIETA' BENEFIT</t>
  </si>
  <si>
    <t>all_doc_db\DERMOPHISIOLOGIQUE S.R.L. SOCIETA' BENEFIT O IN BREVE DERMOPHISIOLOGIQUE S.R.L. SB</t>
  </si>
  <si>
    <t>report_db\dermophi-relazione-impatto-2023.pdf</t>
  </si>
  <si>
    <t>all_doc_db\ETIFOR S.R.L. SOCIETA' BENEFIT</t>
  </si>
  <si>
    <t>all_doc_db\BREADERS S.R.L. SOCIETA' BENEFIT</t>
  </si>
  <si>
    <t>https://www.bestworkplaces.it/aziende/forno-brisa/</t>
  </si>
  <si>
    <t>all_doc_db\RIFO S.R.L</t>
  </si>
  <si>
    <t>https://rifo-lab.com/pages/materiali-tessili-riciclati</t>
  </si>
  <si>
    <t>report_db\rifo-SUSTAINABILITY_REPORT_2023-rifo-moda-circolare-web.pdf</t>
  </si>
  <si>
    <t>all_doc_db\SERVICE VENDING S.R.L. SOCIETA' BENEFIT</t>
  </si>
  <si>
    <t>https://www.servicevendingdistributoriautomatici.it/sv/sostenibilita-2/</t>
  </si>
  <si>
    <t>all_doc_db\DIGITAL ATTITUDE SRL SOCIETA' BENEFIT</t>
  </si>
  <si>
    <t>report_db\digitalattitude2022_com.pdf</t>
  </si>
  <si>
    <t>report_db\digitalattitude_com2023.pdf</t>
  </si>
  <si>
    <t>all_doc_db\ADR CENTER S.R.L</t>
  </si>
  <si>
    <t>all_doc_db\EVOGY S.R.L</t>
  </si>
  <si>
    <t>all_doc_db\WAMI S.R.L. S.B</t>
  </si>
  <si>
    <t>all_doc_db\CRABIZ S.R.L. S.B</t>
  </si>
  <si>
    <t>all_doc_db\EDULIFE S.P.A. SOCIETA' BENEFIT</t>
  </si>
  <si>
    <t>report_db\edulife-Relazione_dimpatto_2023.pdf</t>
  </si>
  <si>
    <t>all_doc_db\EDULIFE S.P.A. SOCIETA' BENEFIT\cert</t>
  </si>
  <si>
    <t>all_doc_db\UOMO &amp; AMBIENTE S.R.L. SOCIETA' BENEFIT</t>
  </si>
  <si>
    <t>all_doc_db\UOMO &amp; AMBIENTE S.R.L. SOCIETA' BENEFIT\cert</t>
  </si>
  <si>
    <t>all_doc_db\MAKER S.R.L</t>
  </si>
  <si>
    <t>https://mkr.it/certificazioni/</t>
  </si>
  <si>
    <t>all_doc_db\VANITY COSMETICA SRL</t>
  </si>
  <si>
    <t>report_db\vanitycosmetica2022.pdf</t>
  </si>
  <si>
    <t>https://www.vanitycosmetica.it/certificazioni-aziendali/</t>
  </si>
  <si>
    <t>all_doc_db\THE ID FACTORY S.R.L. SOCIETA' BENEFIT</t>
  </si>
  <si>
    <t>report_db\IDFACTORYVolunteering-Policy-The-ID-Factory-2022.pdf</t>
  </si>
  <si>
    <t>https://theidfactory.com/</t>
  </si>
  <si>
    <t>all_doc_db\RICEHOUSE S.R.L. SOCIETA' BENEFIT</t>
  </si>
  <si>
    <t>all_doc_db\START2IMPACT SRL SOCIETA' BENEFIT</t>
  </si>
  <si>
    <t>report_db\star2-Relazione-di-impatto-start2impact-2021.pdf</t>
  </si>
  <si>
    <t>all_doc_db\WAYS SRL SB</t>
  </si>
  <si>
    <t>all_doc_db\SYS-TEK SOCIETA' BENEFIT S.R.L</t>
  </si>
  <si>
    <t>https://sys-tek.it/benefit-corporation/</t>
  </si>
  <si>
    <t>all_doc_db\TANGIBLE S.R.L. SB</t>
  </si>
  <si>
    <t>all_doc_db\ALISEA S.R.L. SOCIETA' BENEFIT</t>
  </si>
  <si>
    <t>all_doc_db\BACK LABEL S.R.L</t>
  </si>
  <si>
    <t>Go Green</t>
  </si>
  <si>
    <t>all_doc_db\IMPACT HUB SRL</t>
  </si>
  <si>
    <t>all_doc_db\OMTRA S.R.L. SOCIETA' BENEFIT</t>
  </si>
  <si>
    <t>all_doc_db\OMTRA S.R.L. SOCIETA' BENEFIT\cert</t>
  </si>
  <si>
    <t>https://www.peoplerise.net/it/</t>
  </si>
  <si>
    <t>all_doc_db\FARMACIA DEGLI ARSENALI S.R.L. - S.B</t>
  </si>
  <si>
    <t>all_doc_db\OPEN BUILDING S.R.L. SOCIETA' BENEFIT</t>
  </si>
  <si>
    <t>all_doc_db\TEANATURA SRL SOCIETA' BENEFIT</t>
  </si>
  <si>
    <t>all_doc_db\PALAZZINA CREATIVA SRL SB</t>
  </si>
  <si>
    <t>all_doc_db\LUZ S.R.L. SOCIETA' BENEFIT</t>
  </si>
  <si>
    <t>all_doc_db\012FACTORY SOCIETA' PER AZIONI SOCIETA' BENEFIT</t>
  </si>
  <si>
    <t>all_doc_db\FUTUREBERRY S.R.L. SOCIETA' BENEFIT</t>
  </si>
  <si>
    <t>all_doc_db\ZEROCO2 SOCIETA' A RESPONSABILITA' LIMITATA SOCIETA' BENEFIT</t>
  </si>
  <si>
    <t>all_doc_db\WE RAD S.R.L. SOCIETA' BENEFIT</t>
  </si>
  <si>
    <t>all_doc_db\RUDENETWORKS S.R.L. SOCIETA' BENEFIT</t>
  </si>
  <si>
    <t>relazione di impatto disponibile solo presso https://greenfutureproject.com/company/rudenetworks</t>
  </si>
  <si>
    <t>all_doc_db\OPERARI S.R.L. SOCIETA' BENEFIT IN FORMA ABBREVIATA OPERARI S.R.L . S.B</t>
  </si>
  <si>
    <t>all_doc_db\ONEXECUTIVE S.R.L. SOCIETA' BENEFIT</t>
  </si>
  <si>
    <t>report_db\Onexecutive -Relazione d'Impatto 2022 - ENG.pdf</t>
  </si>
  <si>
    <t>all_doc_db\TIRELLI &amp; PARTNERS S.R.L. SOCIETA' BENEFIT</t>
  </si>
  <si>
    <t>all_doc_db\ARBOS S.R.L. - SOCIETA' BENEFIT</t>
  </si>
  <si>
    <t>report_db\arbos-bilancio sostenibilità 2022 ARBOS.pdf</t>
  </si>
  <si>
    <t>all_doc_db\INTERCONSUL S.R.L. - SOCIETA' BENEFIT</t>
  </si>
  <si>
    <t>https://interconsul.com/certificazioni/</t>
  </si>
  <si>
    <t>all_doc_db\LITTLE GENIUS INTERNATIONAL S.R.L. SB</t>
  </si>
  <si>
    <t>https://www.littlegenius.school/</t>
  </si>
  <si>
    <t>all_doc_db\FORNO STRIA SOCIETA' BENEFIT SRL</t>
  </si>
  <si>
    <t>all_doc_db\AEQUILIBRIA S.R.L. SOCIETA' BENEFIT IN FORMA ABBREVIATA AEQUILIBR IA S.R.L. - SB</t>
  </si>
  <si>
    <t>all_doc_db\ENDLESS S.R.L. SOCIETA' BENEFIT, SIGLABILE IN ENDLESS S.R.L. S.B</t>
  </si>
  <si>
    <t>all_doc_db\HIDRA SRL SB</t>
  </si>
  <si>
    <t>all_doc_db\POLISTE SRL SOCIETA' BENEFIT</t>
  </si>
  <si>
    <t>all_doc_db\MEDIATYCHE - COMPAGNIA DI COMUNICAZIONE S.R.L. SOCIETA' BENEFIT</t>
  </si>
  <si>
    <t>all_doc_db\KUDU S.R.L. SOCIETA' BENEFIT</t>
  </si>
  <si>
    <t>report_db\kudu-Relazione-dimpatto-2022-new.pdf</t>
  </si>
  <si>
    <t>all_doc_db\MINE S.R.L. S.B</t>
  </si>
  <si>
    <t>all_doc_db\E. DI C. S.P.A. SOCIETA' BENEFIT</t>
  </si>
  <si>
    <t>all_doc_db\ONDE ALTE S.R.L. - SOCIETA' BENEFIT</t>
  </si>
  <si>
    <t>report_db\ondealte2019-5f6cfea8d8fe77c2025106b1_Relazione-impatto-OA-2019-compresso.pdf</t>
  </si>
  <si>
    <t>report_db\ondealte2018-5d244cfa70f3341ad2a3c7f9_Relazione-impatto-OA-compressed.pdf</t>
  </si>
  <si>
    <t>all_doc_db\FREEBLY SOCIETA' BENEFIT TRA AVVOCATI S.R.L. IN BREVE ANCHE FREEB LY STA S.B. S.R.L</t>
  </si>
  <si>
    <t>report_db\RI-freebly-2022.pdf</t>
  </si>
  <si>
    <t>altri report, in versione non scaricabile, disponibili al link: https://www.freebly.com/sostenibilita/</t>
  </si>
  <si>
    <t>all_doc_db\AWORLD S.R.L. SOCIETA' BENEFIT</t>
  </si>
  <si>
    <t>all_doc_db\INVENTO INNOVATION LAB IMPRESA SOCIALE S.R.L</t>
  </si>
  <si>
    <t>all_doc_db\LITO REVERBERI DI REVERBERI RENZO E C. SNC</t>
  </si>
  <si>
    <t>all_doc_db\LITO REVERBERI DI REVERBERI RENZO E C. SNC\cert</t>
  </si>
  <si>
    <t>all_doc_db\WOW LAB SOCIETA' BENEFIT S.R.L</t>
  </si>
  <si>
    <t>all_doc_db\CASA VINICOLA LA TORRE COOPERATIVA AGRICOLA ZANOLARI SOCIETA' BENEFIT - PER BREVITA' C.V.L.T. COOPERATIVA AGRICOLA ZANOLARI SB</t>
  </si>
  <si>
    <t>all_doc_db\101 SOLUTIONS SRL SOCIETA' BENEFIT</t>
  </si>
  <si>
    <t>all_doc_db\FLOWE S.P.A. - SOCIETA' BENEFIT O, IN FORMA ABBREVIATA, FLOWE S.P .A. - SB</t>
  </si>
  <si>
    <t>all_doc_db\FLOWE S.P.A. - SOCIETA' BENEFIT O, IN FORMA ABBREVIATA, FLOWE S.P .A. - SB\cert</t>
  </si>
  <si>
    <t>all_doc_db\FOCUS LAB SOCIETA' A RESPONSABILITA' LIMITATA - BENEFIT</t>
  </si>
  <si>
    <t>all_doc_db\VEIL ENERGY S.R.L. SOCIETA' BENEFIT</t>
  </si>
  <si>
    <t>all_doc_db\GOLDMANN &amp; PARTNERS S.R.L. SOCIETA' BENEFIT</t>
  </si>
  <si>
    <t>all_doc_db\PIANO D S.R.L. - SOCIETA' BENEFIT</t>
  </si>
  <si>
    <t>all_doc_db\BIOVA S.R.L</t>
  </si>
  <si>
    <t>all_doc_db\GREEN FUTURE PROJECT S.R.L. SOCIETA' BENEFIT IN FORMA ABBREVIA TA ANCHE GREEN FUTURE PROJECT S.R.L. SB</t>
  </si>
  <si>
    <t>all_doc_db\GENERATIVA SOCIETA' BENEFIT A RESPONSABILITA' LIMITATA</t>
  </si>
  <si>
    <t>all_doc_db\RETE DEL DONO SOCIETA' BENEFIT S.R.L</t>
  </si>
  <si>
    <t>other.report_2023</t>
  </si>
  <si>
    <t>annual.report_2023</t>
  </si>
  <si>
    <t>sustain.report_2023</t>
  </si>
  <si>
    <t>impact.report_2023</t>
  </si>
  <si>
    <t>other.report_2022</t>
  </si>
  <si>
    <t>sustain.report_2022</t>
  </si>
  <si>
    <t>impact.report_2022</t>
  </si>
  <si>
    <t>annual.report_2022</t>
  </si>
  <si>
    <t>other.report_2021</t>
  </si>
  <si>
    <t>impact.report_2021</t>
  </si>
  <si>
    <t>sustain.report_2021</t>
  </si>
  <si>
    <t>annual.report_2021</t>
  </si>
  <si>
    <t>other.report_2020</t>
  </si>
  <si>
    <t>sustain.report_2020</t>
  </si>
  <si>
    <t>annual.report_2020</t>
  </si>
  <si>
    <t>impact.report_2020</t>
  </si>
  <si>
    <t>other.report_2019</t>
  </si>
  <si>
    <t>sustain.report_2019</t>
  </si>
  <si>
    <t>annual.report_2019</t>
  </si>
  <si>
    <t>impact.report_2019</t>
  </si>
  <si>
    <t>other.report_2018</t>
  </si>
  <si>
    <t>sustain.report_2018</t>
  </si>
  <si>
    <t>impact.report_2018</t>
  </si>
  <si>
    <t>sustain.report_2017</t>
  </si>
  <si>
    <t>impact.report_2017</t>
  </si>
  <si>
    <t>annual.report_2017</t>
  </si>
  <si>
    <t>other.report_2016</t>
  </si>
  <si>
    <t>sustain.report_2016</t>
  </si>
  <si>
    <t>impact.report_2016</t>
  </si>
  <si>
    <t>annual.report_2016</t>
  </si>
  <si>
    <t>sustain.report_2015</t>
  </si>
  <si>
    <t>other.report_2015</t>
  </si>
  <si>
    <t>impact.report_2015</t>
  </si>
  <si>
    <t>annual.report_2015</t>
  </si>
  <si>
    <t>sustain.report_2014</t>
  </si>
  <si>
    <t>annual.report_2014</t>
  </si>
  <si>
    <t>annual.report_2018</t>
  </si>
  <si>
    <t>OTHER.REPORT</t>
  </si>
  <si>
    <t>ANNUAL.REPORT</t>
  </si>
  <si>
    <t>SUSTAIN.REPORT</t>
  </si>
  <si>
    <t>IMPACT.REPORT</t>
  </si>
  <si>
    <t>REPORT</t>
  </si>
  <si>
    <t>ALL REPORT</t>
  </si>
  <si>
    <t>N</t>
  </si>
  <si>
    <t>UNIQUE</t>
  </si>
  <si>
    <t>VALUE</t>
  </si>
  <si>
    <t>MEDIA REPORT PER SOCIETÀ (Considerando solo società che hanno almeno un report)</t>
  </si>
  <si>
    <t>MEDIA REPORT PER SOCIETÀ</t>
  </si>
  <si>
    <t>COUNT2014</t>
  </si>
  <si>
    <t>SOCIETÀ CON N REPORT</t>
  </si>
  <si>
    <t>BENEFIT CORPORATION</t>
  </si>
  <si>
    <t>MODA</t>
  </si>
  <si>
    <t>MEDIANA</t>
  </si>
  <si>
    <t>BCorp certification</t>
  </si>
  <si>
    <t>LINGUA</t>
  </si>
  <si>
    <t>(Società con alcuni report in Italiano e alcuni in Inglese)</t>
  </si>
  <si>
    <t>Altre certificazioni</t>
  </si>
  <si>
    <t>MODA anno prima cert</t>
  </si>
  <si>
    <t>NOME COLONNA</t>
  </si>
  <si>
    <t>NOME CERTIFICAZIONE</t>
  </si>
  <si>
    <t>DESCRIZIONE</t>
  </si>
  <si>
    <t>BRC/BRCGS</t>
  </si>
  <si>
    <t>attesta la qualità e la sicurezza dei prodotti alimentari mediante l’applicazione di sistemi misti di gestione qualità/prodotto, di autocontrollo igienico (HACCP) e di buone pratiche di fabbricazione (GMP - Good Manufacturing Practices). / Il BRCGS (Brand Reputation through Compliance) è uno standard globale specifico per la sicurezza dei prodotti agroalimentari. Obiettivo della certificazione BRCGS è assicurare la qualità e la sicurezza dei prodotti alimentari proposti ai consumatori dai i fornitori e i rivenditori della GDO.</t>
  </si>
  <si>
    <t>https://www.rina.org/it/brc-brand-reputation-compliance</t>
  </si>
  <si>
    <t>ALIMENTARE</t>
  </si>
  <si>
    <t>LABEL</t>
  </si>
  <si>
    <t>Brand Reputation Compliance (Global Standard)</t>
  </si>
  <si>
    <t>https://www.dnv.it/services/fssc-22000-schema-di-certificazione-della-sicurezza-alimentare-5161/</t>
  </si>
  <si>
    <t>FSSC 22000 - Schema di certificazione della sicurezza alimentare</t>
  </si>
  <si>
    <t>https://www.lrqa.com/it-it/fssc-22000/?creative=679568805776&amp;keyword=certificazione%20fssc&amp;matchtype=p&amp;network=g&amp;device=c&amp;gad_source=1&amp;gclid=CjwKCAjwl4yyBhAgEiwADSEjeLsXADX_qRWPTiL0ciW_9iXTzfmGaJKNZinT7V1eZQqIA44UYh-8GxoCBxgQAvD_BwE#accordion-qual%C3%A8ladifferenzatraiso22000efssc22000?</t>
  </si>
  <si>
    <t>FONTE1</t>
  </si>
  <si>
    <t>FONTE2</t>
  </si>
  <si>
    <t xml:space="preserve">IATF 16949 è uno standard specifico per l'industria automobilistica e fornisce i requisiti del sistema di gestione della qualità per il miglioramento continuo, la prevenzione dei difetti e la riduzione delle variazioni e degli sprechi nella catena di fornitura. Lo standard è stato sviluppato congiuntamente dai membri dell'International Automotive Task Force (IATF) e presentato all'International Organization for Standardization (ISO) per l'approvazione e la pubblicazione.  IATF 16946 si basa sulla ISO 9001 e sugli standard nazionali di qualità del settore automobilistico e può essere facilmente integrato con altri standard del sistema di gestione. Mentre la ISO 9001 si concentra sulla customer satisfaction, IATF 16949 si concentra sui requisiti specifici del cliente che riguardano il miglioramento continuo, la prevenzione dei difetti e la riduzione delle variazioni e degli sprechi nella catena di fornitura. Consente un processo continuo per aiutare a identificare, segnalare e migliorare le aree del tuo sistema di gestione e i processi aziendali pertinenti.  Lo standard è applicabile a qualsiasi organizzazione che produce componenti, assemblaggi e parti per la fornitura all'industria automobilistica, coprendo l'intera catena di fornitura in tutto il mondo. </t>
  </si>
  <si>
    <t>IATF 16949 - Certificazione del sistema di Gestione per la qualità in ambito automotive</t>
  </si>
  <si>
    <t>AUTOMOTIVE</t>
  </si>
  <si>
    <t>https://www.eco-cert.it/servizi/iatf-16949-del-sistema-di-gestione-qualita-nellautomotive/</t>
  </si>
  <si>
    <t>https://www.dnv.it/services/iatf-16949-la-qualita-nel-settore-automotive-48667/</t>
  </si>
  <si>
    <t>ISCC (International Sustainability &amp; Carbon Certification)</t>
  </si>
  <si>
    <t xml:space="preserve">Le certificazioni in conformità agli standard ISCC si applicano ai settori dell’energia, dei prodotti alimentari, dei mangimi e delle applicazioni industriali, con l’obiettivo di certificare i prodotti e materiali sostenibili. ISCC EU è un sistema approvato dalla Commissione europea per la certificazione di carburanti sostenibili e la produzione di energia elettrica, secondo i requisiti di sostenibilità e i criteri di riduzione delle emissioni di gas a effetto serra (GHG) definiti dalla Direttiva Europea sulla Energia Rinnovabile. ISCC PLUS è uno schema volontario applicabile alla bioeconomia e all'economia circolare per alimenti, mangimi, prodotti chimici, materie plastiche, imballaggi, tessuti e materie prime rinnovabili secondo i requisiti di sostenibilità definiti da ISCC. Grazie alla certificazione ISCC PLUS i prodotti possono essere dichiarati circolari, bio-circolari e rinnovabili. </t>
  </si>
  <si>
    <t>è un schema di certificazione della sicurezza alimentare basato sulla norma ISO 22000 riconosciuta a livello internazionale e integrata con le rispettive norme tecniche, come ad esempio ISO TS 22002-1 per la produzione alimentare e ISO TS 22002-2 per la produzione di imballaggi. È inoltre pienamente coerente con altri standard, come ISO 9001 e ISO 14001 (compreso l'allineamento con la High-level structure di ISO).ISO 22000 e FSSC 22000 sono entrambi standard internazionali, progettati per fornire un sistema di gestione della sicurezza alimentare (FSMS). Tuttavia, la FSSC 22000 è riconosciuta dal GFSI. Se i tuoi clienti richiedono la certificazione secondo uno standard riconosciuto dal GFSI, allora la FSSC 22000 potrebbe essere la più adatta alla tua azienda perché, oltre al GFSI, lo schema utilizza anche la ISO 22000 come requisito per il sistema di gestione.</t>
  </si>
  <si>
    <t>https://www.rina.org/it/iscc-certification</t>
  </si>
  <si>
    <t>GENERICO</t>
  </si>
  <si>
    <t>https://www.certiquality.it/it/servizi/certificazione-iscc</t>
  </si>
  <si>
    <t>Underwriter Laboratories Inc.</t>
  </si>
  <si>
    <t>https://www.hwlok.com/it/technical-certification/certification-02.html</t>
  </si>
  <si>
    <t>https://www.ul.com</t>
  </si>
  <si>
    <t>La certificazione Halal si applica al settore alimentare, cosmetico e farmaceutico e attesta che un prodotto è stato realizzato nel pieno rispetto dei precetti della Legge Islamica, che non include alcun componente “proibito” e che non è stato in alcun modo in contatto con alcuna sostanza o oggetti considerati “impuri”.</t>
  </si>
  <si>
    <t>https://www.rina.org/en/halal</t>
  </si>
  <si>
    <t>Halal Certification</t>
  </si>
  <si>
    <t>Halal Qaulity control certification</t>
  </si>
  <si>
    <t xml:space="preserve">Halal quality control è un organismo di certificazione halal accreditato a livello internazionale. si occupa di verificare e certificare che i prodotti alimentari e non alimentari rispettino i requisiti della legge islamica. Essa è responsabile di esaminare e valutare tutti gli ingredienti utilizzati in modo tale che siano stati ottenuti in modo etico e che il processo produttivo non abbia contaminazioni o contaminazioni incrociate da sostanze non Halal.
</t>
  </si>
  <si>
    <t>https://www.hqcitalia.com/</t>
  </si>
  <si>
    <t>Halal Certification for production line (Halal Italia)</t>
  </si>
  <si>
    <t>Halal Certification for Production Line. La certificazione Halal per la linea di produzione conferma che i processi e i prodotti sono conformi ai requisiti Halal, garantendo il rispetto dei principi e delle pratiche consentite nella legge islamica durante tutto il ciclo produttivo.</t>
  </si>
  <si>
    <t>https://www.halalitalia.org/en/certification/</t>
  </si>
  <si>
    <t>Lo Standard IFS (International Food Standard) ha lo scopo di favorire l’efficace selezione dei fornitori food a marchio della GDO, sulla base della loro capacità di fornire prodotti sicuri, conformi alle specifiche contrattuali e ai requisiti di legge. Costituisce un modello riconosciuto sia in Europa che nel resto del mondo. E' uno degli standard relativi alla sicurezza alimentare riconosciuto dal Global Food Safety Initiative (GFSI), un’iniziativa internazionale, il cui scopo principale è quello di rafforzare e promuovere la sicurezza alimentare lungo tutta la catena di fornitura.</t>
  </si>
  <si>
    <t>https://www.csqa.it/it-it/certificazioni/agroalimentare/ifs-food</t>
  </si>
  <si>
    <t>IFS International Food Standard</t>
  </si>
  <si>
    <t>https://www.dnv.it/services/ifs-food-standard-5172/</t>
  </si>
  <si>
    <t>Il DTP 126 Filiera avicola controllata è uno standard di proprietà di CSQA. Nasce dalla necessità delle Organizzazioni che operano nell’ambito di una filiera avicola di certificare un sistema di autocontrollo di filiera (HACCP) e usarlo come strumento utile per assicurare criteri di trasparenza e di sicurezza igienico-sanitaria della carne avicola e dei suoi derivati verso i propri clienti. Risponde quindi alle esigenze di sicurezza e salubrità espresse dal consumatore e si accorda con la politica europea in materia di sicurezza alimentare (rintracciabilità, filiera – dal campo alla tavola – etichettatura).</t>
  </si>
  <si>
    <t>https://www.csqa.it/it-it/certificazioni/agroalimentare/filiera-avicola-controllata-dtp-126</t>
  </si>
  <si>
    <t>DTP 126 – Filiera avicola controllata</t>
  </si>
  <si>
    <t>https://www.fileni.it/blog/la-sostenibilita-di-fileni-focus-sulle-certificazioni/</t>
  </si>
  <si>
    <t>certificazioni di prodotto che attestano che l’alimentazione dei nostri animali è esclusivamente vegetale e non deriva da alimenti geneticamente modificati.</t>
  </si>
  <si>
    <t>DTP 049</t>
  </si>
  <si>
    <t>DTP 030</t>
  </si>
  <si>
    <t>FOR TEXTILE è un sistema di certificazione di prodotto e di processo che deriva dall'evoluzione del marchio Seri.co, le cui origini risalgono al 2001.  For Textile è basato su di un Disciplinare la cui applicazione da parte delle Imprese ha come obiettivo quello di fornire le massime garanzie: sul processo produttivo nel rispetto dei principi di qualità, ambiente, salute e sicurezza, sostenibilità,  responsabilità sociale e gestione del rischio chimico; sul prodotto tessile, sia per le proprietà tecnologiche e prestazionali sia per le proprietà eco tossicologiche; sul prodotto chimico/formulato/colorante per le proprietà eco tossicologiche. Una Certificazione che assicura la qualità ed i requisiti di salute e sicurezza del prodotto e del sistema produttivo da cui il prodotto nasce.</t>
  </si>
  <si>
    <t>TESSILE</t>
  </si>
  <si>
    <t>https://www.textilecomo.com/cos-e-for-textile</t>
  </si>
  <si>
    <t>FOR TEXTILE</t>
  </si>
  <si>
    <t>https://bettercotton.org/what-we-do/defining-better-our-standard/</t>
  </si>
  <si>
    <t>La Better Cotton Initiative (BCI) è un'organizzazione no profit che promuove un approccio olistico alla coltivazione e produzione di cotone sostenibile in 21 paesi. Scendendo più nello specifico, il cotone certificato BCI viene definito tale quando vengono applicati i sette principi dello standard stabilito dall'organizzazione: coltivazione e produzione del cotone con il minimo impatto sull'ambiente circostante; corretta gestione delle risorse idriche; salvaguardia della salute dei terreni; supporto della biodiversità e uso responsabile dei terreni; garanzia della qualità delle fibre; offerta di condizioni di lavoro dignitose; uso di un sistema di gestione delle risorse e del lavoro efficace ed efficiente.</t>
  </si>
  <si>
    <t>garantisce di minimizzare l'impatto ambientale durante il processo di produzione. Le sostanze e le materie prime impiegate vengono verificate da una parte terza prima del loro utilizzo in una catena di produzione. Invece di testare i prodotti finiti, il sistema Bluesign viene applicato a priori</t>
  </si>
  <si>
    <t>https://www.bluesign.com/en/</t>
  </si>
  <si>
    <t>La fondazione ZDHC ha come missione quella di permettere a brand e retailer nel settore tessile di implementare best practice di Sustainable Chemical Management lungo la filiera produttiva per raggiungere l’eliminazione delle sostanze tossiche e nocive dagli scarichi e dalle emissioni, al fine di proteggere il consumatore, i lavoratori e l’ambiente.</t>
  </si>
  <si>
    <t>https://www.kemcolor.it/ultime-notizie/zdhc-una-certificazione-per-salvaguardare-lambiente/</t>
  </si>
  <si>
    <t>ZDHC Zero Discharge of Hazardous Chemiicals</t>
  </si>
  <si>
    <t>C2C Certified Material Health Certificate</t>
  </si>
  <si>
    <t>Il C2C Certified Material Health CertificateTM viene assegnato ai prodotti che soddisfano i requisiti di Material Health dello standard di Cradle to Cradle CertifiedTM ed è una misura riconosciuta a livello globale di prodotti più sicuri, salubri e sostenibili. Fornisce ai produttori un mezzo affidabile per valutare, ottimizzare e verificare i loro prodotti chimici per la sicurezza e l’ambiente.</t>
  </si>
  <si>
    <t>https://c2ccertified.org/the-standard/material-health-certificate</t>
  </si>
  <si>
    <t>https://allianceflaxlinenhemp.eu/en/masters-of-linen-certification</t>
  </si>
  <si>
    <r>
      <t>Garanzia di un prodotto </t>
    </r>
    <r>
      <rPr>
        <sz val="11"/>
        <color rgb="FF222222"/>
        <rFont val="Calibri"/>
        <family val="2"/>
        <scheme val="minor"/>
      </rPr>
      <t>tessile naturale e responsabile, interamente coltivato e trasformato in Europa Occidentale, in ambito di resistenza, di tenuta del colore, di stabilità dimensionale e chiarezza della sua composizione chimica.</t>
    </r>
  </si>
  <si>
    <t>Organic100 Content Standard</t>
  </si>
  <si>
    <t>L’Organic Content Standard è promosso a livello internazionale da Textile Exchange, una delle più importanti organizzazioni non-profit internazionali per lo sviluppo responsabile e sostenibile nel settore tessile e prevede il rilascio di una dichiarazione ambientale verificata da parte terza che assicura il contenuto di fibre naturali da agricoltura biologica nei prodotti tessili, sia intermedi che finiti e il mantenimento della tracciabilità lungo l’intero processo produttivo. Possono essere certificati OCS i prodotti tessili e le attività manifatturiere. Non rientrano nelle finalità dello standard, quindi non sono oggetto di verifica, i requisiti qualitativi e le caratteristiche di sicurezza del materiale, performance ambientali, impatti associati ai processi produttivi ed i criteri sociali.</t>
  </si>
  <si>
    <t>https://icea.bio/certificazioni/non-food/prodotti-tessili-biologici-e-sostenibili/organic-content-standard/</t>
  </si>
  <si>
    <t>https://textileexchange.org/organic-content-standard/</t>
  </si>
  <si>
    <t>https://icea.bio/certificazioni/non-food/prodotti-tessili-biologici-e-sostenibili/nativa-precious-fiber/</t>
  </si>
  <si>
    <t>Il Nativa Precious Fiber è promosso da Chargeurs Luxury Materials, il leader mondiale della lana pettinata di lusso, e dai produttori di lana merino, e prevede il rilascio di una certificazione di parte terza che assicura la qualità e la tracciabilità delle fibre di lana lungo tutta la catena di custodia, dall’allevamento al capo finito dei brand della moda. I capi sono autentici e fatti con fibre naturali che rispettano l’ambiente e la salute degli animali. Rientra nella certificazione l’intera filiera produttiva dalle aziende zootecniche alla manifattura dei prodotti tessili.</t>
  </si>
  <si>
    <t>Nativa Precious Fiber</t>
  </si>
  <si>
    <t>https://thegoodcashmerestandard.org/</t>
  </si>
  <si>
    <t>The Good Cashmere Standard by AbTF</t>
  </si>
  <si>
    <t>The Good Cashmere Standard (GCS) is an independent standard for sustainable cashmere, developed by the Aid by Trade Foundation (AbTF), that aims to improve the welfare of cashmere goats, the lives of farmers and farming communities, and the environment in which they live.</t>
  </si>
  <si>
    <t>https://www.textilestandards.com/standards/124-the-good-cashmere-standard</t>
  </si>
  <si>
    <t>Il Sustainable Fibre Alliance è lo standard creato dalla omonima organizzazione internazionale senza scopo di lucro e fornisce un punto di riferimento riconosciuto nel settore per la produzione sostenibile del cashmere. Lo SFA prevede il rilascio di una certificazione di parte terza che garantisce la produzione del cashmere commercializzato a livello internazionale utilizzando esclusivamente pratiche sostenibili, che comportano una ridotta impronta ambientale ed un equo ritorno economico per i partecipanti di tutta la catena di custodia, dai pastori ai venditori al dettaglio.</t>
  </si>
  <si>
    <t>sfa Sustainable Fibre Alliance</t>
  </si>
  <si>
    <t>https://icea.bio/certificazioni/non-food/prodotti-tessili-biologici-e-sostenibili/sustainable-fibre-alliance/</t>
  </si>
  <si>
    <t>https://sustainablefibre.org/</t>
  </si>
  <si>
    <t>La certificazione Woolmark garantisce la qualità dei filati in lana tramite rigorosi test sulle fibre, sulla solidità del colore e sulla resistenza del filato.</t>
  </si>
  <si>
    <t>https://www.woolmark.com/it/industry/certification/?isRedirected=1</t>
  </si>
  <si>
    <t>La certificazione UL Bio-based content certifica la presenza di un contenuto bio-based (materiale derivato da piante e altre risorse rinnovabili) nel prodotto attraverso rigorosi test.</t>
  </si>
  <si>
    <t>https://www.ul.com/services/ul-9798-bio-based-content-validation</t>
  </si>
  <si>
    <t xml:space="preserve">Woolmark </t>
  </si>
  <si>
    <t xml:space="preserve">Masters of Linen </t>
  </si>
  <si>
    <t>Associazione tessile e salute - Certificazione</t>
  </si>
  <si>
    <t>La certificazione di Associazione Tessile e Salute garantisce il consumatore in merito all’origine, alla tracciabilità e alla sicurezza del prodotto tessile che indossa. Associazione Tessile e Salute ha sviluppato un sistema di certificazione volontaria che valuta il processo produttivo e conferma l’assenza di sostanze pericolose, il tutto con criteri oggettivi e trasparenza</t>
  </si>
  <si>
    <t>https://www.tessileesalute.it/servizi/3-certificazione-prodotti-e-processi</t>
  </si>
  <si>
    <t>Il SustainaWOOL Integrity Scheme garantisce elevati standard all'interno del sistema produttivo della lana in Australia e l'integrità e la tracciabilità lungo tutta la filiera, tenendo in considerazione 6 capisaldi: salute e benessere delle pecore (Mulesing Free), pratiche di gestione degli allevamenti, qualità della lana, responsabilità sociale e tracciabilità.</t>
  </si>
  <si>
    <t>https://sustainawool.com.au/</t>
  </si>
  <si>
    <t>SustainWool  Integrity Scheme</t>
  </si>
  <si>
    <t>Oeko-Tex è un sistema internazionale di certificazione per le aziende tessili. Certifica le materie prime, i prodotti intermedi e i prodotti finali. L'etichetta "Sicurezza nei prodotti tessili" garantisce che i prodotti siano privi di sostanze nocive e che la produzione avvenga in modo sicuro e trasparente</t>
  </si>
  <si>
    <t>Oeko-Tex</t>
  </si>
  <si>
    <t>https://www.oeko-tex.com/en/our-standards/oeko-tex-standard-100</t>
  </si>
  <si>
    <t>Underwriter Laboratories Inc, UL è un'organizzazione indipendente di certificazione della sicurezza dei prodotti. Il principale business di UL è la certificazione della sicurezza dei prodotti e stabilisce anche molti standard e procedure di test per prodotti, materiali grezzi, parti, attrezzi e attrezzature. UL è l'ente più autorevole negli Stati Uniti e un'importante organizzazione privata impegnata nel test e nella valutazione della sicurezza a livello mondiale. Si occupa principalmente della certificazione della sicurezza dei prodotti e della certificazione della sicurezza operativa, con l'obiettivo finale di ottenere prodotti con uno standard abbastanza sicuro per il mercato e contribuire a garantire la salute personale e la sicurezza dei beni</t>
  </si>
  <si>
    <t>https://ambientasgr.com/net-zero-strategy/</t>
  </si>
  <si>
    <t>Climate neutral</t>
  </si>
  <si>
    <t>La Climate Neutrality è uno statement “di breve termine”. Indica che l’azienda opera una riduzione ed un offsetting di tutte le emissioni di gas a effetto serra (GHG) generate durante l’anno.</t>
  </si>
  <si>
    <t>https://www.reteclima.it/climate-neutral-e-carbon-neutral/</t>
  </si>
  <si>
    <t>è uno standard internazionale che garantisce la presenza di almeno il 95% di materiali organici certificati in un determinato prodotto, oltre a tracciare l'intero percorso dalla materia prima, fino al prodotto finito.</t>
  </si>
  <si>
    <t>OCS Organic Cotton Standard</t>
  </si>
  <si>
    <t>https://textileexchange.org/organic-cotton-certification/</t>
  </si>
  <si>
    <t>Il termine “Mulesing free” indica che il filato proviene da un animale che non ha subito la pratica del Mulesing, che prevede l’asportazione di una parte di pelle e, a volte, anche della coda per prevenire il diffondersi di infezioni.</t>
  </si>
  <si>
    <t>https://www.lanaonline.it/content/certificazioni-ambientali-lanaonline?rewrite=certificazioni-ambientali-lanaonline</t>
  </si>
  <si>
    <t>Il Global Recycled Standard certifica che un prodotto è stato prodotto usando materiali riciclati, verificandone la tracciabilità, l'uso di prodotti chimici e il rispetto di criteri ambientali e sociali in tutte le fasi della produzione.</t>
  </si>
  <si>
    <t>https://icea.bio/en/certifications/non-food/biological-and-sustainable-textile-products/global-recycled-standard/</t>
  </si>
  <si>
    <t>garantisce l’utilizzo di fibre naturali provenienti da coltivazioni che non fanno uso di pesticidi chimici o di OGM e che sono trattate con prodotti non tossici per l’uomo.</t>
  </si>
  <si>
    <t>GRS Global Recycled Standard</t>
  </si>
  <si>
    <t>GOTS Global Organic Textile Standard</t>
  </si>
  <si>
    <t>https://icea.bio/en/certifications/non-food/biological-and-sustainable-textile-products/global-organic-textile-standard/</t>
  </si>
  <si>
    <t>La certificazione European Flax garantisce un'agricoltura locale del lino che rispetta l'ambiente senza l'utilizzo di irrigazione e semi OGM, assicurando un processo di coltivazione totalmente zero waste. Certifica anche la tracciabilità della fibra in ogni fase della lavorazione e il non utilizzo di sostanze chimiche durante l'estrazione della fibra.</t>
  </si>
  <si>
    <t>European Flax - certificazione</t>
  </si>
  <si>
    <t>https://baltic-flax.com/pages/european-flax-certificate</t>
  </si>
  <si>
    <t>Cottonforlife è un progetto promosso da Filmar che mira a promuovere la moda sostenibile creando una filiera trasparente, interamente ecosostenibile e socialmente responsabile. Il progetto include infatti la coltivazione di cotone bio e sostenibile a tiglio extra lungo, la protezione dei diritti dei lavoratori, l'istruzione e la formazione lungo tutta la filiera, la promozione del cotone egiziano e la valorizzazione dei saperi locali.</t>
  </si>
  <si>
    <t>CottonForLife</t>
  </si>
  <si>
    <t>https://www.filmar.it/it/page/cotton-for-life</t>
  </si>
  <si>
    <t>Certificazioni "Vegan"</t>
  </si>
  <si>
    <t>Sono icluse certificazioni che utilizzano vari standard per assicurare che il prodotto certificato sia vegano, che non contenga tracce di derivati animali. La label, seppur in molti casi possa presentare alcune differenze, è descritta globalmente dal simbolo in figura.</t>
  </si>
  <si>
    <t>https://www.biodyvin.com/en/home.html</t>
  </si>
  <si>
    <t>il SIVCBD (Syndicat International des Vignerons en Culture Bio-Dynamique) promuove la ricerca e la sperimentazione di metodi biodinamici. Sono ammesse come membri solo le cantine che si sono già convertite completamente o entro tre anni alla viticoltura biodinamica. Il logo di certificazione della comunità è BIODYVIN</t>
  </si>
  <si>
    <t>Biodyvin certification</t>
  </si>
  <si>
    <t>https://www.ecolabel.net/en/eco-label/neden-eco-label/</t>
  </si>
  <si>
    <t>https://environment.ec.europa.eu/topics/circular-economy/eu-ecolabel_en</t>
  </si>
  <si>
    <t>EU Ecolabel</t>
  </si>
  <si>
    <t>Lanciato nel 1992, il logo Ecolabel UE è diventato sinonimo di qualità nel rispetto dei più elevati standard ambientali. Mette in mostra veri prodotti "verdi", consentendo scelte sostenibili; porta benefici all’ambiente incoraggiando allo stesso tempo il business responsabile; consente agli attori del mercato di contribuire agli obiettivi politici di un’economia climaticamente neutra, pulita, circolare e di un ambiente privo di sostanze tossiche; garantisce che i prodotti siano durevoli e facili da riparare/riciclare; riduce al minimo l’uso di sostanze chimiche nocive, nonché le emissioni nell’aria e nell’acqua; aiuta a ridurre il consumo energetico e le emissioni di CO2.</t>
  </si>
  <si>
    <t>La certificazione F-Gas riguarda operatori, aziende e centri di formazione che lavorano con gas fluorurati ad effetto serra, che devono adempiere agli obblighi derivanti dal Protocollo di Kyoto per ridurre le emissioni e raggiungere gli obiettivi UE sul cambiamento climatico.
Nel dettaglio, la certificazione è obbligatoria per gli operatori che effettuano installazione, riparazione, manutenzione, recupero gas e ricerca perdite in impianti e apparecchiature contenenti gas fluorurati.</t>
  </si>
  <si>
    <t>https://www.rina.org/en/business/certification/personnel-certification/certification-of-personnel-involved-in-the-use-of-fluorinated-gases</t>
  </si>
  <si>
    <t>https://www.fgas.it/</t>
  </si>
  <si>
    <t xml:space="preserve">F-Gas </t>
  </si>
  <si>
    <t>https://www.poweritlucegas.it/go-green/</t>
  </si>
  <si>
    <t>GoGreen by Power.it</t>
  </si>
  <si>
    <t>Attesta che l'energia fornita È prodotta esclusivamente da impianti che utilizzano fonti rinnovabili quali idroelettrica, geotermica, eolica e solare, in conformità con la Direttiva 2009/28/CE e con la Deliberazione dell’Autorità per l’Energia Eletrica e il Gas - ARG/elt 104/11</t>
  </si>
  <si>
    <t>Plastic Negative by rePurpose</t>
  </si>
  <si>
    <t>https://r5living.com/en/pages/repurpose-global#</t>
  </si>
  <si>
    <t xml:space="preserve">rePurpose Global misura l'impronta di plastica, tenendo conto delle statistiche del prodotto, del tipo di materiale plastico utilizzato e delle unità di vendita. Sulla base dell'impronta di plastica (che viene ricalcolata nel tempo) viene finanziata la rimozione di una quantità di rifiuti di plastica equivalente ad almeno il doppio della nostra impronta di plastica attraverso il rePurpose. rePurpose aiuta a ridurre l'uso della plastica su base continuativa, permettendoci di comunicare e coinvolgere i nostri clienti. </t>
  </si>
  <si>
    <t>https://repurpose.global/</t>
  </si>
  <si>
    <t>Biodiversity alliance</t>
  </si>
  <si>
    <t>https://www.ccpb.it/en/blog/certificazione/biodiversity-alliance/</t>
  </si>
  <si>
    <t>https://www.aboca.com/it/news/nuova-certificazione-biodiversity-alliance-per-aboca/</t>
  </si>
  <si>
    <t>Biodiversity Alliance è un servizio di certificazione, offerto da CCPB, che mira a rafforzare la biodiversità in un agroecosistema. a metodologia alla base della valutazione della biodiversità è l'analisi della qualità organica del suolo, che avviene attraverso l'indice QBS Soil Organic Quality, associato alla valutazione delle pratiche agronomiche adottate (concimazione, rotazioni, ecc.), delle produzioni (es. agricoltura biologica, agricoltura integrata) e dell'ambiente.à</t>
  </si>
  <si>
    <t>RWS Responsible Wool Standard</t>
  </si>
  <si>
    <t>Il Responsible Wool Standard (RWS) è una certificazione volontaria sviluppata da Textile Exchange con il contributo di agricoltori, esperti di benessere animale, esperti di conservazione del territorio, marchi e rivenditori di tutte le parti del mondo. Si occupa principalmente del benessere degli animali, ma anche del mantenimento del suolo e della preservazione dell’aspetto sociale della produzione, soprattutto nell’allevamento di pecore. Simile alla certificazione Woolmark, questa etichetta è utile per evitare di acquistare lana proveniente da allevamenti intensivi.</t>
  </si>
  <si>
    <t>https://www.vestilanatura.it/certificazioni-tessili/responsible-wool-standard-rws/</t>
  </si>
  <si>
    <t>https://textileexchange.org/responsible-wool-standard/</t>
  </si>
  <si>
    <t>https://viticolturasostenibile.org/</t>
  </si>
  <si>
    <t>VIVA è il Programma del Ministero dell’Ambiente e della Sicurezza Energetica che dal 2011 promuove la sostenibilità del comparto vitivinicolo italiano. Il Programma è finalizzato a creare un modello produttivo che rispetti l’ambiente e valorizzi il territorio, per tutelare la qualità dei vini italiani e offrire opportunità sul mercato internazionale. VIVA rappresenta lo standard pubblico per la misura e il miglioramento delle prestazioni di sostenibilità della vitivinicoltura in Italia. Il numero di adesioni al programma è in continua crescita a testimonianza del consolidato riconoscimento del Programma VIVA e della grande importanza che ha per le aziende, per i consumatori e per tutti gli stakeholder del settore vitivinicolo nell’ottica di una transizione verso modelli di produzione e consumo sempre più sostenibili.</t>
  </si>
  <si>
    <t>https://www.ccpb.it/blog/certificazione/viva-sustainable-wine/</t>
  </si>
  <si>
    <t>VIVA Sustainable Wine</t>
  </si>
  <si>
    <t>Organic/Biologic</t>
  </si>
  <si>
    <t>https://icea.bio/certificazioni/food/lagricoltura-biologica/certificazione-eu/</t>
  </si>
  <si>
    <t xml:space="preserve">Il logo biologico può essere utilizzato solo sui prodotti che sono stati certificati come biologici da un organismo o un'agenzia di controllo autorizzato. Ciò significa che hanno soddisfatto condizioni rigorose per la produzione, il trattamento, il trasporto e l'immagazzinamento. Il logo può essere utilizzato solo sui prodotti che contengono almeno il 95% di ingredienti biologici e che inoltre rispettano condizioni rigorose per il restante 5%. Lo stesso ingrediente non può essere presente in forma biologica e non biologica. Accanto al logo biologico dell'UE deve essere indicato un numero di codice dell'organismo di controllo, nonché il luogo in cui sono state coltivate le materie prime agricole che compongono il prodotto.A partire dal 2007 l’UE ha reso obbligatorio l’uso del marchio comune del biologico (la bandierina verde con la fogliolina di stelle europee) per tutti i prodotti confezionati, realizzati nel territorio della Comunità Europea, che contengono almeno il 95% di ingredienti BIO. Vicino al marchio europeo deve essere indicato il codice dell’organismo di controllo e l’effettiva origine (Italia/UE/non UE) degli ingredienti che lo costituiscono. </t>
  </si>
  <si>
    <t>Biologico</t>
  </si>
  <si>
    <t>https://agriculture.ec.europa.eu/farming/organic-farming/organic-logo_it</t>
  </si>
  <si>
    <t>GreenGuard</t>
  </si>
  <si>
    <t>Il GreenGuard è una Certificazione di Prodotto Ambientale nata negli Stati Uniti. Proprietario di GreenGuard è infatti l’Organismo di Controllo UL (Underwriters Laboratories), uno dei più importanti al mondo. Questa Certificazione è molto importante in particolare per quelle aziende facenti parte dei settori edilizia/arredo, in quanto consente di partecipare ad appalti particolarmente attenti all’ambiente, come quelli CONSIP in Italia e di acquisire crediti nei sistemi di rating internazionali, quali ad esempio la LEED. GreenGuard “misura” su un manufatto l’emissione di circa 400 sostanze nocive: dagli ftalati al benzene, dalle ammine aromatiche alla formaldeide. Ogni tre mesi viene effettuato un test in apposite camere (situate in Germania e Stati Uniti) prelevando un apposito campione di prodotto. La certificazione dura un anno e si rinnova di anno in anno.</t>
  </si>
  <si>
    <t>https://www.quality-net.it/certificazione-greenguard/</t>
  </si>
  <si>
    <t>https://www.ul.com/services/ul-greenguard-certification</t>
  </si>
  <si>
    <t>LEED®  Leadership in Energy and Environmental Design</t>
  </si>
  <si>
    <t>Il Certificato di Idoneità LEED® certifica prodotti da costruzione, sistemi di costruzione.
Attesta le caratteristiche di sostenibilità dei materiali da costruzione rispetto al potenziale contributo che essi hanno per l'attivazione dei crediti previsti dal sistema di certificazione edilizia LEED®. I parametri stabiliscono criteri precisi per la progettazione e la realizzazione   di   edifici salubri, efficienti dal punto di vista energetico e ad impatto ambientale.</t>
  </si>
  <si>
    <t>https://icea.bio/en/certifications/non-food/green-building/leed-certification/</t>
  </si>
  <si>
    <t>https://www.usgbc.org/guide-LEED-certification</t>
  </si>
  <si>
    <t>ISO50001 Gestione dell'energia</t>
  </si>
  <si>
    <t>https://www.iso.org/iso-50001-energy-management.html</t>
  </si>
  <si>
    <t>La norma ISO 50001, che definisce i requisiti per implementare Sistemi di Gestione dell'Energia, è basata su un approccio PDCA (Plan-Do-Check-Act), ovvero la definizione di politiche energetiche corrette caratterizzate da obiettivi concreti, volti alla messa in atto di azioni mirate e, successivamente, al controllo ed alla verifica delle modalità di riduzione dell’utilizzo di energia, con l'obiettivo del miglioramento continuo.
I suoi principali requisiti riguardano: l'implementazione di politiche energetiche caratterizzate da obiettivi concreti e misurabili; l'identificazione degli usi dell'energia, individuando le aree di criticità e gli elementi che influiscono maggiormente sui consumi; la previsione periodica dei consumi e la loro sistematica comparazione con i consumi effettivi; l'inserimento dei consumi energetici all'interno dei processi decisionali quali progettazione e acquisto di impianti, materie prime, servizi ecc.</t>
  </si>
  <si>
    <t>https://www.bureauveritas.it/needs/certificazione-iso-50001</t>
  </si>
  <si>
    <t>ISO9001 Sistemi di gestione della qualità</t>
  </si>
  <si>
    <t>https://www.iso.org/standard/62085.html</t>
  </si>
  <si>
    <t>ISO 9001 è lo standard di gestione della qualità più utilizzato al mondo. All'interno della famiglia ISO 9000, che definisce sette principi di gestione della qualità tra cui una forte attenzione al cliente e il miglioramento continuo, ISO 9001 è l'unico standard per il quale è possibile ottenere la certificazione. La norma ISO 9001 specifica i requisiti che un sistema di gestione qualità deve possedere e risultare efficace per dimostrare la capacità di un’organizzazione di essere in grado di fornire prodotti o servizi conformi ai requisiti dei propri clienti, nonché alle normative cogenti applicabili. L’adozione di un sistema di gestione qualità è uno strumento strategico di prevenzione e gestione del rischio (“Risk-based thinking” - pensiero basato sui rischi) che mira alla soddisfazione del cliente, all’aumento del valore di servizi e prodotti e al miglioramento delle prestazioni aziendali. La certificazione ISO 9001 si rivolge a qualsiasi tipologia di organizzazione pubblica o privata, di qualsiasi settore e dimensione, manifatturiera o di servizi</t>
  </si>
  <si>
    <t>https://www.rina.org/it/qms-iso-9001</t>
  </si>
  <si>
    <t>https://www.iso.org/standard/60857.html</t>
  </si>
  <si>
    <t>ISO14001 Sistemi di gestione ambientale</t>
  </si>
  <si>
    <t>https://www.nqa.com/it-it/certification/standards/iso-14001</t>
  </si>
  <si>
    <t>ISO 14001 è lo standard internazionale per i sistemi di gestione ambientale più utilizzato al mondo;  è il principale standard di sistema di gestione che specifica i requisiti per l’implementazione e il mantenimento di un Sistema di Gestione Ambientale. La certificazione ISO 14001 aiuta a controllare gli aspetti ambientali, ridurre gli impatti e garantire la conformità legislativa. Fornisce un quadro che consente alle organizzazioni di progettare e implementare un SGA e di migliorare continuamente le proprie prestazioni ambientali. Aderendo a questo standard, le organizzazioni possono garantire di adottare misure proattive per ridurre al minimo il proprio impatto ambientale, rispettare i requisiti legali pertinenti e raggiungere i propri obiettivi ambientali. Il quadro comprende vari aspetti, dall’utilizzo delle risorse e dalla gestione dei rifiuti al monitoraggio delle prestazioni ambientali e al coinvolgimento delle parti interessate negli impegni ambientali.</t>
  </si>
  <si>
    <t>ISO14021 Etichette e dichiarazioni ambientali — Affermazioni ambientali autodichiarate (etichettatura ambientale di tipo II)</t>
  </si>
  <si>
    <t>https://www.iso.org/standard/66652.html</t>
  </si>
  <si>
    <t>La norma ISO 14021 specifica i requisiti per le asserzioni ambientali autodichiarate, comprese dichiarazioni, simboli e grafica, riguardanti i prodotti. Descrive inoltre i termini selezionati comunemente utilizzati nelle dichiarazioni ambientali e fornisce le qualifiche per il loro utilizzo. La presente norma internazionale descrive inoltre una metodologia generale di valutazione e verifica per le asserzioni ambientali autodichiarate e metodi specifici di valutazione e verifica per le asserzioni selezionate nella presente norma internazionale. La norma non preclude, sovrascrive o modifica in alcun modo le informazioni ambientali, le dichiarazioni o l'etichettatura richieste dalla legge o qualsiasi altro requisito legale applicabile.</t>
  </si>
  <si>
    <t>https://www.bureauveritas.it/needs/iso-14021-asserzioni-ambientali-auto-dichiarate</t>
  </si>
  <si>
    <t>VCS Verified Carbon Standard</t>
  </si>
  <si>
    <t>https://verra.org/programs/verified-carbon-standard/</t>
  </si>
  <si>
    <t>Il programma Verified Carbon Standard (VCS) è il programma di accreditamento dei gas serra (GHG) più utilizzato al mondo. Spinge la finanza verso attività che riducono ed eliminano le emissioni, migliorano i mezzi di sussistenza e proteggono la natura. I progetti VCS hanno ridotto o rimosso più di un miliardo di tonnellate di emissioni di carbonio e altri gas serra dall’atmosfera. Il Programma VCS è una componente fondamentale e in evoluzione nello sforzo continuo di proteggere il nostro ambiente condiviso. Verified Carbon Unit ( VCU ) è un singolo credito (unità) di carbonio che rientra nello standard VCS ( Verified Carbon Standard )</t>
  </si>
  <si>
    <t xml:space="preserve">ISO 14064 Gas serra
Parte 1: Specifiche con guida a livello di organizzazione per la quantificazione e la rendicontazione delle emissioni e degli assorbimenti di gas serra; Parte 2: Specifiche con orientamenti a livello di progetto per la quantificazione, il monitoraggio e la rendicontazione delle riduzioni delle emissioni di gas a effetto serra o del miglioramento della rimozione; Parte 3: Specifiche con guida per la verifica e la convalida delle dichiarazioni sui gas a effetto serra; </t>
  </si>
  <si>
    <t>https://www.rina.org/it/ghg-inventories-reductions-projects</t>
  </si>
  <si>
    <t>Le norme ISO 14064 determinano sia i requisiti degli inventari GHG predisposti dalle organizzazioni che quantificano e rapportano volontariamente le emissioni di GHG associate alle proprie attività, sia i requisiti dei progetti GHG che le organizzazioni realizzano per contrastare efficacemente il cambiamento climatico e compensare le proprie emissioni residue.  </t>
  </si>
  <si>
    <t>https://www.iso.org/standard/66453.html</t>
  </si>
  <si>
    <t>ISO 14067 Gas a effetto serra — Carbon Footprint dei prodotti — Requisiti e linee guida per la quantificazione</t>
  </si>
  <si>
    <t>Questo documento specifica i principi, i requisiti e le linee guida per la quantificazione e la rendicontazione della carbon footprint di un prodotto (CFP), in modo coerente con gli standard internazionali sulla valutazione del ciclo di vita (LCA) (ISO 14040 e ISO 14044). Vengono inoltre specificati requisiti e linee guida per la quantificazione di una PCP parziale. Il presente documento è applicabile agli studi CFP, i cui risultati forniscono la base per diverse applicazioni. Questo documento affronta solo una singola categoria di impatto: il cambiamento climatico. La compensazione delle emissioni di carbonio e la comunicazione della CFP o di informazioni parziali sulla CFP non rientrano nell'ambito del presente documento.
Il presente documento non valuta alcun aspetto o impatto sociale o economico, né alcun altro aspetto ambientale e relativo impatto potenzialmente derivante dal ciclo di vita di un prodotto.</t>
  </si>
  <si>
    <t>https://www.iso.org/standard/71206.html</t>
  </si>
  <si>
    <t>https://www.bureauveritas.it/needs/verifica-iso-14067-carbon-footprint-di-prodotto</t>
  </si>
  <si>
    <t>ISO45001 Sistemi di gestione della salute e sicurezza sul lavoro - Requisiti con guida per l'uso</t>
  </si>
  <si>
    <t>https://www.iso.org/standard/63787.html</t>
  </si>
  <si>
    <t>ISO 45001 è uno standard internazionale che specifica i requisiti per un sistema di gestione della salute e sicurezza sul lavoro (OH&amp;S) . Fornisce un quadro di riferimento per le organizzazioni per gestire i rischi e migliorare le prestazioni in materia di SSL. Lo standard stabilisce i criteri per la politica, gli obiettivi, la pianificazione, l'implementazione, il funzionamento, l'audit e la revisione in materia di SSL. Gli elementi chiave includono l'impegno della leadership, la partecipazione dei lavoratori, l'identificazione dei pericoli e la valutazione dei rischi, la conformità legale e normativa, la pianificazione delle emergenze, le indagini sugli incidenti e il miglioramento continuo. La norma ISO 45001 utilizza la metodologia Plan-Do-Check-Act per gestire sistematicamente i rischi per la salute e la sicurezza. Si applica a organizzazioni di tutte le dimensioni e può essere integrato con altri standard di sistemi di gestione ISO.</t>
  </si>
  <si>
    <t>https://www.accredia.it/la-uni-iso-45001/</t>
  </si>
  <si>
    <t>EPD Environmental Product Declaration</t>
  </si>
  <si>
    <t>https://www.epditaly.it/epd-2/</t>
  </si>
  <si>
    <t>è un documento che descrive gli impatti ambientali legati alla produzione di una specifica quantità di prodotto o di un servizio: per esempio consumi energetici e di materie prime, produzione di rifiuti, emissioni in atmosfera e scarichi nei corpi idrici. La Dichiarazione, creata su base volontaria, deve essere predisposta facendo riferimento all’analisi del ciclo di vita del prodotto basata su uno studio LCA (Life Cycle Assessment), che definisce il consumo di risorse (materiali, acqua, energia) e gli impatti sull’ambiente circostante nelle varie fasi del ciclo di vita del prodotto. Le fasi minime considerate vanno dall’estrazione delle materie prime, il loro trasporto al sito di produzione e la produzione stessa (si dice "dalla culla al cancello"), oppure fino alla dismissione del prodotto stesso (si dice "dalla culla alla tomba"). I risultati sono presentati in forma sintetica attraverso l’impiego di una serie d’indicatori ambientali, quali ad esempio la quantità di anidride carbonica emessa o GWP (Global Warming Potential) per unità dichiarata di prodotto (ad es. per tonnellata).</t>
  </si>
  <si>
    <t>https://www.dnv.it/services/epd-dichiarazione-ambientale-di-prodotto-53565/</t>
  </si>
  <si>
    <t>SETTORE DI APPLICAZIONE</t>
  </si>
  <si>
    <t>https://www.equalitas.it/</t>
  </si>
  <si>
    <t>https://www.csqa.it/it-it/certificazioni/sostenibilita/equalitas</t>
  </si>
  <si>
    <t>“Equalitas - Vino sostenibile” - è uno standard volontario certificabile sulla sostenibilità del vino. Nasce da un movimento di stakeholder che ha l’obiettivo di aggregare le imprese del settore vitivinicolo per una  visione omogenea e condivisa della sostenibilità, secondo i tre pilastri sociale, ambientale ed economico.Lo standard consente di certificare le aziende (livello corporate) e i prodotti (livello filiera).</t>
  </si>
  <si>
    <t>Equalitas - Vino sostenibile</t>
  </si>
  <si>
    <t>https://www.greatplacetowork.it/certificazione-great-place-to-work/</t>
  </si>
  <si>
    <t>Great Place To Work</t>
  </si>
  <si>
    <t>https://www.techcompany360.it/formazione-certificazioni/great-place-to-work-cosa-e-come-si-diventa-e-perche-e-importante-certificarsi/</t>
  </si>
  <si>
    <t>La certificazione Great Place to Work è un riconoscimento definito “Employer-of-Choice”, vale a dire assegnato dai dipendenti stessi dell’azienda. È considerato una sorta di standard.</t>
  </si>
  <si>
    <t>EMAS  Eco-Management and Audit Scheme</t>
  </si>
  <si>
    <t>https://www.csqa.it/it-it/certificazioni/sostenibilita/emas</t>
  </si>
  <si>
    <t>https://europa.eu/youreurope/business/running-business/developing-business/emas-registration/index_it.htm</t>
  </si>
  <si>
    <t>è un sistema comunitario di ecogestione e audit (EMAS = Eco-Management and Audit Scheme) a cui possono aderire volontariamente le imprese e le organizzazioni, sia pubbliche che private, aventi sede nel territorio della Comunità Europea o al di fuori di esso, che desiderano impegnarsi nel valutare e migliorare la propria efficienza ambientale. 
EMAS, in quanto strumento importante del piano d’azione «Produzione e consumo sostenibili» e «Politica industriale sostenibile», è inteso a:
promuovere il miglioramento continuo delle prestazioni ambientali delle organizzazioni mediante l’istituzione e l’applicazione di sistemi di gestione ambientale; la valutazione sistematica, obiettiva e periodica delle prestazioni di tali sistemi; l’offerta di informazioni sulle prestazioni ambientali; un dialogo aperto con il pubblico e le altre parti interessate; il coinvolgimento attivo e un’adeguata formazione del personale da parte delle organizzazioni interessate.</t>
  </si>
  <si>
    <t>https://ecovadis.com/it/</t>
  </si>
  <si>
    <t>https://qualificagroup.it/consulenza/la-certificazione-ecovadis/</t>
  </si>
  <si>
    <t>EcoVadis</t>
  </si>
  <si>
    <t>https://www.golinpallets.it/certificazione-palok/</t>
  </si>
  <si>
    <t>palOK</t>
  </si>
  <si>
    <t xml:space="preserve">La certificazione Ecovadis è un sistema di valutazione delle prestazioni ambientali, sociali e di governance (ESG) delle aziende. Si tratta di uno strumento che permette alle aziende di misurare e migliorare la propria performance ESG a livello internazionale, dimostrando così il proprio impegno per la sostenibilità e l’etica. La certificazione Ecovadis viene rilasciata a seguito di una valutazione indipendente, basata su una metodologia standardizzata e trasparente. Per ottenere la certificazione, le aziende devono dimostrare di adottare pratiche sostenibili e responsabili in diversi ambiti, tra cui il lavoro, l’ambiente, l’etica e il governance. Il rating riconosciuto da Ecovadis fornisce un quadro completo e lineare sulla materia permettendo quindi alle imprese di scegliere più agevolmente i fornitori del settore maggiormente attenti alla sostenibilità. EcoVadis è una delle più importanti piattaforme internazionali di rating della eco-sostenibilità. La valutazione EcoVadis consiste nel verificare le performance dell’impresa in relazione a 4 macro-ambiti: Ambiente, Lavoro e Diritti Umani, Etica ed Acquisti sostenibili. </t>
  </si>
  <si>
    <t>La certificazione di qualità PalOK è uno strumento efficace per la sicurezza e la prevenzione degli infortuni, in quanto conoscere la capacità di carico permette agli addetti alla logistica operazioni più sicure in fase di palletizzazione, accatastamento, immagazzinaggio su scaffalature e vettori, movimentazione con automezzi, navette ed elevatori. certifica e garantisce la portata nominale su scaffalatura dei pallet, riutilizzabili, fuori standard a due e a quattro vie. E’ promosso e protetto a livello nazionale e internazionale. La scelta di abilitarsi per l’utilizzo del marchio volontario di prodotto PalOk, promosso da Assoimballaggi e Cril e protetto a livello nazionale ed internazionale, si pone l’obiettivo di coinvolgere la filiera distributiva nella diffusione di pratiche che coniughino efficienza e risparmio con un maggiore senso di responsabilità verso l’ambiente, la sicurezza degli utilizzatori e la salute umana.</t>
  </si>
  <si>
    <t>https://palm.it/certificazioni/</t>
  </si>
  <si>
    <t>https://www.imballaggibazzani.com/FITOK/</t>
  </si>
  <si>
    <t>In Italia il consorzio Servizi Legno-Sughero, attraverso il comitato tecnico FITOK, è stato riconosciuto dal Ministero delle Politiche Agricole Alimentari e Forestali quale Soggetto Gestore del marchio IPPC/FAO. Il sistema FIT OK garantisce la corretta produzione di imballaggi conformi all ISPM-15 garantendo agli utilizzatori sicurezza e rintracciabilità. Come azienda aderente a FITOK siamo sottoposti a molteplici controlli annuali da parte di ispettori certificati a livello europeo; in questi controlli vengono monitorate le procedure di accettazione e selezione della materia prima e la produzione dell’imballo finito. Siamo costantemente aggiornati sulle nuove normative e tecnologie riguardanti il trattamento fitosanitario, la lavorazione del legame e la marchiatura. Il sistema FITOK, in sintesi, oltre a ridurre al minimo il rischio di contestazione fitosanitaria e blocchi in dogana delle merci garantisce al cliente un prodotto di qualità.</t>
  </si>
  <si>
    <t>PEFC Programme for Endorsement of Forest Certification schemes</t>
  </si>
  <si>
    <t>https://www.csqa.it/it-it/certificazioni/sostenibilita/pefc</t>
  </si>
  <si>
    <t>https://www.pefc.it/cosa-facciamo/il-nostro-approccio/che-cosa-e-la-certificazione</t>
  </si>
  <si>
    <t>è una Certificazione Forestale, che si fonda sul rispetto dei criteri e degli indicatori definiti nelle Conferenze Ministeriali per la Protezione delle Foreste in Europa (Helsinki 1993, Lisbona 1998). Lo schema PEFC certifica tutta la filiera legno:  Nella fase produttiva certifica con lo schema GFS - Gestione  Forestale Sostenibile (Sustainably Managed Forest). L'Organizzazione che intende certificarsi deve implementare un sistema gestionale che si faccia carico dei criteri e degli indicatori PEFC. In sostanza si valuta la gestione e l'uso delle foreste e dei terreni forestali in un'ottica di sviluppo sostenibile.
Nella fase di trasformazione del prodotto certifica con lo schema CoC - Catena di Custodia (Chain of Custody). L'Organizzazione che intende certificarsi deve garantire la rintracciabilità della materia prima legno certificata all'interno del processo di trasformazione, e mantenere inequivocabile la provenienza da foreste certificate.</t>
  </si>
  <si>
    <t>FSC Forest Stewardship Council</t>
  </si>
  <si>
    <t>https://it.fsc.org/it-it/certificazioni</t>
  </si>
  <si>
    <t>La certificazione FSC è una certificazione internazionale, indipendente e di parte terza, specifica per il settore forestale e i prodotti - legnosi e non legnosi - derivati dalle foreste. Esistono due tipi di certificazione FSC. La gestione forestale (FSC® FM): dalla pianificazione territoriale, all’utilizzazione, all’esbosco, in questo caso, il rilascio del certificato e l’uso del marchio attestano che la foresta è gestita in modo conforme a standard ambientali, sociali ed economici; la rintracciabilità dei prodotti (FSC® COC): monitoraggio del prodotto dal luogo d’origine fino al luogo di vendita (catena di custodia), dalla concentrazione del legname, all’imposto, alla produzione di semilavorati o prodotti finiti.</t>
  </si>
  <si>
    <t>https://www.bureauveritas.it/needs/certificazione-fsc</t>
  </si>
  <si>
    <t xml:space="preserve">SA 8000 </t>
  </si>
  <si>
    <t xml:space="preserve">Lo standard internazionale SA 8000 è un modello gestionale che si propone di valorizzare e tutelare tutto il personale ricadente nella sfera di controllo e di influenza delle Organizzazioni che lo adottano.
E' uno standard che permette di: migliorare le condizioni del personale, promuovere trattamenti etici ed equi del personale, includere le convenzioni internazionali dei diritti umani. </t>
  </si>
  <si>
    <t>https://www.csqa.it/it-it/certificazioni/sostenibilita/sa-8000</t>
  </si>
  <si>
    <t>https://www.bureauveritas.it/needs/certificazione-sa8000</t>
  </si>
  <si>
    <t>ISO2100 Organizzazioni educative - Sistemi di gestione per organizzazioni educative - Requisiti con guida per l'uso</t>
  </si>
  <si>
    <t>ISO 21001 specifica i requisiti per un Sistema di Gestione delle Organizzazioni Educative (EOMS) quando tale organizzazione: deve dimostrare la sua capacità di fornire, condividere e facilitare in modo coerente la costruzione delle conoscenze ai discenti conformemente ai requisiti legali e regolamentari applicabili; mira a migliorare la soddisfazione dei discenti, degli altri clienti e del personale attraverso l'applicazione efficace delle proprie EOMS, inclusi i processi di miglioramento del sistema. Tutti i requisiti della ISO 21001 si intendono applicabili a tutte le organizzazioni educative che forniscono, condividono e facilitano la costruzione di conoscenze per gli studenti attraverso l'insegnamento, la formazione o la ricerca, indipendentemente dal tipo, dimensione e prodotto e servizio fornito. Lo standard si applica pertanto al sistema di gestione di qualsiasi organizzazione che utilizza un curriculum per fornire, condividere e trasferire le conoscenze. ISO 21001 fornirà uno strumento di gestione comune per le organizzazioni che forniscono prodotti e servizi educativi in grado di soddisfare le esigenze degli studenti e di altri clienti.</t>
  </si>
  <si>
    <t>https://www.iso.org/standard/66266.html</t>
  </si>
  <si>
    <t>ISTRUZIONE</t>
  </si>
  <si>
    <t>https://www.bureauveritas.it/needs/certificazione-iso-21001</t>
  </si>
  <si>
    <t>ISO20121 Sistemi di gestione della sostenibilità degli eventi: requisiti con guida per l'uso</t>
  </si>
  <si>
    <t>ISO 20121 è un faro per la gestione sostenibile degli eventi , guidando le organizzazioni a integrare perfettamente la sostenibilità in ogni aspetto della pianificazione e dell'esecuzione degli eventi . Con un occhio attento agli impatti sociali, economici e ambientali, questo standard è fondamentale per gli eventi che aspirano a lasciare un’eredità positiva e duratura. Questo standard si applica a eventi di ogni tipo e dimensione , incoraggiando le organizzazioni a gestire in modo responsabile gli impatti sociali, economici e ambientali.</t>
  </si>
  <si>
    <t>https://www.iso.org/standard/86389.html</t>
  </si>
  <si>
    <t>https://www.csqa.it/it-it/certificazioni/sostenibilita/iso-20121#:~:text=CHE%20COS'%C3%88,impatti%20sociali%2C%20economici%20e%20ambientali.</t>
  </si>
  <si>
    <t>ISO22000 Sistemi di gestione della sicurezza alimentare: requisiti per qualsiasi organizzazione nella catena alimentare</t>
  </si>
  <si>
    <t>https://www.iso.org/standard/65464.html</t>
  </si>
  <si>
    <t>https://www.rina.org/it/food-safety-iso-22000#:~:text=La%20certificazione%20ISO%2022000%20attesta,di%20gestirne%20i%20rischi%20connessi.</t>
  </si>
  <si>
    <t>La certificazione integra i principali standard dei sistemi di gestione per la sicurezza dell'industria alimentare e si basa sul sistema HACCP.
La certificazione ISO 22000 attesta, per le organizzazioni di ogni dimensione e operanti nella filiera agroalimentare, l’attenzione nei confronti della sicurezza alimentare e la capacità di gestirne i rischi connessi.</t>
  </si>
  <si>
    <t>ISO18587 Servizi di traduzione — Post-editing dei risultati della traduzione automatica — Requisiti</t>
  </si>
  <si>
    <t>Fornisce i requisiti per il processo di post-editing umano completo dei risultati della traduzione automatica e le competenze dei post-editor. La norma ISO 18587 è destinata ad essere utilizzata dai TSP, dai loro clienti e dai post-editor. È applicabile solo ai contenuti elaborati dai sistemi MT.
NOTA Per i servizi di traduzione in generale, vedere ISO 17100.</t>
  </si>
  <si>
    <t>https://www.iso.org/standard/62970.html</t>
  </si>
  <si>
    <t>https://globalgroupitalia.com/iso-18587-traduzioni.htm</t>
  </si>
  <si>
    <t>ISO/IEC 17000 Valutazione della conformità – Vocabolario e principi generali</t>
  </si>
  <si>
    <t>Questo documento specifica i termini generali e le definizioni relativi alla valutazione della conformità (compreso l'accreditamento degli organismi di valutazione della conformità) e all'uso della valutazione della conformità per facilitare gli scambi. La valutazione della conformità interagisce con altri settori quali i sistemi di gestione, la metrologia, la standardizzazione e la statistica.</t>
  </si>
  <si>
    <t>https://www.iso.org/standard/73029.html</t>
  </si>
  <si>
    <t>https://www.certifico.com/normazione/358-news-normazione/11590-uni-cei-en-iso-iec-17000-2020</t>
  </si>
  <si>
    <t>ISO 30415 Gestione delle risorse umane – Diversità e inclusione</t>
  </si>
  <si>
    <t>La prima norma ISO sulla Diversity, la ISO 30415:2021 - Human Resource Management Diversity and Inclusion, definisce le linee guida per un framework D&amp;I. La ISO 30415 è uno standard internazionale che consente di implementare, valutare, mantenere e migliorare un framework atto ad orientare e sviluppare percorsi aziendali caratterizzati da una maggiore inclusività e sostenibilità. L’applicazione della ISO 30415 migliora le opportunità di business e sostenibilità, basandosi sugli obiettivi dello sviluppo sostenibile.</t>
  </si>
  <si>
    <t>https://www.bureauveritas.it/needs/attestazione-iso-30415</t>
  </si>
  <si>
    <t>https://www.iso.org/standard/71164.html</t>
  </si>
  <si>
    <t>ISO37001 Sistemi di gestione per la prevenzione della corruzione: requisiti con guida per l'uso</t>
  </si>
  <si>
    <t>La norma ISO 37001 specifica i requisiti e fornisce indicazioni per stabilire, implementare, mantenere, rivedere e migliorare un sistema di gestione per la prevenzione della corruzione. Il sistema può essere autonomo o integrato in un sistema di gestione globale.</t>
  </si>
  <si>
    <t>https://www.iso.org/standard/65034.html</t>
  </si>
  <si>
    <t>https://www.imq.it/it/certificazione-di-sistemi-di-gestione-aziendali/iso-37001-sistemi-di-gestione-per-la-prevenzione-della-corruzione#:~:text=231%2F2001.-,La%20norma%20ISO%2037001,supporto%20per%20la%20relativa%20applicazione.</t>
  </si>
  <si>
    <t>https://www.iso.org/standard/65694.html</t>
  </si>
  <si>
    <t>ISO 31000 Gestione del rischio: linee guida</t>
  </si>
  <si>
    <t>https://certification.bureauveritas.com/needs/iso-31000-risk-management</t>
  </si>
  <si>
    <t xml:space="preserve">ISO 31000 è uno standard internazionale che fornisce principi e linee guida per la gestione del rischio . Delinea un approccio globale per identificare, analizzare, valutare, trattare, monitorare e comunicare i rischi all’interno di un’organizzazione. </t>
  </si>
  <si>
    <t>ISO 56007 Gestione dell'innovazione – Strumenti e metodi per gestire opportunità e idee – Orientamento</t>
  </si>
  <si>
    <t>Questo documento fornisce indicazioni sulla gestione di opportunità e idee: spiegare le ragioni e il valore di una gestione efficace delle idee; descrivere come prepararsi per le attività di innovazione front-end; affrontare le questioni relative alle persone e alle organizzazioni, comprese la leadership, la cultura e la strategia dell'innovazione; dettagliare le attività di innovazione e le loro interrelazioni; delineare le attività e le considerazioni sulla valutazione dei processi che sono importanti per il successo dell'innovazione.
Un sottoinsieme di processi viene affrontato come descritto nella norma ISO 56002, ovvero identificare opportunità, creare concetti e convalidarli. Le attività all'interno di questi processi, se gestite insieme, portano avanti concetti di innovazione praticabili per lo sviluppo. Lo sviluppo di questi concetti di innovazione in soluzioni e l'implementazione di queste soluzioni sono affrontati dalla norma ISO 56002 e non rientrano nell'ambito di questo documento guida.
Questo documento fornisce una guida per qualsiasi tipo di innovazione lungo il continuum dall'innovazione incrementale a quella radicale, come definito nella norma ISO 56000.</t>
  </si>
  <si>
    <t>https://www.iso.org/standard/75068.html</t>
  </si>
  <si>
    <t>https://www.bureauveritas.it/needs/iso-56002-innovation-management</t>
  </si>
  <si>
    <t>ISO26000 Orientamenti sulla responsabilità sociale</t>
  </si>
  <si>
    <t>https://www.iso.org/standard/42546.html</t>
  </si>
  <si>
    <t>Le Linee Guida ISO 26000 nascono con l’obiettivo di fornire indicazioni su come attuare la responsabilità sociale, ovvero sui principi che un'organizzazione dovrebbe integrare e mettere in pratica nelle sue attività e nelle relazioni con tutte le parti interessate. I principi di responsabilità sociale includono: rendere conto degli impatti sociali e ambientali delle proprie attività e decisioni; adottare un comportamento etico e trasparente, in conformità con le leggi applicabili e con le norme internazionali di comportamento; tenere conto degli interessi, delle richieste e delle aspettative degli stakeholder.
L'integrazione della Responsabilità Sociale nella propria organizzazione si traduce in benefici rispetto a: reputazione e vantaggio competitivo, attrattiva nei confronti di lavoratori, utenti, clienti, motivazione dei propri dipendenti, rapporti con investitori, proprietari, donatori e comunità finanziaria, reale supporto allo sviluppo sostenibile.</t>
  </si>
  <si>
    <t>https://www.rina.org/it/social-responsibility-iso-26000</t>
  </si>
  <si>
    <t>https://www.iso.org/standard/36437.html</t>
  </si>
  <si>
    <t>ISO22716 Cosmetici – Buone pratiche di fabbricazione (GMP) – Linee guida sulle buone pratiche di fabbricazione</t>
  </si>
  <si>
    <t>La norma ISO 22716 fornisce le linee guida per la produzione, il controllo, lo stoccaggio e la spedizione dei prodotti cosmetici. Queste linee guida coprono gli aspetti di qualità del prodotto, ma nel loro insieme non coprono gli aspetti di sicurezza per il personale impegnato nello stabilimento, né coprono aspetti di tutela dell'ambiente. Le linee guida della norma ISO 22716 non sono applicabili alle attività di ricerca e sviluppo e distribuzione dei prodotti finiti.</t>
  </si>
  <si>
    <t>https://www.dnv.it/services/uni-en-iso-22716-cosmetici-gmp--48811/</t>
  </si>
  <si>
    <t>COSMETICA</t>
  </si>
  <si>
    <t>La norma ISO/PAS 17001:2005 contiene principi e requisiti per l'elemento di imparzialità in quanto si riferisce agli standard per la valutazione della conformità. Si tratta di uno strumento interno da utilizzare nel processo di sviluppo degli standard ISO/IEC da parte dei gruppi di lavoro ISO/CASCO quando si considera l'elemento di imparzialità nella preparazione dei propri documenti. La norma ISO/PAS 17001:2005 non è un documento normativo autonomo da utilizzare direttamente nelle attività di valutazione della conformità. NOTA: vedi ISO17000</t>
  </si>
  <si>
    <t>https://www.iso.org/standard/38768.html</t>
  </si>
  <si>
    <t>https://www.evs.ee/en/iso-pas-17001-2005</t>
  </si>
  <si>
    <t>RITIRATA. ISO/PAS 17001 Valutazione della conformità – Imparzialità – Principi e requisiti</t>
  </si>
  <si>
    <t>ISO/IEC 27001 Sicurezza delle informazioni, sicurezza informatica e tutela della privacy – Sistemi di gestione della sicurezza delle informazioni – Requisiti</t>
  </si>
  <si>
    <t>ISO/IEC 27001 è lo standard più conosciuto al mondo per i sistemi di gestione della sicurezza delle informazioni (ISMS) . Definisce i requisiti che un ISMS deve soddisfare. Lo standard ISO/IEC 27001 fornisce alle aziende di qualsiasi dimensione e di tutti i settori di attività una guida per stabilire, implementare, mantenere e migliorare continuamente un sistema di gestione della sicurezza delle informazioni. La conformità alla norma ISO/IEC 27001 significa che un'organizzazione o un'azienda ha messo in atto un sistema per gestire i rischi relativi alla sicurezza dei dati posseduti o gestiti dall'azienda e che questo sistema rispetta tutte le migliori pratiche e i principi sanciti in questo standard internazionale .</t>
  </si>
  <si>
    <t>https://www.iso.org/standard/27001</t>
  </si>
  <si>
    <t>https://www.bureauveritas.it/needs/certificazione-iso-27001</t>
  </si>
  <si>
    <t>UNI/PDR 74 Sistema di gestione BIM - Requisiti</t>
  </si>
  <si>
    <t>https://www.certifico.com/costruzioni/370-news-costruzioni/9742-uni-pdr-74-2019-sistema-di-gestione-bim-requisiti</t>
  </si>
  <si>
    <t>Lo scopo della UNI/PdR 74 è fornire i requisiti per l’implementazione e la certificazione di un sistema di gestione BIM (SGBIM) di un’organizzazione, sia essa un affidatario (progettista, project manager, costruttore, facility manager, manutentore, produttore di componenti, smaltitore) o un committente (pubblica amministrazione, asset manager).</t>
  </si>
  <si>
    <t>https://www.rina.org/it/uni-pdr-74-bim</t>
  </si>
  <si>
    <t>https://www.dnv.it/services/la-linea-guida-per-la-parita-di-genere-uni-pdr-125-2022-227043/</t>
  </si>
  <si>
    <t xml:space="preserve">La certificazione secondo la UNI/PdR 125:2022 supporta le organizzazioni nel promuovere la parità di genere, trasformando la cultura aziendale, confrontandosi per costruire la propria visione strategica secondo un processo virtuoso, migliorando e  valorizzando  le performance individuali e organizzative, facendo emergere le varietà delle caratteristiche personali e professionali al fine di una riproposta e attualizzazione dell’economia e competitività aziendale. La linea guida UNI/PdR 125:2022 richiama la UNI ISO 30415:2021 “Gestione delle risorse umane: Diversità e inclusione”. </t>
  </si>
  <si>
    <t>UNI/PDR 125 Parità di genere</t>
  </si>
  <si>
    <t>https://www.eco-cert.it/servizi/uni-pdr-1252022-parita-di-genere/</t>
  </si>
  <si>
    <t>ISO46001 Sistemi di gestione dell’efficienza idrica – Requisiti con guida per l’uso</t>
  </si>
  <si>
    <t>https://www.iso.org/standard/68286.html</t>
  </si>
  <si>
    <t>https://www.bureauveritas.it/needs/uni-iso-460012021-la-gestione-dellefficienza-idrica</t>
  </si>
  <si>
    <t>La UNI ISO 46001:2021 ha lo scopo di consentire alle organizzazioni di valutare e rendicontare il loro consumo idrico e di identificare, pianificare e attuare misure per ottenere risparmi idrici attraverso la gestione sistematica dell'acqua.
La norma definisce i requisiti per l’implementazione di un sistema di gestione per l’efficientamento idrico e contiene una guida per il suo uso. Indirizzatta alle organizzazioni di tutti i tipi e dimensione, si può applicare a tutte le attività sotto il controllo dell’organizzazione o solo ad una parte di esse. 
Attuando i requisiti indicati dalla norma, un’organizzazione potrà: Raggiungere l’efficienza nell’uso dell’acqua attraverso l’approccio «reduce, replace, reuse»; Definire, implementare e mantenere la water efficiency; Migliorare continuamente la water efficiency.
La UNI ISO 46001:2021 segue la tipica struttura di alto livello ed è quindi integrabile con gli altri sistemi di gestione messi in atto da un’organizzazione.</t>
  </si>
  <si>
    <t>tipi certificazioni raccolte</t>
  </si>
  <si>
    <t>n certificazioni raccolte</t>
  </si>
  <si>
    <t>https://www.iso.org/iso-13485-medical-devices.html</t>
  </si>
  <si>
    <t>ISO 13485 Dispositivi medici - Sistemi di Gestione per la Qualità</t>
  </si>
  <si>
    <t>I requisiti della norma riguardano il Sistema di Gestione per la Qualità di un'organizzazione coinvolta in una o più fasi del ciclo di vita di un dispositivo medico, compresi progettazione e sviluppo, produzione, immagazzinamento e distribuzione, installazione, assistenza nonché dismissione finale e smaltimento dei dispositivi medici. I requisiti della presente norma internazionale possono essere utilizzati anche da fornitori o altre parti esterne che forniscono il prodotto a tali organizzazioni (per esempio, materie prime, componenti, sottogruppi, dispositivi medici, servizi di sterilizzazione, servizi di taratura, servizi di distribuzione, servizi di manutenzione).</t>
  </si>
  <si>
    <t>https://www.bureauveritas.it/needs/certificazione-iso-13485</t>
  </si>
  <si>
    <t>ISAE3402</t>
  </si>
  <si>
    <t>ISAE 3402 Standard Globale per la Reportistica di garanzia sulle organizzazioni di servizi</t>
  </si>
  <si>
    <t>L'ISAE 3402 (precedentemente SAS-70) è una certificazione di terzi, indipendente e riconosciuta dal settore che garantisce le soluzioni di hosting gestito in outsourcing (prevalentemente servizi in ambito IT, payroll ed amministrativo).
Si tratta nel nuovo standard globale per la reportistica di garanzia sulle organizzazioni di servizi.</t>
  </si>
  <si>
    <t>https://www.bureauveritas.it/needs/standard-isae-3402</t>
  </si>
  <si>
    <t>HACCP Hazard Analysis and Critical Control Points</t>
  </si>
  <si>
    <t>è il sistema più riconosciuto a livello internazionale basato sulla produzione di alimenti sicuri mediante un approccio preventivo. Le linee guida per la sua applicazione sono stabilite nel Codex Alimentarius PRINCIPI GENERALI DI IGIENE ALIMENTARE CXC 1-1969 (2020). Un sistema basato sull'HACCP è un requisito legale in diversi paesi, tra cui Stati Uniti e Regno Unito, a tutti i livelli della catena alimentare. Dimostrare un reale impegno per la sicurezza alimentare attraverso la conformità HACCP può anche trasformare il tuo marchio e fungere da efficace strumento di ingresso sul mercato, aprendo nuove opportunità commerciali in tutto il mondo.</t>
  </si>
  <si>
    <t>https://www.nqa.com/en-bd/certification/standards/haccp</t>
  </si>
  <si>
    <t>https://haccptraining.org/</t>
  </si>
  <si>
    <t>https://www.rina.org/it/esco-certification</t>
  </si>
  <si>
    <t>La norma UNI CEI 11352:2014 completa il quadro normativo rappresentato dalla UNI CEI EN ISO 50001 e dalla UNI CEI 11339 e si configura come uno strumento di supporto per le politiche energetiche nazionali. La norma  definisce i requisiti generali delle società (ESCO) che forniscono ai propri clienti servizi volti al miglioramento dell’efficienza energetica conformi alla norma UNI CEI EN 15900, con garanzia di risultati. In particolare, descrive i requisiti generali e le capacità (organizzativa, diagnostica, progettuale, gestionale, economica e finanziaria) che una ESCO deve possedere per poter offrire i servizi di efficienza energetica presso i propri clienti.</t>
  </si>
  <si>
    <t xml:space="preserve">UNI CEI 11352 Società Servizi Energetici - requisiti </t>
  </si>
  <si>
    <t>SERVIZI ENERGETICI</t>
  </si>
  <si>
    <t>https://www.nqa.com/en-ca/certification/standards/ohsas-18001</t>
  </si>
  <si>
    <t>RITIRATA. OHSAS 18001</t>
  </si>
  <si>
    <t>Nota:  la norma OHSAS 18001 è stata sostituita dalla norma ISO 45001:2018  e non è più possibile richiedere la certificazione OHSAS 18001. OHSAS 18001 è stato uno degli standard internazionali per i sistemi di gestione della salute e sicurezza sul lavoro. Ha fornito un quadro per la gestione efficace della SSL, compresi tutti gli aspetti della gestione del rischio e della conformità legale, e ha affrontato la salute e la sicurezza sul lavoro piuttosto che questioni specifiche sulla sicurezza del prodotto.</t>
  </si>
  <si>
    <t>eIDAS electronic IDentification Authentication and Signature</t>
  </si>
  <si>
    <t>https://www.agid.gov.it/it/piattaforme/eidas</t>
  </si>
  <si>
    <t>Il Regolamento UE 910/2014, noto come Regolamento eIDAS - electronic IDentification Authentication and Signature, ha l’obiettivo di fornire una base normativa a livello comunitario per i mezzi di identificazione elettronica degli stati membri.
Il Regolamento eIDAS ha l'obiettivo di rafforzare la fiducia di tutte le Parti Interessate (consumatori, imprese, autorità pubbliche e professionisti) negli ambienti online e nelle transazioni elettroniche nell’Unione Europea, fornendo una base normativa comune per interazioni elettroniche sicure fra cittadini, imprese e pubbliche amministrazioni.</t>
  </si>
  <si>
    <t>https://www.bureauveritas.it/needs/certificazione-eidas</t>
  </si>
  <si>
    <t>https://fami-qs.org/</t>
  </si>
  <si>
    <t>Lo standard FAMI-QS promuove l'adozione di misure volte a garantire la sicurezza e la qualità degli additivi alimentari e delle premiscele, l'applicazione dei requisiti europei in materia di alimentazione animale e una migliore tracciabilità.</t>
  </si>
  <si>
    <t>https://www.dnv.it/training/introduzione-al-sistema-fami-qs-v-6-163015/</t>
  </si>
  <si>
    <t>etichetta ambientale di prodotto, emessa da Assoscai, Associazione per lo sviluppo della competitività ambientale d’impresa</t>
  </si>
  <si>
    <t>https://ecozema.com/certificazioni/</t>
  </si>
  <si>
    <t>http://www.compostabile.com/</t>
  </si>
  <si>
    <t>https://www.compost.it/marchio-compostabile-cic/compostabile-cic/</t>
  </si>
  <si>
    <t xml:space="preserve">certificato di compostabilità di prodotto, emesso dal Consorzio Italiano Compostatori in ottemperanza alla norma EN13432. Pensato come un servizio destinato ai soci del CIC, il marchio risponde alla necessità di identificare con chiarezza i prodotti compostabili. Con l’obiettivo di garantire l’oggettiva compostabilità dei manufatti biodegradabili in entrata negli impianti di compostaggio, il marchio consente di contraddistinguere i materiali e i prodotti compostabili che rispettano i requisiti dello Standard Europeo UNI EN 13432 del 2002 nei processi di compostaggio industriale. </t>
  </si>
  <si>
    <t>Compostabile C.I.C.</t>
  </si>
  <si>
    <t>https://www.dincertco.de/din-certco/de/</t>
  </si>
  <si>
    <t>certificato di compostabilità di prodotto, emesso da DIN Certco in ottemperanza alla norma EN13432</t>
  </si>
  <si>
    <t>OK-COMPOST</t>
  </si>
  <si>
    <t>FAIRTRADE</t>
  </si>
  <si>
    <t>certificato di compostabilità di prodotto, emesso da AIB-Vincotte in ottemperanza alla norma EN13432.</t>
  </si>
  <si>
    <t>https://www.vincotte.be/en/professional/home/</t>
  </si>
  <si>
    <t>https://www.bio-garantie.at/agrovet</t>
  </si>
  <si>
    <t xml:space="preserve">La certificazione agroVet accerta che l’azienda rispetti le linee guida per la verificabilità dell’origine del prodotto. L’ente accerta che i criteri qualitativi obbligatori di prodotti, processi e sistemi di garanzia della qualità dal produttore al consumatore siano rispettati, in modo che la sicurezza richiesta in tutte le fasi produttive sia garantita. agroVet GmbH è un organismo di controllo e certificazione indipendente con elevati standard di qualità. Controllia e certifica le aziende per un'ampia gamma di standard di qualità nei settori delle materie prime, degli alimenti e dei mangimi, fino alle energie rinnovabili. </t>
  </si>
  <si>
    <t xml:space="preserve">certificato agroVet </t>
  </si>
  <si>
    <t>https://www.fairtrade.it/pdf/Il_Marchio_Fairtrade.pdf</t>
  </si>
  <si>
    <t>https://finanzasostenibile.it/soci/fairtrade-italia/</t>
  </si>
  <si>
    <t>Il Marchio FAIRTRADE, attraverso un sistema di certificazione internazionale, garantisce che i prodotti con il suo simbolo, siano stati siano stati prodotti nel rispetto dei diritti dei produttori e lavoratori del in Asia, Africa, America Latina e siano stati acquistati secondo i criteri del Commercio Equo e Solidale. Fairtrade garantisce un prezzo equo e stabile ai produttori del Sud del Mondo (Fairtrade minimum price) e un margine aggiuntivo da investire in progetti sociali e sanitari per le comunità e il rispetto delle colture locali (Fairtrade Premium). Nel nostro paese il Marchio di Certificazione FAIRTRADE è gestito dal consorzio Fairtrade Italia. Costituito da organismi del Terzo Settore, come Legambiente, Arci, Acli, Banca Etica, Movimento Consumatori, opera dal 1994 ed è parte di Fairtrade International, coordinamento centrale delle organizzazioni che promuovono il Marchio FAIRTRADE nei propri paesi.</t>
  </si>
  <si>
    <t xml:space="preserve">Lo standard Gluten Free è basato sull'HACCP e incorpora sistemi di gestione della sicurezza alimentare e le migliori pratiche di produzione riconosciute a livello internazionale per garantire la sicurezza e la qualità dei prodotti. I rivenditori al dettaglio, le aziende di servizi alimentari e i principali produttori di alimenti considerano la certificazione secondo lo standard un fattore fondamentale del loro processo di approvazione dei fornitori. Lo standard adotta un approccio basato sul buon senso e sul rischio, supporta la conformità normativa e fornisce alle aziende un percorso chiaro verso la certificazione. Il Programma di Certificazione Gluten Free (GFCP) del BRCGS può essere allegato a qualsiasi standard di sicurezza alimentare con marchio GFSI, come BRCGS Food, FSSC 22000, IFS Food e SQF. Gli audit possono essere condotti in modo autonomo o in combinazione con quelli di certificazione GFSI. Ciò aiuta a ridurre i costi di audit ed evita interruzioni di attività aziendali. Inoltre, armonizza le date della certificazione come ti è più comodo. E' riconosciuto dalle principali associazioni di celiaci a livello globale. </t>
  </si>
  <si>
    <t xml:space="preserve">GFCP Gluten Free Certification Program </t>
  </si>
  <si>
    <t>https://www.dnv.it/services/programma-di-certificazione-gluten-free-numero-3-190855/</t>
  </si>
  <si>
    <t>https://icea.bio/certificazioni/food/standard-volontari/senza-glutine/</t>
  </si>
  <si>
    <t>https://www.top-employers.com/it-IT/how-we-certify/</t>
  </si>
  <si>
    <t>https://www.wateralliance.it/comunicato-stampa/certificazione-top-employers-italia-2024/</t>
  </si>
  <si>
    <t>La Certificazione Top Employers è il riconoscimento ufficiale delle eccellenze aziendali nelle politiche e strategie delle Risorse umane (HR) e della loro attuazione per contribuire al benessere delle persone, migliorare l’ambiente di lavoro e il mondo del lavoro. Viene rilasciata alle aziende, poco più di un centinaio in Italia, che raggiungono e soddisfano gli elevati standard richiesti dalla HR Best Practices Survey. La Survey ricopre 6 macro aree in ambito HR, esamina e analizza in profondità 20 diversi topics e rispettive Best Practice, tra cui la centralità delle persone, l’ambiente lavorativo, l’acquisizione di talenti, la formazione, il benessere, la diversità, l’equità e l’inclusione e molti altri.</t>
  </si>
  <si>
    <t>Top Employers</t>
  </si>
  <si>
    <t>Nell’ambito delle Certificazioni Religiose e Alimentari, riconosciute dalla comunità internazionale, al pari della Certificazione Halal, la Certificazione Kosher indica che un determinato alimento è stato prodotto nel rispetto delle regole e dei valori fondativi della religione ebraica.</t>
  </si>
  <si>
    <t>https://www.qmsitalia.it/requisiti-per-la-certificazione-kosher/</t>
  </si>
  <si>
    <t>certificazione Kosher</t>
  </si>
  <si>
    <t>https://www.bureauveritas.it/needs/certificazione-iso-22005</t>
  </si>
  <si>
    <t>ISO22005 Tracciabilità nella catena alimentare e dei mangimi — Principi generali e requisiti di base per la progettazione e l'attuazione del sistema</t>
  </si>
  <si>
    <t>La norma ISO 22005:2007 fornisce i principi e specifica i requisiti di base per la progettazione e l'implementazione di un sistema di tracciabilità dei mangimi e degli alimenti. Può essere applicato da un'organizzazione che opera in qualsiasi fase della catena alimentare e dei mangimi. È destinato ad essere sufficientemente flessibile da consentire alle organizzazioni dei mangimi e alle organizzazioni alimentari di raggiungere gli obiettivi identificati. Il sistema di tracciabilità è uno strumento tecnico per aiutare un'organizzazione a conformarsi ai suoi obiettivi definiti ed è applicabile quando necessario per determinare la storia o l'ubicazione di un prodotto o dei suoi componenti rilevanti.</t>
  </si>
  <si>
    <t>https://www.iso.org/standard/36297.html</t>
  </si>
  <si>
    <t>Somma di N</t>
  </si>
  <si>
    <t>N BCs</t>
  </si>
  <si>
    <t>BCORP</t>
  </si>
  <si>
    <t>Formalizzazione in Società Benefit</t>
  </si>
  <si>
    <t>Prima certificazione B Corp</t>
  </si>
  <si>
    <t>Anno</t>
  </si>
  <si>
    <t xml:space="preserve">N° di report </t>
  </si>
  <si>
    <t>AA</t>
  </si>
  <si>
    <t>DS</t>
  </si>
  <si>
    <t>CERT1</t>
  </si>
  <si>
    <t>CERT2</t>
  </si>
  <si>
    <t>CERT3</t>
  </si>
  <si>
    <t>CERT4</t>
  </si>
  <si>
    <t>CERT5</t>
  </si>
  <si>
    <t>CERT6</t>
  </si>
  <si>
    <t>CERT7</t>
  </si>
  <si>
    <t>CERT8</t>
  </si>
  <si>
    <t>CERT9</t>
  </si>
  <si>
    <t>CERT10</t>
  </si>
  <si>
    <t>CERT11</t>
  </si>
  <si>
    <t>CERT12</t>
  </si>
  <si>
    <t>CERT13</t>
  </si>
  <si>
    <t>CERT14</t>
  </si>
  <si>
    <t>CERT15</t>
  </si>
  <si>
    <t>CERT16</t>
  </si>
  <si>
    <t>CERT17</t>
  </si>
  <si>
    <t>CERT18</t>
  </si>
  <si>
    <t>CERT19</t>
  </si>
  <si>
    <t>CERT20</t>
  </si>
  <si>
    <t>CERT21</t>
  </si>
  <si>
    <t>CERT22</t>
  </si>
  <si>
    <t>CERT23</t>
  </si>
  <si>
    <t>CERT24</t>
  </si>
  <si>
    <t>CERT25</t>
  </si>
  <si>
    <t>CERT26</t>
  </si>
  <si>
    <t>CERT27</t>
  </si>
  <si>
    <t>CERT28</t>
  </si>
  <si>
    <t>CERT29</t>
  </si>
  <si>
    <t>CERT30</t>
  </si>
  <si>
    <t>CERT31</t>
  </si>
  <si>
    <t>CERT32</t>
  </si>
  <si>
    <t>CERT33</t>
  </si>
  <si>
    <t>CERT34</t>
  </si>
  <si>
    <t>CERT35</t>
  </si>
  <si>
    <t>CERT36</t>
  </si>
  <si>
    <t>CERT37</t>
  </si>
  <si>
    <t>CERT38</t>
  </si>
  <si>
    <t>CERT39</t>
  </si>
  <si>
    <t>CERT40</t>
  </si>
  <si>
    <t>CERT41</t>
  </si>
  <si>
    <t>CERT42</t>
  </si>
  <si>
    <t>CERT43</t>
  </si>
  <si>
    <t>CERT44</t>
  </si>
  <si>
    <t>CERT45</t>
  </si>
  <si>
    <t>CERT46</t>
  </si>
  <si>
    <t>CERT47</t>
  </si>
  <si>
    <t>CERT48</t>
  </si>
  <si>
    <t>CERT49</t>
  </si>
  <si>
    <t>CERT50</t>
  </si>
  <si>
    <t>CERT51</t>
  </si>
  <si>
    <t>CERT52</t>
  </si>
  <si>
    <t>CERT53</t>
  </si>
  <si>
    <t>CERT54</t>
  </si>
  <si>
    <t>CERT55</t>
  </si>
  <si>
    <t>CERT56</t>
  </si>
  <si>
    <t>CERT57</t>
  </si>
  <si>
    <t>CERT58</t>
  </si>
  <si>
    <t>CERT59</t>
  </si>
  <si>
    <t>CERT60</t>
  </si>
  <si>
    <t>CERT61</t>
  </si>
  <si>
    <t>CERT62</t>
  </si>
  <si>
    <t>CERT63</t>
  </si>
  <si>
    <t>CERT64</t>
  </si>
  <si>
    <t>CERT65</t>
  </si>
  <si>
    <t>CERT66</t>
  </si>
  <si>
    <t>CERT67</t>
  </si>
  <si>
    <t>CERT68</t>
  </si>
  <si>
    <t>CERT69</t>
  </si>
  <si>
    <t>CERT70</t>
  </si>
  <si>
    <t>CERT71</t>
  </si>
  <si>
    <t>CERT72</t>
  </si>
  <si>
    <t>CERT73</t>
  </si>
  <si>
    <t>CERT74</t>
  </si>
  <si>
    <t>CERT75</t>
  </si>
  <si>
    <t>CERT76</t>
  </si>
  <si>
    <t>CERT77</t>
  </si>
  <si>
    <t>CERT78</t>
  </si>
  <si>
    <t>CERT79</t>
  </si>
  <si>
    <t>CERT80</t>
  </si>
  <si>
    <t>CERT81</t>
  </si>
  <si>
    <t>CERT82</t>
  </si>
  <si>
    <t>CERT83</t>
  </si>
  <si>
    <t>CERT84</t>
  </si>
  <si>
    <t>CERT85</t>
  </si>
  <si>
    <t>CERT86</t>
  </si>
  <si>
    <t>CERT87</t>
  </si>
  <si>
    <t>CERT88</t>
  </si>
  <si>
    <t>CERT89</t>
  </si>
  <si>
    <t>CERT90</t>
  </si>
  <si>
    <t>CERT91</t>
  </si>
  <si>
    <t>CERT92</t>
  </si>
  <si>
    <t>CERT93</t>
  </si>
  <si>
    <t>CERT94</t>
  </si>
  <si>
    <t>CERT95</t>
  </si>
  <si>
    <t>CERT96</t>
  </si>
  <si>
    <t>CERT97</t>
  </si>
  <si>
    <t>CERTI1</t>
  </si>
  <si>
    <t>CERTI2</t>
  </si>
  <si>
    <t>CERTI3</t>
  </si>
  <si>
    <t>CERTI4</t>
  </si>
  <si>
    <t>CERTI5</t>
  </si>
  <si>
    <t>CERTI6</t>
  </si>
  <si>
    <t>CERTI7</t>
  </si>
  <si>
    <t>CERTI8</t>
  </si>
  <si>
    <t>CERTI9</t>
  </si>
  <si>
    <t>CERTI10</t>
  </si>
  <si>
    <t>CERTI11</t>
  </si>
  <si>
    <t>CERTI12</t>
  </si>
  <si>
    <t>CERTI13</t>
  </si>
  <si>
    <t>CERTI14</t>
  </si>
  <si>
    <t>CERTI15</t>
  </si>
  <si>
    <t>CERTI16</t>
  </si>
  <si>
    <t>CERTI17</t>
  </si>
  <si>
    <t>CERTI18</t>
  </si>
  <si>
    <t>CERTI19</t>
  </si>
  <si>
    <t>CERTI20</t>
  </si>
  <si>
    <t>CERTI21</t>
  </si>
  <si>
    <t>CERTI22</t>
  </si>
  <si>
    <t>CERTI23</t>
  </si>
  <si>
    <t>CERTI24</t>
  </si>
  <si>
    <t>CERTI25</t>
  </si>
  <si>
    <t>CERTI26</t>
  </si>
  <si>
    <t>CERTI27</t>
  </si>
  <si>
    <t>CERTI28</t>
  </si>
  <si>
    <t>CERTI29</t>
  </si>
  <si>
    <t>CERTI30</t>
  </si>
  <si>
    <t>CERTI31</t>
  </si>
  <si>
    <t>CERTI32</t>
  </si>
  <si>
    <t>CERTI33</t>
  </si>
  <si>
    <t>CERTI34</t>
  </si>
  <si>
    <t>CERTI35</t>
  </si>
  <si>
    <t>CERTI36</t>
  </si>
  <si>
    <t>CERTI37</t>
  </si>
  <si>
    <t>CERTI38</t>
  </si>
  <si>
    <t>CERTI39</t>
  </si>
  <si>
    <t>CERTI40</t>
  </si>
  <si>
    <t>CERTI41</t>
  </si>
  <si>
    <t>CERTI42</t>
  </si>
  <si>
    <t>CERTI43</t>
  </si>
  <si>
    <t>CERTI44</t>
  </si>
  <si>
    <t>CERTI45</t>
  </si>
  <si>
    <t>CERTI46</t>
  </si>
  <si>
    <t>CERTI47</t>
  </si>
  <si>
    <t>CERTI48</t>
  </si>
  <si>
    <t>CERTI49</t>
  </si>
  <si>
    <t>CERTI50</t>
  </si>
  <si>
    <t>CERTI51</t>
  </si>
  <si>
    <t>CERTI52</t>
  </si>
  <si>
    <t>CERTI53</t>
  </si>
  <si>
    <t>CERTI54</t>
  </si>
  <si>
    <t>CERTI55</t>
  </si>
  <si>
    <t>CERTI56</t>
  </si>
  <si>
    <t>CERTI57</t>
  </si>
  <si>
    <t>CERTI58</t>
  </si>
  <si>
    <t>CERTI59</t>
  </si>
  <si>
    <t>CERTI60</t>
  </si>
  <si>
    <t>CERTI61</t>
  </si>
  <si>
    <t>CERTI62</t>
  </si>
  <si>
    <t>CERTI63</t>
  </si>
  <si>
    <t>CERTI64</t>
  </si>
  <si>
    <t>CERTI65</t>
  </si>
  <si>
    <t>CERTI66</t>
  </si>
  <si>
    <t>CERTI67</t>
  </si>
  <si>
    <t>CERTI68</t>
  </si>
  <si>
    <t>CERTI69</t>
  </si>
  <si>
    <t>CERTI70</t>
  </si>
  <si>
    <t>CERTI71</t>
  </si>
  <si>
    <t>CERTI72</t>
  </si>
  <si>
    <t>CERTI73</t>
  </si>
  <si>
    <t>CERTI74</t>
  </si>
  <si>
    <t>CERTI75</t>
  </si>
  <si>
    <t>CERTI76</t>
  </si>
  <si>
    <t>CERTI77</t>
  </si>
  <si>
    <t>CERTI78</t>
  </si>
  <si>
    <t>CERTI79</t>
  </si>
  <si>
    <t>CERTI80</t>
  </si>
  <si>
    <t>CERTI81</t>
  </si>
  <si>
    <t>CERTI82</t>
  </si>
  <si>
    <t>CERTI83</t>
  </si>
  <si>
    <t>CERTI84</t>
  </si>
  <si>
    <t>CERTI85</t>
  </si>
  <si>
    <t>CERTI86</t>
  </si>
  <si>
    <t>CERTI87</t>
  </si>
  <si>
    <t>CERTI88</t>
  </si>
  <si>
    <t>CERTI89</t>
  </si>
  <si>
    <t>CERTI90</t>
  </si>
  <si>
    <t>CERTI91</t>
  </si>
  <si>
    <t>CERTI92</t>
  </si>
  <si>
    <t>CERTI93</t>
  </si>
  <si>
    <t>CERTI94</t>
  </si>
  <si>
    <t>CERTI95</t>
  </si>
  <si>
    <t>CERTI96</t>
  </si>
  <si>
    <t>CERTI97</t>
  </si>
  <si>
    <t>SOSTENIBILITA' SOCIALE</t>
  </si>
  <si>
    <t>SOSTENIBILITA' AMBIENTALE</t>
  </si>
  <si>
    <t>CERTIFICAZIONE DI PRODOTTO</t>
  </si>
  <si>
    <t>ID</t>
  </si>
  <si>
    <t>NOME COLONNA2</t>
  </si>
  <si>
    <t>ANNO</t>
  </si>
  <si>
    <t>www.rvd.bz.it/it.html</t>
  </si>
  <si>
    <t>GER</t>
  </si>
  <si>
    <t>report_db\Gemeinwohlbericht_2022.pdf</t>
  </si>
  <si>
    <t>report_db\Geschaftsbericht_2022_ohne_Bilanzteil.pdf</t>
  </si>
  <si>
    <t>report_db\Gemeinwohlbericht_Raiffeisen_2021.pdf</t>
  </si>
  <si>
    <t>report_db\Geschaeftsbericht_ohneBilanz_Raiffeisen_2021.pdf</t>
  </si>
  <si>
    <t>report_db\Gemeinwohlbericht_2020.pdf</t>
  </si>
  <si>
    <t>report_db\Gescha__ftsbericht_2020_kurz_komprimiert.pdf</t>
  </si>
  <si>
    <t>report_db\Bericht_2019_ohne_Bilanz_16.04.20_20A0017.pdf</t>
  </si>
  <si>
    <t>report_db\Bericht_2018_LR_KURZ.pdf</t>
  </si>
  <si>
    <t>report_db\Bericht_2017_LR_KURZ.pdf</t>
  </si>
  <si>
    <t>report_db\Bericht_2016_LR_KURZ.pdf</t>
  </si>
  <si>
    <t>report_db\Bericht_2015_kurz.pdf</t>
  </si>
  <si>
    <t>report_db\Geschaeftsbericht_2014.pdf</t>
  </si>
  <si>
    <t>N SOCIETA'</t>
  </si>
  <si>
    <t>report_db\BIZAWAY_2021.pdf</t>
  </si>
  <si>
    <t>report_db\CRABIZ_2021.pdf</t>
  </si>
  <si>
    <t>report_db\DERMOPHISIOLOGIQUE_2021.pdf</t>
  </si>
  <si>
    <t>report_db\EVOLVERE_2021.pdf</t>
  </si>
  <si>
    <t>report_db\EVOLVERE_2020.pdf</t>
  </si>
  <si>
    <t>report_db\EVOLVERE_2019.pdf</t>
  </si>
  <si>
    <t>report_db\EVOLVERE_2018.pdf</t>
  </si>
  <si>
    <t>report_db\EVOLVERE_2017.pdf</t>
  </si>
  <si>
    <t>report_db\FILENI ALIMENTARE_2020.pdf</t>
  </si>
  <si>
    <t>report_db\FLORIM CERAMICHE_2021.pdf</t>
  </si>
  <si>
    <t>report_db\INTERCONSUL_2021.pdf</t>
  </si>
  <si>
    <t>report_db\KF_2020.pdf</t>
  </si>
  <si>
    <t>report_db\LOOKAROUND_2021.pdf</t>
  </si>
  <si>
    <t>report_db\MAKER_2020.pdf</t>
  </si>
  <si>
    <t xml:space="preserve">ESPLORATO SITO PRECEDENTE: mondora.com </t>
  </si>
  <si>
    <t>report_db\MONDORA_2021.pdf</t>
  </si>
  <si>
    <t>report_db\MONDORA_2020.pdf</t>
  </si>
  <si>
    <t>report_db\MONDORA_2019.pdf</t>
  </si>
  <si>
    <t>report_db\MONDORA_2018.pdf</t>
  </si>
  <si>
    <t>report_db\MONDORA_2017.pdf</t>
  </si>
  <si>
    <t>report_db\NOVAMONT_2021.pdf</t>
  </si>
  <si>
    <t>report_db\OMAL_2017.pdf</t>
  </si>
  <si>
    <t>report_db\P.M.G. ITALIA_2021.pdf</t>
  </si>
  <si>
    <t>report_db\RICEHOUSE_2021.pdf</t>
  </si>
  <si>
    <t>report_db\UP2YOU_2021.pdf</t>
  </si>
  <si>
    <t>report_db\WAMI_2018.pdf</t>
  </si>
  <si>
    <t>COSMESI</t>
  </si>
  <si>
    <t>Certificazioni Halal (accorpate)</t>
  </si>
  <si>
    <t>.</t>
  </si>
  <si>
    <t>sono state accorpate 3 certificazioni Halal in una sota</t>
  </si>
  <si>
    <t>%</t>
  </si>
  <si>
    <t>CERT</t>
  </si>
  <si>
    <t>Cert. di Prodotto</t>
  </si>
  <si>
    <t>Sostenibilità Ambientale</t>
  </si>
  <si>
    <t>Sostenibilità Sociale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</si>
</sst>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u/>
      <sz val="11"/>
      <color theme="10"/>
      <name val="Calibri"/>
      <family val="2"/>
      <scheme val="minor"/>
    </font>
    <font>
      <sz val="8"/>
      <name val="Calibri"/>
      <family val="2"/>
      <scheme val="minor"/>
    </font>
    <font>
      <sz val="11"/>
      <name val="Calibri"/>
      <family val="2"/>
      <scheme val="minor"/>
    </font>
    <font>
      <sz val="9"/>
      <color indexed="81"/>
      <name val="Tahoma"/>
      <family val="2"/>
    </font>
    <font>
      <b/>
      <sz val="9"/>
      <color indexed="81"/>
      <name val="Tahoma"/>
      <family val="2"/>
    </font>
    <font>
      <b/>
      <u/>
      <sz val="11"/>
      <color theme="1"/>
      <name val="Calibri"/>
      <family val="2"/>
      <scheme val="minor"/>
    </font>
    <font>
      <sz val="11"/>
      <color rgb="FF222222"/>
      <name val="Calibri"/>
      <family val="2"/>
      <scheme val="minor"/>
    </font>
    <font>
      <b/>
      <sz val="11"/>
      <color theme="0"/>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0070C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9"/>
        <bgColor theme="9"/>
      </patternFill>
    </fill>
    <fill>
      <patternFill patternType="solid">
        <fgColor rgb="FF92D05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9" tint="0.39997558519241921"/>
      </right>
      <top style="thin">
        <color theme="9" tint="0.39997558519241921"/>
      </top>
      <bottom style="thin">
        <color theme="9"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76">
    <xf numFmtId="0" fontId="0" fillId="0" borderId="0" xfId="0"/>
    <xf numFmtId="0" fontId="0" fillId="2" borderId="0" xfId="0" applyFill="1"/>
    <xf numFmtId="0" fontId="0" fillId="3" borderId="0" xfId="0" applyFill="1"/>
    <xf numFmtId="14" fontId="0" fillId="3" borderId="0" xfId="0" applyNumberFormat="1" applyFill="1"/>
    <xf numFmtId="0" fontId="1" fillId="3" borderId="0" xfId="1" applyNumberFormat="1" applyFill="1"/>
    <xf numFmtId="0" fontId="1" fillId="3" borderId="0" xfId="1" applyFill="1"/>
    <xf numFmtId="0" fontId="3" fillId="3" borderId="0" xfId="1" applyFont="1" applyFill="1"/>
    <xf numFmtId="0" fontId="3" fillId="3" borderId="0" xfId="1" applyNumberFormat="1" applyFont="1" applyFill="1"/>
    <xf numFmtId="0" fontId="0" fillId="4" borderId="0" xfId="0" applyFill="1"/>
    <xf numFmtId="0" fontId="1" fillId="2" borderId="0" xfId="1" applyFill="1"/>
    <xf numFmtId="0" fontId="3" fillId="3" borderId="0" xfId="0" applyFont="1" applyFill="1"/>
    <xf numFmtId="0" fontId="0" fillId="0" borderId="0" xfId="0" applyAlignment="1">
      <alignment horizontal="center"/>
    </xf>
    <xf numFmtId="0" fontId="0" fillId="0" borderId="1" xfId="0" applyBorder="1" applyAlignment="1">
      <alignment horizontal="center"/>
    </xf>
    <xf numFmtId="0" fontId="0" fillId="0" borderId="4" xfId="0" applyBorder="1" applyAlignment="1">
      <alignment horizontal="center"/>
    </xf>
    <xf numFmtId="0" fontId="0" fillId="5" borderId="3" xfId="0" applyFill="1" applyBorder="1" applyAlignment="1">
      <alignment horizontal="center"/>
    </xf>
    <xf numFmtId="0" fontId="6" fillId="6" borderId="5" xfId="0" applyFont="1" applyFill="1" applyBorder="1"/>
    <xf numFmtId="0" fontId="0" fillId="0" borderId="5" xfId="0" applyBorder="1"/>
    <xf numFmtId="0" fontId="0" fillId="5" borderId="2"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0" borderId="5" xfId="0" applyBorder="1" applyAlignment="1">
      <alignment horizontal="center"/>
    </xf>
    <xf numFmtId="0" fontId="6"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vertical="center" wrapText="1"/>
    </xf>
    <xf numFmtId="0" fontId="0" fillId="0" borderId="1" xfId="0" applyBorder="1" applyAlignment="1">
      <alignment vertical="center"/>
    </xf>
    <xf numFmtId="0" fontId="1" fillId="0" borderId="1" xfId="1" applyBorder="1" applyAlignment="1">
      <alignment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Border="1" applyAlignment="1">
      <alignment vertical="center"/>
    </xf>
    <xf numFmtId="0" fontId="3" fillId="0" borderId="1" xfId="0" applyFont="1" applyBorder="1" applyAlignment="1">
      <alignment horizontal="center" vertical="center" wrapText="1"/>
    </xf>
    <xf numFmtId="0" fontId="3" fillId="0" borderId="1" xfId="1" applyFont="1" applyBorder="1" applyAlignment="1">
      <alignment vertical="center"/>
    </xf>
    <xf numFmtId="0" fontId="0" fillId="0" borderId="0" xfId="0" pivotButton="1"/>
    <xf numFmtId="0" fontId="8" fillId="7" borderId="8" xfId="0" applyFont="1" applyFill="1" applyBorder="1"/>
    <xf numFmtId="0" fontId="0" fillId="3" borderId="8"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Alignment="1">
      <alignment horizontal="right"/>
    </xf>
    <xf numFmtId="0" fontId="8" fillId="7" borderId="14" xfId="0" applyFont="1" applyFill="1" applyBorder="1"/>
    <xf numFmtId="0" fontId="3" fillId="3" borderId="8" xfId="1" applyFont="1" applyFill="1" applyBorder="1"/>
    <xf numFmtId="0" fontId="0" fillId="3" borderId="14" xfId="0" applyFill="1" applyBorder="1"/>
    <xf numFmtId="0" fontId="1" fillId="3" borderId="8" xfId="1" applyFill="1" applyBorder="1"/>
    <xf numFmtId="0" fontId="3" fillId="3" borderId="8" xfId="1" applyNumberFormat="1" applyFont="1" applyFill="1" applyBorder="1"/>
    <xf numFmtId="0" fontId="1" fillId="3" borderId="8" xfId="1" applyNumberFormat="1" applyFill="1" applyBorder="1"/>
    <xf numFmtId="0" fontId="3" fillId="0" borderId="15"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vertical="center"/>
    </xf>
    <xf numFmtId="0" fontId="6" fillId="0" borderId="17"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wrapText="1"/>
    </xf>
    <xf numFmtId="0" fontId="6" fillId="0" borderId="18" xfId="0" applyFont="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vertical="center"/>
    </xf>
    <xf numFmtId="0" fontId="3" fillId="0" borderId="20" xfId="0" applyFont="1" applyBorder="1" applyAlignment="1">
      <alignment vertical="center" wrapText="1"/>
    </xf>
    <xf numFmtId="0" fontId="3" fillId="0" borderId="20" xfId="0" applyFont="1" applyBorder="1" applyAlignment="1">
      <alignment horizontal="center" vertical="center" wrapText="1"/>
    </xf>
    <xf numFmtId="0" fontId="0" fillId="0" borderId="21" xfId="0" applyBorder="1" applyAlignment="1">
      <alignment vertical="center"/>
    </xf>
    <xf numFmtId="0" fontId="0" fillId="0" borderId="1" xfId="0" applyBorder="1" applyAlignment="1">
      <alignment horizontal="center" vertical="center" wrapText="1"/>
    </xf>
    <xf numFmtId="0" fontId="3" fillId="0" borderId="15" xfId="0" applyFont="1" applyBorder="1" applyAlignment="1">
      <alignment vertical="center"/>
    </xf>
    <xf numFmtId="0" fontId="0" fillId="0" borderId="15" xfId="0" applyBorder="1" applyAlignment="1">
      <alignment vertical="center"/>
    </xf>
    <xf numFmtId="0" fontId="0" fillId="0" borderId="20" xfId="0" applyBorder="1" applyAlignment="1">
      <alignment horizontal="center" vertical="center"/>
    </xf>
    <xf numFmtId="0" fontId="0" fillId="0" borderId="19" xfId="0" applyBorder="1" applyAlignment="1">
      <alignment vertical="center"/>
    </xf>
    <xf numFmtId="0" fontId="3" fillId="0" borderId="0" xfId="0" applyFont="1"/>
    <xf numFmtId="0" fontId="0" fillId="0" borderId="20" xfId="0" applyBorder="1" applyAlignment="1">
      <alignment vertical="center" wrapText="1"/>
    </xf>
    <xf numFmtId="0" fontId="3" fillId="0" borderId="15" xfId="0" applyFont="1" applyBorder="1" applyAlignment="1">
      <alignment vertical="center" wrapText="1"/>
    </xf>
    <xf numFmtId="0" fontId="3" fillId="0" borderId="19" xfId="0" applyFont="1" applyBorder="1" applyAlignment="1">
      <alignment vertical="center" wrapText="1"/>
    </xf>
    <xf numFmtId="0" fontId="0" fillId="8" borderId="0" xfId="0" applyFill="1"/>
    <xf numFmtId="14" fontId="0" fillId="8" borderId="0" xfId="0" applyNumberFormat="1" applyFill="1"/>
    <xf numFmtId="0" fontId="1" fillId="8" borderId="0" xfId="1" applyFill="1"/>
    <xf numFmtId="0" fontId="0" fillId="0" borderId="5" xfId="0" applyBorder="1" applyAlignment="1">
      <alignment horizontal="center"/>
    </xf>
    <xf numFmtId="0" fontId="0" fillId="0" borderId="0" xfId="0" applyAlignment="1">
      <alignment horizontal="center"/>
    </xf>
    <xf numFmtId="0" fontId="6" fillId="6" borderId="0" xfId="0" applyFont="1" applyFill="1" applyAlignment="1">
      <alignment horizontal="center"/>
    </xf>
    <xf numFmtId="0" fontId="3" fillId="0" borderId="1" xfId="0" applyFont="1" applyBorder="1"/>
    <xf numFmtId="0" fontId="0" fillId="0" borderId="0" xfId="0" applyBorder="1" applyAlignment="1">
      <alignment vertical="center" wrapText="1"/>
    </xf>
  </cellXfs>
  <cellStyles count="2">
    <cellStyle name="Collegamento ipertestuale" xfId="1" builtinId="8"/>
    <cellStyle name="Normale" xfId="0" builtinId="0"/>
  </cellStyles>
  <dxfs count="134">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rgb="FF0070C0"/>
        </patternFill>
      </fill>
    </dxf>
    <dxf>
      <fill>
        <patternFill patternType="solid">
          <fgColor indexed="64"/>
          <bgColor theme="0"/>
        </patternFill>
      </fill>
    </dxf>
    <dxf>
      <numFmt numFmtId="0" formatCode="Genera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dxf>
    <dxf>
      <fill>
        <patternFill patternType="solid">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dxf>
    <dxf>
      <numFmt numFmtId="0" formatCode="General"/>
    </dxf>
    <dxf>
      <numFmt numFmtId="0" formatCode="General"/>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0070C0"/>
        </patternFill>
      </fill>
    </dxf>
    <dxf>
      <fill>
        <patternFill patternType="solid">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1" defaultTableStyle="TableStyleMedium2" defaultPivotStyle="PivotStyleLight16">
    <tableStyle name="Stile tabella 1" pivot="0" count="0" xr9:uid="{13E25535-7C7A-4664-990B-11E7D6E7AFA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1C4-4212-81CD-BA78832EAEC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977-4626-A14D-A652444BDC9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1C4-4212-81CD-BA78832EAEC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1C4-4212-81CD-BA78832EAEC0}"/>
              </c:ext>
            </c:extLst>
          </c:dPt>
          <c:dLbls>
            <c:dLbl>
              <c:idx val="1"/>
              <c:spPr>
                <a:noFill/>
                <a:ln w="9525">
                  <a:noFill/>
                  <a:round/>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it-IT"/>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977-4626-A14D-A652444BDC9B}"/>
                </c:ext>
              </c:extLst>
            </c:dLbl>
            <c:spPr>
              <a:noFill/>
              <a:ln w="9525">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it-IT"/>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stat!$A$6:$A$9</c:f>
              <c:strCache>
                <c:ptCount val="4"/>
                <c:pt idx="0">
                  <c:v>OTHER.REPORT</c:v>
                </c:pt>
                <c:pt idx="1">
                  <c:v>ANNUAL.REPORT</c:v>
                </c:pt>
                <c:pt idx="2">
                  <c:v>SUSTAIN.REPORT</c:v>
                </c:pt>
                <c:pt idx="3">
                  <c:v>IMPACT.REPORT</c:v>
                </c:pt>
              </c:strCache>
            </c:strRef>
          </c:cat>
          <c:val>
            <c:numRef>
              <c:f>stat!$B$6:$B$9</c:f>
              <c:numCache>
                <c:formatCode>General</c:formatCode>
                <c:ptCount val="4"/>
                <c:pt idx="0">
                  <c:v>57</c:v>
                </c:pt>
                <c:pt idx="1">
                  <c:v>82</c:v>
                </c:pt>
                <c:pt idx="2">
                  <c:v>166</c:v>
                </c:pt>
                <c:pt idx="3">
                  <c:v>323</c:v>
                </c:pt>
              </c:numCache>
            </c:numRef>
          </c:val>
          <c:extLst>
            <c:ext xmlns:c16="http://schemas.microsoft.com/office/drawing/2014/chart" uri="{C3380CC4-5D6E-409C-BE32-E72D297353CC}">
              <c16:uniqueId val="{00000000-D977-4626-A14D-A652444BDC9B}"/>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it-IT"/>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stat!$T$11</c:f>
              <c:strCache>
                <c:ptCount val="1"/>
                <c:pt idx="0">
                  <c:v>N° di report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stat!$S$12:$S$22</c:f>
              <c:numCache>
                <c:formatCode>General</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xVal>
          <c:yVal>
            <c:numRef>
              <c:f>stat!$T$12:$T$22</c:f>
              <c:numCache>
                <c:formatCode>General</c:formatCode>
                <c:ptCount val="11"/>
                <c:pt idx="0">
                  <c:v>9</c:v>
                </c:pt>
                <c:pt idx="1">
                  <c:v>12</c:v>
                </c:pt>
                <c:pt idx="2">
                  <c:v>15</c:v>
                </c:pt>
                <c:pt idx="3">
                  <c:v>27</c:v>
                </c:pt>
                <c:pt idx="4">
                  <c:v>34</c:v>
                </c:pt>
                <c:pt idx="5">
                  <c:v>54</c:v>
                </c:pt>
                <c:pt idx="6">
                  <c:v>90</c:v>
                </c:pt>
                <c:pt idx="7">
                  <c:v>151</c:v>
                </c:pt>
                <c:pt idx="8">
                  <c:v>200</c:v>
                </c:pt>
                <c:pt idx="9">
                  <c:v>33</c:v>
                </c:pt>
                <c:pt idx="10">
                  <c:v>3</c:v>
                </c:pt>
              </c:numCache>
            </c:numRef>
          </c:yVal>
          <c:smooth val="0"/>
          <c:extLst>
            <c:ext xmlns:c16="http://schemas.microsoft.com/office/drawing/2014/chart" uri="{C3380CC4-5D6E-409C-BE32-E72D297353CC}">
              <c16:uniqueId val="{00000000-1E5F-4AC5-BE0D-428D1F781D6B}"/>
            </c:ext>
          </c:extLst>
        </c:ser>
        <c:dLbls>
          <c:showLegendKey val="0"/>
          <c:showVal val="0"/>
          <c:showCatName val="0"/>
          <c:showSerName val="0"/>
          <c:showPercent val="0"/>
          <c:showBubbleSize val="0"/>
        </c:dLbls>
        <c:axId val="294047536"/>
        <c:axId val="357319728"/>
      </c:scatterChart>
      <c:valAx>
        <c:axId val="294047536"/>
        <c:scaling>
          <c:orientation val="minMax"/>
          <c:max val="2024"/>
          <c:min val="2014"/>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7319728"/>
        <c:crosses val="autoZero"/>
        <c:crossBetween val="midCat"/>
        <c:majorUnit val="1"/>
      </c:valAx>
      <c:valAx>
        <c:axId val="35731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report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94047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stat!$T$11</c:f>
              <c:strCache>
                <c:ptCount val="1"/>
                <c:pt idx="0">
                  <c:v>N° di report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stat!$S$12:$S$22</c:f>
              <c:numCache>
                <c:formatCode>General</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xVal>
          <c:yVal>
            <c:numRef>
              <c:f>stat!$T$12:$T$22</c:f>
              <c:numCache>
                <c:formatCode>General</c:formatCode>
                <c:ptCount val="11"/>
                <c:pt idx="0">
                  <c:v>9</c:v>
                </c:pt>
                <c:pt idx="1">
                  <c:v>12</c:v>
                </c:pt>
                <c:pt idx="2">
                  <c:v>15</c:v>
                </c:pt>
                <c:pt idx="3">
                  <c:v>27</c:v>
                </c:pt>
                <c:pt idx="4">
                  <c:v>34</c:v>
                </c:pt>
                <c:pt idx="5">
                  <c:v>54</c:v>
                </c:pt>
                <c:pt idx="6">
                  <c:v>90</c:v>
                </c:pt>
                <c:pt idx="7">
                  <c:v>151</c:v>
                </c:pt>
                <c:pt idx="8">
                  <c:v>200</c:v>
                </c:pt>
                <c:pt idx="9">
                  <c:v>33</c:v>
                </c:pt>
                <c:pt idx="10">
                  <c:v>3</c:v>
                </c:pt>
              </c:numCache>
            </c:numRef>
          </c:yVal>
          <c:smooth val="0"/>
          <c:extLst>
            <c:ext xmlns:c16="http://schemas.microsoft.com/office/drawing/2014/chart" uri="{C3380CC4-5D6E-409C-BE32-E72D297353CC}">
              <c16:uniqueId val="{00000000-38D7-400D-B400-6C7B1AED6A44}"/>
            </c:ext>
          </c:extLst>
        </c:ser>
        <c:dLbls>
          <c:showLegendKey val="0"/>
          <c:showVal val="0"/>
          <c:showCatName val="0"/>
          <c:showSerName val="0"/>
          <c:showPercent val="0"/>
          <c:showBubbleSize val="0"/>
        </c:dLbls>
        <c:axId val="294047536"/>
        <c:axId val="357319728"/>
      </c:scatterChart>
      <c:valAx>
        <c:axId val="294047536"/>
        <c:scaling>
          <c:orientation val="minMax"/>
          <c:max val="2022"/>
          <c:min val="2014"/>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7319728"/>
        <c:crosses val="autoZero"/>
        <c:crossBetween val="midCat"/>
        <c:majorUnit val="1"/>
      </c:valAx>
      <c:valAx>
        <c:axId val="35731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report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94047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[DB_Completo_5_08.xlsx]calc_cert!Tabella pivot7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calc_cert!$B$3</c:f>
              <c:strCache>
                <c:ptCount val="1"/>
                <c:pt idx="0">
                  <c:v>Totale</c:v>
                </c:pt>
              </c:strCache>
            </c:strRef>
          </c:tx>
          <c:spPr>
            <a:solidFill>
              <a:schemeClr val="accent1"/>
            </a:solidFill>
            <a:ln>
              <a:noFill/>
            </a:ln>
            <a:effectLst/>
          </c:spPr>
          <c:invertIfNegative val="0"/>
          <c:cat>
            <c:strRef>
              <c:f>calc_cert!$A$4:$A$10</c:f>
              <c:strCache>
                <c:ptCount val="7"/>
                <c:pt idx="0">
                  <c:v>COSMETICA</c:v>
                </c:pt>
                <c:pt idx="1">
                  <c:v>SERVIZI ENERGETICI</c:v>
                </c:pt>
                <c:pt idx="2">
                  <c:v>ISTRUZIONE</c:v>
                </c:pt>
                <c:pt idx="3">
                  <c:v>AUTOMOTIVE</c:v>
                </c:pt>
                <c:pt idx="4">
                  <c:v>TESSILE</c:v>
                </c:pt>
                <c:pt idx="5">
                  <c:v>ALIMENTARE</c:v>
                </c:pt>
                <c:pt idx="6">
                  <c:v>GENERICO</c:v>
                </c:pt>
              </c:strCache>
            </c:strRef>
          </c:cat>
          <c:val>
            <c:numRef>
              <c:f>calc_cert!$B$4:$B$10</c:f>
              <c:numCache>
                <c:formatCode>General</c:formatCode>
                <c:ptCount val="7"/>
                <c:pt idx="0">
                  <c:v>2</c:v>
                </c:pt>
                <c:pt idx="1">
                  <c:v>2</c:v>
                </c:pt>
                <c:pt idx="2">
                  <c:v>2</c:v>
                </c:pt>
                <c:pt idx="3">
                  <c:v>2</c:v>
                </c:pt>
                <c:pt idx="4">
                  <c:v>34</c:v>
                </c:pt>
                <c:pt idx="5">
                  <c:v>68</c:v>
                </c:pt>
                <c:pt idx="6">
                  <c:v>336</c:v>
                </c:pt>
              </c:numCache>
            </c:numRef>
          </c:val>
          <c:extLst>
            <c:ext xmlns:c16="http://schemas.microsoft.com/office/drawing/2014/chart" uri="{C3380CC4-5D6E-409C-BE32-E72D297353CC}">
              <c16:uniqueId val="{00000000-3D4C-4462-90C6-1F030D5B54E3}"/>
            </c:ext>
          </c:extLst>
        </c:ser>
        <c:dLbls>
          <c:showLegendKey val="0"/>
          <c:showVal val="0"/>
          <c:showCatName val="0"/>
          <c:showSerName val="0"/>
          <c:showPercent val="0"/>
          <c:showBubbleSize val="0"/>
        </c:dLbls>
        <c:gapWidth val="182"/>
        <c:axId val="704242168"/>
        <c:axId val="704240248"/>
      </c:barChart>
      <c:catAx>
        <c:axId val="704242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04240248"/>
        <c:crosses val="autoZero"/>
        <c:auto val="1"/>
        <c:lblAlgn val="ctr"/>
        <c:lblOffset val="100"/>
        <c:noMultiLvlLbl val="0"/>
      </c:catAx>
      <c:valAx>
        <c:axId val="704240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04242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calc_cert!$R$2</c:f>
              <c:strCache>
                <c:ptCount val="1"/>
                <c:pt idx="0">
                  <c:v>Prima certificazione B Corp</c:v>
                </c:pt>
              </c:strCache>
            </c:strRef>
          </c:tx>
          <c:spPr>
            <a:ln w="19050" cap="rnd">
              <a:solidFill>
                <a:schemeClr val="accent1"/>
              </a:solidFill>
              <a:round/>
            </a:ln>
            <a:effectLst/>
          </c:spPr>
          <c:marker>
            <c:symbol val="circle"/>
            <c:size val="5"/>
            <c:spPr>
              <a:solidFill>
                <a:schemeClr val="accent1"/>
              </a:solidFill>
              <a:ln w="0">
                <a:solidFill>
                  <a:schemeClr val="accent1"/>
                </a:solidFill>
              </a:ln>
              <a:effectLst/>
            </c:spPr>
          </c:marker>
          <c:xVal>
            <c:numRef>
              <c:f>calc_cert!$Q$3:$Q$13</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xVal>
          <c:yVal>
            <c:numRef>
              <c:f>calc_cert!$R$3:$R$13</c:f>
              <c:numCache>
                <c:formatCode>General</c:formatCode>
                <c:ptCount val="11"/>
                <c:pt idx="0">
                  <c:v>1</c:v>
                </c:pt>
                <c:pt idx="1">
                  <c:v>4</c:v>
                </c:pt>
                <c:pt idx="2">
                  <c:v>2</c:v>
                </c:pt>
                <c:pt idx="3">
                  <c:v>15</c:v>
                </c:pt>
                <c:pt idx="4">
                  <c:v>13</c:v>
                </c:pt>
                <c:pt idx="5">
                  <c:v>7</c:v>
                </c:pt>
                <c:pt idx="6">
                  <c:v>18</c:v>
                </c:pt>
                <c:pt idx="7">
                  <c:v>22</c:v>
                </c:pt>
                <c:pt idx="8">
                  <c:v>24</c:v>
                </c:pt>
                <c:pt idx="9">
                  <c:v>66</c:v>
                </c:pt>
                <c:pt idx="10">
                  <c:v>50</c:v>
                </c:pt>
              </c:numCache>
            </c:numRef>
          </c:yVal>
          <c:smooth val="0"/>
          <c:extLst>
            <c:ext xmlns:c16="http://schemas.microsoft.com/office/drawing/2014/chart" uri="{C3380CC4-5D6E-409C-BE32-E72D297353CC}">
              <c16:uniqueId val="{00000000-581E-4705-85F1-EDAF3DA558E3}"/>
            </c:ext>
          </c:extLst>
        </c:ser>
        <c:ser>
          <c:idx val="1"/>
          <c:order val="1"/>
          <c:tx>
            <c:strRef>
              <c:f>calc_cert!$T$2</c:f>
              <c:strCache>
                <c:ptCount val="1"/>
                <c:pt idx="0">
                  <c:v>Formalizzazione in Società Benefit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calc_cert!$S$3:$S$13</c:f>
              <c:numCache>
                <c:formatCode>General</c:formatCode>
                <c:ptCount val="11"/>
                <c:pt idx="0">
                  <c:v>2016</c:v>
                </c:pt>
                <c:pt idx="1">
                  <c:v>2017</c:v>
                </c:pt>
                <c:pt idx="2">
                  <c:v>2018</c:v>
                </c:pt>
                <c:pt idx="3">
                  <c:v>2019</c:v>
                </c:pt>
                <c:pt idx="4">
                  <c:v>2020</c:v>
                </c:pt>
                <c:pt idx="5">
                  <c:v>2021</c:v>
                </c:pt>
                <c:pt idx="6">
                  <c:v>2022</c:v>
                </c:pt>
                <c:pt idx="7">
                  <c:v>2023</c:v>
                </c:pt>
              </c:numCache>
            </c:numRef>
          </c:xVal>
          <c:yVal>
            <c:numRef>
              <c:f>calc_cert!$T$3:$T$13</c:f>
              <c:numCache>
                <c:formatCode>General</c:formatCode>
                <c:ptCount val="11"/>
                <c:pt idx="0">
                  <c:v>9</c:v>
                </c:pt>
                <c:pt idx="1">
                  <c:v>8</c:v>
                </c:pt>
                <c:pt idx="2">
                  <c:v>11</c:v>
                </c:pt>
                <c:pt idx="3">
                  <c:v>21</c:v>
                </c:pt>
                <c:pt idx="4">
                  <c:v>37</c:v>
                </c:pt>
                <c:pt idx="5">
                  <c:v>57</c:v>
                </c:pt>
                <c:pt idx="6">
                  <c:v>24</c:v>
                </c:pt>
                <c:pt idx="7">
                  <c:v>3</c:v>
                </c:pt>
              </c:numCache>
            </c:numRef>
          </c:yVal>
          <c:smooth val="0"/>
          <c:extLst>
            <c:ext xmlns:c16="http://schemas.microsoft.com/office/drawing/2014/chart" uri="{C3380CC4-5D6E-409C-BE32-E72D297353CC}">
              <c16:uniqueId val="{00000001-581E-4705-85F1-EDAF3DA558E3}"/>
            </c:ext>
          </c:extLst>
        </c:ser>
        <c:dLbls>
          <c:showLegendKey val="0"/>
          <c:showVal val="0"/>
          <c:showCatName val="0"/>
          <c:showSerName val="0"/>
          <c:showPercent val="0"/>
          <c:showBubbleSize val="0"/>
        </c:dLbls>
        <c:axId val="925338064"/>
        <c:axId val="925334864"/>
      </c:scatterChart>
      <c:valAx>
        <c:axId val="925338064"/>
        <c:scaling>
          <c:orientation val="minMax"/>
          <c:max val="2023"/>
          <c:min val="201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25334864"/>
        <c:crosses val="autoZero"/>
        <c:crossBetween val="midCat"/>
        <c:majorUnit val="1"/>
      </c:valAx>
      <c:valAx>
        <c:axId val="92533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imprese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253380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calc_cert!$HW$1</c:f>
              <c:strCache>
                <c:ptCount val="1"/>
                <c:pt idx="0">
                  <c:v>CERTI1</c:v>
                </c:pt>
              </c:strCache>
            </c:strRef>
          </c:tx>
          <c:spPr>
            <a:solidFill>
              <a:schemeClr val="accent6"/>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calc_cert!$HW$2:$HW$37</c15:sqref>
                  </c15:fullRef>
                </c:ext>
              </c:extLst>
              <c:f>calc_cert!$HW$2:$HW$36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1</c:v>
                </c:pt>
                <c:pt idx="33">
                  <c:v>0</c:v>
                </c:pt>
                <c:pt idx="34">
                  <c:v>0</c:v>
                </c:pt>
              </c:numCache>
            </c:numRef>
          </c:val>
          <c:extLst>
            <c:ext xmlns:c16="http://schemas.microsoft.com/office/drawing/2014/chart" uri="{C3380CC4-5D6E-409C-BE32-E72D297353CC}">
              <c16:uniqueId val="{00000000-06D7-46D1-A90E-5E9CD214B72A}"/>
            </c:ext>
          </c:extLst>
        </c:ser>
        <c:ser>
          <c:idx val="1"/>
          <c:order val="1"/>
          <c:tx>
            <c:strRef>
              <c:f>calc_cert!$HX$1</c:f>
              <c:strCache>
                <c:ptCount val="1"/>
                <c:pt idx="0">
                  <c:v>CERTI2</c:v>
                </c:pt>
              </c:strCache>
            </c:strRef>
          </c:tx>
          <c:spPr>
            <a:solidFill>
              <a:schemeClr val="accent5"/>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calc_cert!$HX$2:$HX$37</c15:sqref>
                  </c15:fullRef>
                </c:ext>
              </c:extLst>
              <c:f>calc_cert!$HX$2:$HX$36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01-06D7-46D1-A90E-5E9CD214B72A}"/>
            </c:ext>
          </c:extLst>
        </c:ser>
        <c:ser>
          <c:idx val="2"/>
          <c:order val="2"/>
          <c:tx>
            <c:strRef>
              <c:f>calc_cert!$HY$1</c:f>
              <c:strCache>
                <c:ptCount val="1"/>
                <c:pt idx="0">
                  <c:v>CERTI3</c:v>
                </c:pt>
              </c:strCache>
            </c:strRef>
          </c:tx>
          <c:spPr>
            <a:solidFill>
              <a:schemeClr val="accent4"/>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calc_cert!$HY$2:$HY$37</c15:sqref>
                  </c15:fullRef>
                </c:ext>
              </c:extLst>
              <c:f>calc_cert!$HY$2:$HY$36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1</c:v>
                </c:pt>
              </c:numCache>
            </c:numRef>
          </c:val>
          <c:extLst>
            <c:ext xmlns:c16="http://schemas.microsoft.com/office/drawing/2014/chart" uri="{C3380CC4-5D6E-409C-BE32-E72D297353CC}">
              <c16:uniqueId val="{00000002-06D7-46D1-A90E-5E9CD214B72A}"/>
            </c:ext>
          </c:extLst>
        </c:ser>
        <c:ser>
          <c:idx val="3"/>
          <c:order val="3"/>
          <c:tx>
            <c:strRef>
              <c:f>calc_cert!$HZ$1</c:f>
              <c:strCache>
                <c:ptCount val="1"/>
                <c:pt idx="0">
                  <c:v>CERTI4</c:v>
                </c:pt>
              </c:strCache>
            </c:strRef>
          </c:tx>
          <c:spPr>
            <a:solidFill>
              <a:schemeClr val="accent6">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calc_cert!$HZ$2:$HZ$37</c15:sqref>
                  </c15:fullRef>
                </c:ext>
              </c:extLst>
              <c:f>calc_cert!$HZ$2:$HZ$36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3-06D7-46D1-A90E-5E9CD214B72A}"/>
            </c:ext>
          </c:extLst>
        </c:ser>
        <c:ser>
          <c:idx val="4"/>
          <c:order val="4"/>
          <c:tx>
            <c:strRef>
              <c:f>calc_cert!$IA$1</c:f>
              <c:strCache>
                <c:ptCount val="1"/>
                <c:pt idx="0">
                  <c:v>CERTI5</c:v>
                </c:pt>
              </c:strCache>
            </c:strRef>
          </c:tx>
          <c:spPr>
            <a:solidFill>
              <a:schemeClr val="accent5">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calc_cert!$IA$2:$IA$37</c15:sqref>
                  </c15:fullRef>
                </c:ext>
              </c:extLst>
              <c:f>calc_cert!$IA$2:$IA$36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1</c:v>
                </c:pt>
                <c:pt idx="21">
                  <c:v>0</c:v>
                </c:pt>
                <c:pt idx="22">
                  <c:v>0</c:v>
                </c:pt>
                <c:pt idx="23">
                  <c:v>0</c:v>
                </c:pt>
                <c:pt idx="24">
                  <c:v>0</c:v>
                </c:pt>
                <c:pt idx="25">
                  <c:v>1</c:v>
                </c:pt>
                <c:pt idx="26">
                  <c:v>1</c:v>
                </c:pt>
                <c:pt idx="27">
                  <c:v>0</c:v>
                </c:pt>
                <c:pt idx="28">
                  <c:v>0</c:v>
                </c:pt>
                <c:pt idx="29">
                  <c:v>1</c:v>
                </c:pt>
                <c:pt idx="30">
                  <c:v>0</c:v>
                </c:pt>
                <c:pt idx="31">
                  <c:v>0</c:v>
                </c:pt>
                <c:pt idx="32">
                  <c:v>1</c:v>
                </c:pt>
                <c:pt idx="33">
                  <c:v>0</c:v>
                </c:pt>
                <c:pt idx="34">
                  <c:v>0</c:v>
                </c:pt>
              </c:numCache>
            </c:numRef>
          </c:val>
          <c:extLst>
            <c:ext xmlns:c16="http://schemas.microsoft.com/office/drawing/2014/chart" uri="{C3380CC4-5D6E-409C-BE32-E72D297353CC}">
              <c16:uniqueId val="{00000004-06D7-46D1-A90E-5E9CD214B72A}"/>
            </c:ext>
          </c:extLst>
        </c:ser>
        <c:ser>
          <c:idx val="5"/>
          <c:order val="5"/>
          <c:tx>
            <c:strRef>
              <c:f>calc_cert!$IB$1</c:f>
              <c:strCache>
                <c:ptCount val="1"/>
                <c:pt idx="0">
                  <c:v>CERTI6</c:v>
                </c:pt>
              </c:strCache>
            </c:strRef>
          </c:tx>
          <c:spPr>
            <a:solidFill>
              <a:schemeClr val="accent4">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calc_cert!$IB$2:$IB$37</c15:sqref>
                  </c15:fullRef>
                </c:ext>
              </c:extLst>
              <c:f>calc_cert!$IB$2:$IB$36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5-06D7-46D1-A90E-5E9CD214B72A}"/>
            </c:ext>
          </c:extLst>
        </c:ser>
        <c:ser>
          <c:idx val="6"/>
          <c:order val="6"/>
          <c:tx>
            <c:strRef>
              <c:f>calc_cert!$IC$1</c:f>
              <c:strCache>
                <c:ptCount val="1"/>
                <c:pt idx="0">
                  <c:v>CERTI7</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calc_cert!$IC$2:$IC$37</c15:sqref>
                  </c15:fullRef>
                </c:ext>
              </c:extLst>
              <c:f>calc_cert!$IC$2:$IC$36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6-06D7-46D1-A90E-5E9CD214B72A}"/>
            </c:ext>
          </c:extLst>
        </c:ser>
        <c:ser>
          <c:idx val="7"/>
          <c:order val="7"/>
          <c:tx>
            <c:strRef>
              <c:f>calc_cert!$ID$1</c:f>
              <c:strCache>
                <c:ptCount val="1"/>
                <c:pt idx="0">
                  <c:v>CERTI8</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calc_cert!$ID$2:$ID$37</c15:sqref>
                  </c15:fullRef>
                </c:ext>
              </c:extLst>
              <c:f>calc_cert!$ID$2:$ID$36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7-06D7-46D1-A90E-5E9CD214B72A}"/>
            </c:ext>
          </c:extLst>
        </c:ser>
        <c:ser>
          <c:idx val="8"/>
          <c:order val="8"/>
          <c:tx>
            <c:strRef>
              <c:f>calc_cert!$IE$1</c:f>
              <c:strCache>
                <c:ptCount val="1"/>
                <c:pt idx="0">
                  <c:v>CERTI9</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calc_cert!$IE$2:$IE$37</c15:sqref>
                  </c15:fullRef>
                </c:ext>
              </c:extLst>
              <c:f>calc_cert!$IE$2:$IE$36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0</c:v>
                </c:pt>
                <c:pt idx="21">
                  <c:v>1</c:v>
                </c:pt>
                <c:pt idx="22">
                  <c:v>0</c:v>
                </c:pt>
                <c:pt idx="23">
                  <c:v>0</c:v>
                </c:pt>
                <c:pt idx="24">
                  <c:v>0</c:v>
                </c:pt>
                <c:pt idx="25">
                  <c:v>1</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08-06D7-46D1-A90E-5E9CD214B72A}"/>
            </c:ext>
          </c:extLst>
        </c:ser>
        <c:ser>
          <c:idx val="9"/>
          <c:order val="9"/>
          <c:tx>
            <c:strRef>
              <c:f>calc_cert!$IF$1</c:f>
              <c:strCache>
                <c:ptCount val="1"/>
                <c:pt idx="0">
                  <c:v>CERTI10</c:v>
                </c:pt>
              </c:strCache>
            </c:strRef>
          </c:tx>
          <c:spPr>
            <a:solidFill>
              <a:schemeClr val="accent6">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calc_cert!$IF$2:$IF$37</c15:sqref>
                  </c15:fullRef>
                </c:ext>
              </c:extLst>
              <c:f>calc_cert!$IF$2:$IF$36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09-06D7-46D1-A90E-5E9CD214B72A}"/>
            </c:ext>
          </c:extLst>
        </c:ser>
        <c:ser>
          <c:idx val="10"/>
          <c:order val="10"/>
          <c:tx>
            <c:strRef>
              <c:f>calc_cert!$IG$1</c:f>
              <c:strCache>
                <c:ptCount val="1"/>
                <c:pt idx="0">
                  <c:v>CERTI11</c:v>
                </c:pt>
              </c:strCache>
            </c:strRef>
          </c:tx>
          <c:spPr>
            <a:solidFill>
              <a:schemeClr val="accent5">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calc_cert!$IG$2:$IG$37</c15:sqref>
                  </c15:fullRef>
                </c:ext>
              </c:extLst>
              <c:f>calc_cert!$IG$2:$IG$36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A-06D7-46D1-A90E-5E9CD214B72A}"/>
            </c:ext>
          </c:extLst>
        </c:ser>
        <c:ser>
          <c:idx val="11"/>
          <c:order val="11"/>
          <c:tx>
            <c:strRef>
              <c:f>calc_cert!$IH$1</c:f>
              <c:strCache>
                <c:ptCount val="1"/>
                <c:pt idx="0">
                  <c:v>CERTI12</c:v>
                </c:pt>
              </c:strCache>
            </c:strRef>
          </c:tx>
          <c:spPr>
            <a:solidFill>
              <a:schemeClr val="accent4">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calc_cert!$IH$2:$IH$37</c15:sqref>
                  </c15:fullRef>
                </c:ext>
              </c:extLst>
              <c:f>calc_cert!$IH$2:$IH$36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B-06D7-46D1-A90E-5E9CD214B72A}"/>
            </c:ext>
          </c:extLst>
        </c:ser>
        <c:ser>
          <c:idx val="12"/>
          <c:order val="12"/>
          <c:tx>
            <c:strRef>
              <c:f>calc_cert!$II$1</c:f>
              <c:strCache>
                <c:ptCount val="1"/>
                <c:pt idx="0">
                  <c:v>CERTI13</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calc_cert!$II$2:$II$37</c15:sqref>
                  </c15:fullRef>
                </c:ext>
              </c:extLst>
              <c:f>calc_cert!$II$2:$II$36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C-06D7-46D1-A90E-5E9CD214B72A}"/>
            </c:ext>
          </c:extLst>
        </c:ser>
        <c:ser>
          <c:idx val="13"/>
          <c:order val="13"/>
          <c:tx>
            <c:strRef>
              <c:f>calc_cert!$IJ$1</c:f>
              <c:strCache>
                <c:ptCount val="1"/>
                <c:pt idx="0">
                  <c:v>CERTI14</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calc_cert!$IJ$2:$IJ$37</c15:sqref>
                  </c15:fullRef>
                </c:ext>
              </c:extLst>
              <c:f>calc_cert!$IJ$2:$IJ$36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D-06D7-46D1-A90E-5E9CD214B72A}"/>
            </c:ext>
          </c:extLst>
        </c:ser>
        <c:ser>
          <c:idx val="14"/>
          <c:order val="14"/>
          <c:tx>
            <c:strRef>
              <c:f>calc_cert!$IK$1</c:f>
              <c:strCache>
                <c:ptCount val="1"/>
                <c:pt idx="0">
                  <c:v>CERTI15</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calc_cert!$IK$2:$IK$37</c15:sqref>
                  </c15:fullRef>
                </c:ext>
              </c:extLst>
              <c:f>calc_cert!$IK$2:$IK$36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E-06D7-46D1-A90E-5E9CD214B72A}"/>
            </c:ext>
          </c:extLst>
        </c:ser>
        <c:ser>
          <c:idx val="15"/>
          <c:order val="15"/>
          <c:tx>
            <c:strRef>
              <c:f>calc_cert!$IL$1</c:f>
              <c:strCache>
                <c:ptCount val="1"/>
                <c:pt idx="0">
                  <c:v>CERTI16</c:v>
                </c:pt>
              </c:strCache>
            </c:strRef>
          </c:tx>
          <c:spPr>
            <a:solidFill>
              <a:schemeClr val="accent6">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calc_cert!$IL$2:$IL$37</c15:sqref>
                  </c15:fullRef>
                </c:ext>
              </c:extLst>
              <c:f>calc_cert!$IL$2:$IL$36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F-06D7-46D1-A90E-5E9CD214B72A}"/>
            </c:ext>
          </c:extLst>
        </c:ser>
        <c:ser>
          <c:idx val="16"/>
          <c:order val="16"/>
          <c:tx>
            <c:strRef>
              <c:f>calc_cert!$IM$1</c:f>
              <c:strCache>
                <c:ptCount val="1"/>
                <c:pt idx="0">
                  <c:v>CERTI17</c:v>
                </c:pt>
              </c:strCache>
            </c:strRef>
          </c:tx>
          <c:spPr>
            <a:solidFill>
              <a:schemeClr val="accent5">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calc_cert!$IM$2:$IM$37</c15:sqref>
                  </c15:fullRef>
                </c:ext>
              </c:extLst>
              <c:f>calc_cert!$IM$2:$IM$36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0-06D7-46D1-A90E-5E9CD214B72A}"/>
            </c:ext>
          </c:extLst>
        </c:ser>
        <c:ser>
          <c:idx val="17"/>
          <c:order val="17"/>
          <c:tx>
            <c:strRef>
              <c:f>calc_cert!$IN$1</c:f>
              <c:strCache>
                <c:ptCount val="1"/>
                <c:pt idx="0">
                  <c:v>CERTI18</c:v>
                </c:pt>
              </c:strCache>
            </c:strRef>
          </c:tx>
          <c:spPr>
            <a:solidFill>
              <a:schemeClr val="accent4">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calc_cert!$IN$2:$IN$37</c15:sqref>
                  </c15:fullRef>
                </c:ext>
              </c:extLst>
              <c:f>calc_cert!$IN$2:$IN$36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1-06D7-46D1-A90E-5E9CD214B72A}"/>
            </c:ext>
          </c:extLst>
        </c:ser>
        <c:ser>
          <c:idx val="18"/>
          <c:order val="18"/>
          <c:tx>
            <c:strRef>
              <c:f>calc_cert!$IO$1</c:f>
              <c:strCache>
                <c:ptCount val="1"/>
                <c:pt idx="0">
                  <c:v>CERTI19</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calc_cert!$IO$2:$IO$37</c15:sqref>
                  </c15:fullRef>
                </c:ext>
              </c:extLst>
              <c:f>calc_cert!$IO$2:$IO$36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2-06D7-46D1-A90E-5E9CD214B72A}"/>
            </c:ext>
          </c:extLst>
        </c:ser>
        <c:ser>
          <c:idx val="19"/>
          <c:order val="19"/>
          <c:tx>
            <c:strRef>
              <c:f>calc_cert!$IP$1</c:f>
              <c:strCache>
                <c:ptCount val="1"/>
                <c:pt idx="0">
                  <c:v>CERTI20</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calc_cert!$IP$2:$IP$37</c15:sqref>
                  </c15:fullRef>
                </c:ext>
              </c:extLst>
              <c:f>calc_cert!$IP$2:$IP$36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3-06D7-46D1-A90E-5E9CD214B72A}"/>
            </c:ext>
          </c:extLst>
        </c:ser>
        <c:ser>
          <c:idx val="20"/>
          <c:order val="20"/>
          <c:tx>
            <c:strRef>
              <c:f>calc_cert!$IQ$1</c:f>
              <c:strCache>
                <c:ptCount val="1"/>
                <c:pt idx="0">
                  <c:v>CERTI21</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calc_cert!$IQ$2:$IQ$37</c15:sqref>
                  </c15:fullRef>
                </c:ext>
              </c:extLst>
              <c:f>calc_cert!$IQ$2:$IQ$36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4-06D7-46D1-A90E-5E9CD214B72A}"/>
            </c:ext>
          </c:extLst>
        </c:ser>
        <c:ser>
          <c:idx val="21"/>
          <c:order val="21"/>
          <c:tx>
            <c:strRef>
              <c:f>calc_cert!$IR$1</c:f>
              <c:strCache>
                <c:ptCount val="1"/>
                <c:pt idx="0">
                  <c:v>CERTI22</c:v>
                </c:pt>
              </c:strCache>
            </c:strRef>
          </c:tx>
          <c:spPr>
            <a:solidFill>
              <a:schemeClr val="accent6">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calc_cert!$IR$2:$IR$37</c15:sqref>
                  </c15:fullRef>
                </c:ext>
              </c:extLst>
              <c:f>calc_cert!$IR$2:$IR$36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5-06D7-46D1-A90E-5E9CD214B72A}"/>
            </c:ext>
          </c:extLst>
        </c:ser>
        <c:ser>
          <c:idx val="22"/>
          <c:order val="22"/>
          <c:tx>
            <c:strRef>
              <c:f>calc_cert!$IS$1</c:f>
              <c:strCache>
                <c:ptCount val="1"/>
                <c:pt idx="0">
                  <c:v>CERTI23</c:v>
                </c:pt>
              </c:strCache>
            </c:strRef>
          </c:tx>
          <c:spPr>
            <a:solidFill>
              <a:schemeClr val="accent5">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calc_cert!$IS$2:$IS$37</c15:sqref>
                  </c15:fullRef>
                </c:ext>
              </c:extLst>
              <c:f>calc_cert!$IS$2:$IS$36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6-06D7-46D1-A90E-5E9CD214B72A}"/>
            </c:ext>
          </c:extLst>
        </c:ser>
        <c:ser>
          <c:idx val="23"/>
          <c:order val="23"/>
          <c:tx>
            <c:strRef>
              <c:f>calc_cert!$IT$1</c:f>
              <c:strCache>
                <c:ptCount val="1"/>
                <c:pt idx="0">
                  <c:v>CERTI24</c:v>
                </c:pt>
              </c:strCache>
            </c:strRef>
          </c:tx>
          <c:spPr>
            <a:solidFill>
              <a:schemeClr val="accent4">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calc_cert!$IT$2:$IT$37</c15:sqref>
                  </c15:fullRef>
                </c:ext>
              </c:extLst>
              <c:f>calc_cert!$IT$2:$IT$36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7-06D7-46D1-A90E-5E9CD214B72A}"/>
            </c:ext>
          </c:extLst>
        </c:ser>
        <c:ser>
          <c:idx val="24"/>
          <c:order val="24"/>
          <c:tx>
            <c:strRef>
              <c:f>calc_cert!$IU$1</c:f>
              <c:strCache>
                <c:ptCount val="1"/>
                <c:pt idx="0">
                  <c:v>CERTI25</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calc_cert!$IU$2:$IU$37</c15:sqref>
                  </c15:fullRef>
                </c:ext>
              </c:extLst>
              <c:f>calc_cert!$IU$2:$IU$36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8-06D7-46D1-A90E-5E9CD214B72A}"/>
            </c:ext>
          </c:extLst>
        </c:ser>
        <c:ser>
          <c:idx val="25"/>
          <c:order val="25"/>
          <c:tx>
            <c:strRef>
              <c:f>calc_cert!$IV$1</c:f>
              <c:strCache>
                <c:ptCount val="1"/>
                <c:pt idx="0">
                  <c:v>CERTI26</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calc_cert!$IV$2:$IV$37</c15:sqref>
                  </c15:fullRef>
                </c:ext>
              </c:extLst>
              <c:f>calc_cert!$IV$2:$IV$36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9-06D7-46D1-A90E-5E9CD214B72A}"/>
            </c:ext>
          </c:extLst>
        </c:ser>
        <c:ser>
          <c:idx val="26"/>
          <c:order val="26"/>
          <c:tx>
            <c:strRef>
              <c:f>calc_cert!$IW$1</c:f>
              <c:strCache>
                <c:ptCount val="1"/>
                <c:pt idx="0">
                  <c:v>CERTI27</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calc_cert!$IW$2:$IW$37</c15:sqref>
                  </c15:fullRef>
                </c:ext>
              </c:extLst>
              <c:f>calc_cert!$IW$2:$IW$36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1A-06D7-46D1-A90E-5E9CD214B72A}"/>
            </c:ext>
          </c:extLst>
        </c:ser>
        <c:ser>
          <c:idx val="27"/>
          <c:order val="27"/>
          <c:tx>
            <c:strRef>
              <c:f>calc_cert!$IX$1</c:f>
              <c:strCache>
                <c:ptCount val="1"/>
                <c:pt idx="0">
                  <c:v>CERTI28</c:v>
                </c:pt>
              </c:strCache>
            </c:strRef>
          </c:tx>
          <c:spPr>
            <a:solidFill>
              <a:schemeClr val="accent6"/>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calc_cert!$IX$2:$IX$37</c15:sqref>
                  </c15:fullRef>
                </c:ext>
              </c:extLst>
              <c:f>calc_cert!$IX$2:$IX$36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1B-06D7-46D1-A90E-5E9CD214B72A}"/>
            </c:ext>
          </c:extLst>
        </c:ser>
        <c:ser>
          <c:idx val="28"/>
          <c:order val="28"/>
          <c:tx>
            <c:strRef>
              <c:f>calc_cert!$IY$1</c:f>
              <c:strCache>
                <c:ptCount val="1"/>
                <c:pt idx="0">
                  <c:v>CERTI29</c:v>
                </c:pt>
              </c:strCache>
            </c:strRef>
          </c:tx>
          <c:spPr>
            <a:solidFill>
              <a:schemeClr val="accent5"/>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calc_cert!$IY$2:$IY$37</c15:sqref>
                  </c15:fullRef>
                </c:ext>
              </c:extLst>
              <c:f>calc_cert!$IY$2:$IY$36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C-06D7-46D1-A90E-5E9CD214B72A}"/>
            </c:ext>
          </c:extLst>
        </c:ser>
        <c:ser>
          <c:idx val="29"/>
          <c:order val="29"/>
          <c:tx>
            <c:strRef>
              <c:f>calc_cert!$IZ$1</c:f>
              <c:strCache>
                <c:ptCount val="1"/>
                <c:pt idx="0">
                  <c:v>CERTI30</c:v>
                </c:pt>
              </c:strCache>
            </c:strRef>
          </c:tx>
          <c:spPr>
            <a:solidFill>
              <a:schemeClr val="accent4"/>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calc_cert!$IZ$2:$IZ$37</c15:sqref>
                  </c15:fullRef>
                </c:ext>
              </c:extLst>
              <c:f>calc_cert!$IZ$2:$IZ$36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D-06D7-46D1-A90E-5E9CD214B72A}"/>
            </c:ext>
          </c:extLst>
        </c:ser>
        <c:ser>
          <c:idx val="30"/>
          <c:order val="30"/>
          <c:tx>
            <c:strRef>
              <c:f>calc_cert!$JA$1</c:f>
              <c:strCache>
                <c:ptCount val="1"/>
                <c:pt idx="0">
                  <c:v>CERTI31</c:v>
                </c:pt>
              </c:strCache>
            </c:strRef>
          </c:tx>
          <c:spPr>
            <a:solidFill>
              <a:schemeClr val="accent6">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calc_cert!$JA$2:$JA$37</c15:sqref>
                  </c15:fullRef>
                </c:ext>
              </c:extLst>
              <c:f>calc_cert!$JA$2:$JA$36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1</c:v>
                </c:pt>
                <c:pt idx="34">
                  <c:v>0</c:v>
                </c:pt>
              </c:numCache>
            </c:numRef>
          </c:val>
          <c:extLst>
            <c:ext xmlns:c16="http://schemas.microsoft.com/office/drawing/2014/chart" uri="{C3380CC4-5D6E-409C-BE32-E72D297353CC}">
              <c16:uniqueId val="{0000001E-06D7-46D1-A90E-5E9CD214B72A}"/>
            </c:ext>
          </c:extLst>
        </c:ser>
        <c:ser>
          <c:idx val="31"/>
          <c:order val="31"/>
          <c:tx>
            <c:strRef>
              <c:f>calc_cert!$JB$1</c:f>
              <c:strCache>
                <c:ptCount val="1"/>
                <c:pt idx="0">
                  <c:v>CERTI32</c:v>
                </c:pt>
              </c:strCache>
            </c:strRef>
          </c:tx>
          <c:spPr>
            <a:solidFill>
              <a:schemeClr val="accent5">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calc_cert!$JB$2:$JB$37</c15:sqref>
                  </c15:fullRef>
                </c:ext>
              </c:extLst>
              <c:f>calc_cert!$JB$2:$JB$36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1F-06D7-46D1-A90E-5E9CD214B72A}"/>
            </c:ext>
          </c:extLst>
        </c:ser>
        <c:ser>
          <c:idx val="32"/>
          <c:order val="32"/>
          <c:tx>
            <c:strRef>
              <c:f>calc_cert!$JC$1</c:f>
              <c:strCache>
                <c:ptCount val="1"/>
                <c:pt idx="0">
                  <c:v>CERTI33</c:v>
                </c:pt>
              </c:strCache>
            </c:strRef>
          </c:tx>
          <c:spPr>
            <a:solidFill>
              <a:schemeClr val="accent4">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calc_cert!$JC$2:$JC$37</c15:sqref>
                  </c15:fullRef>
                </c:ext>
              </c:extLst>
              <c:f>calc_cert!$JC$2:$JC$36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0-06D7-46D1-A90E-5E9CD214B72A}"/>
            </c:ext>
          </c:extLst>
        </c:ser>
        <c:ser>
          <c:idx val="33"/>
          <c:order val="33"/>
          <c:tx>
            <c:strRef>
              <c:f>calc_cert!$JD$1</c:f>
              <c:strCache>
                <c:ptCount val="1"/>
                <c:pt idx="0">
                  <c:v>CERTI34</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calc_cert!$JD$2:$JD$37</c15:sqref>
                  </c15:fullRef>
                </c:ext>
              </c:extLst>
              <c:f>calc_cert!$JD$2:$JD$36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1-06D7-46D1-A90E-5E9CD214B72A}"/>
            </c:ext>
          </c:extLst>
        </c:ser>
        <c:ser>
          <c:idx val="34"/>
          <c:order val="34"/>
          <c:tx>
            <c:strRef>
              <c:f>calc_cert!$JE$1</c:f>
              <c:strCache>
                <c:ptCount val="1"/>
                <c:pt idx="0">
                  <c:v>CERTI35</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calc_cert!$JE$2:$JE$37</c15:sqref>
                  </c15:fullRef>
                </c:ext>
              </c:extLst>
              <c:f>calc_cert!$JE$2:$JE$36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22-06D7-46D1-A90E-5E9CD214B72A}"/>
            </c:ext>
          </c:extLst>
        </c:ser>
        <c:ser>
          <c:idx val="35"/>
          <c:order val="35"/>
          <c:tx>
            <c:strRef>
              <c:f>calc_cert!$JF$1</c:f>
              <c:strCache>
                <c:ptCount val="1"/>
                <c:pt idx="0">
                  <c:v>CERTI36</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calc_cert!$JF$2:$JF$37</c15:sqref>
                  </c15:fullRef>
                </c:ext>
              </c:extLst>
              <c:f>calc_cert!$JF$2:$JF$36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3-06D7-46D1-A90E-5E9CD214B72A}"/>
            </c:ext>
          </c:extLst>
        </c:ser>
        <c:ser>
          <c:idx val="36"/>
          <c:order val="36"/>
          <c:tx>
            <c:strRef>
              <c:f>calc_cert!$JG$1</c:f>
              <c:strCache>
                <c:ptCount val="1"/>
                <c:pt idx="0">
                  <c:v>CERTI37</c:v>
                </c:pt>
              </c:strCache>
            </c:strRef>
          </c:tx>
          <c:spPr>
            <a:solidFill>
              <a:schemeClr val="accent6">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calc_cert!$JG$2:$JG$37</c15:sqref>
                  </c15:fullRef>
                </c:ext>
              </c:extLst>
              <c:f>calc_cert!$JG$2:$JG$36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24-06D7-46D1-A90E-5E9CD214B72A}"/>
            </c:ext>
          </c:extLst>
        </c:ser>
        <c:ser>
          <c:idx val="37"/>
          <c:order val="37"/>
          <c:tx>
            <c:strRef>
              <c:f>calc_cert!$JH$1</c:f>
              <c:strCache>
                <c:ptCount val="1"/>
                <c:pt idx="0">
                  <c:v>CERTI38</c:v>
                </c:pt>
              </c:strCache>
            </c:strRef>
          </c:tx>
          <c:spPr>
            <a:solidFill>
              <a:schemeClr val="accent5">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calc_cert!$JH$2:$JH$37</c15:sqref>
                  </c15:fullRef>
                </c:ext>
              </c:extLst>
              <c:f>calc_cert!$JH$2:$JH$36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25-06D7-46D1-A90E-5E9CD214B72A}"/>
            </c:ext>
          </c:extLst>
        </c:ser>
        <c:ser>
          <c:idx val="38"/>
          <c:order val="38"/>
          <c:tx>
            <c:strRef>
              <c:f>calc_cert!$JI$1</c:f>
              <c:strCache>
                <c:ptCount val="1"/>
                <c:pt idx="0">
                  <c:v>CERTI39</c:v>
                </c:pt>
              </c:strCache>
            </c:strRef>
          </c:tx>
          <c:spPr>
            <a:solidFill>
              <a:schemeClr val="accent4">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calc_cert!$JI$2:$JI$37</c15:sqref>
                  </c15:fullRef>
                </c:ext>
              </c:extLst>
              <c:f>calc_cert!$JI$2:$JI$36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26-06D7-46D1-A90E-5E9CD214B72A}"/>
            </c:ext>
          </c:extLst>
        </c:ser>
        <c:ser>
          <c:idx val="39"/>
          <c:order val="39"/>
          <c:tx>
            <c:strRef>
              <c:f>calc_cert!$JJ$1</c:f>
              <c:strCache>
                <c:ptCount val="1"/>
                <c:pt idx="0">
                  <c:v>CERTI40</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calc_cert!$JJ$2:$JJ$37</c15:sqref>
                  </c15:fullRef>
                </c:ext>
              </c:extLst>
              <c:f>calc_cert!$JJ$2:$JJ$36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7-06D7-46D1-A90E-5E9CD214B72A}"/>
            </c:ext>
          </c:extLst>
        </c:ser>
        <c:ser>
          <c:idx val="40"/>
          <c:order val="40"/>
          <c:tx>
            <c:strRef>
              <c:f>calc_cert!$JK$1</c:f>
              <c:strCache>
                <c:ptCount val="1"/>
                <c:pt idx="0">
                  <c:v>CERTI41</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calc_cert!$JK$2:$JK$37</c15:sqref>
                  </c15:fullRef>
                </c:ext>
              </c:extLst>
              <c:f>calc_cert!$JK$2:$JK$36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8-06D7-46D1-A90E-5E9CD214B72A}"/>
            </c:ext>
          </c:extLst>
        </c:ser>
        <c:ser>
          <c:idx val="41"/>
          <c:order val="41"/>
          <c:tx>
            <c:strRef>
              <c:f>calc_cert!$JL$1</c:f>
              <c:strCache>
                <c:ptCount val="1"/>
                <c:pt idx="0">
                  <c:v>CERTI42</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calc_cert!$JL$2:$JL$37</c15:sqref>
                  </c15:fullRef>
                </c:ext>
              </c:extLst>
              <c:f>calc_cert!$JL$2:$JL$36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29-06D7-46D1-A90E-5E9CD214B72A}"/>
            </c:ext>
          </c:extLst>
        </c:ser>
        <c:ser>
          <c:idx val="42"/>
          <c:order val="42"/>
          <c:tx>
            <c:strRef>
              <c:f>calc_cert!$JM$1</c:f>
              <c:strCache>
                <c:ptCount val="1"/>
                <c:pt idx="0">
                  <c:v>CERTI43</c:v>
                </c:pt>
              </c:strCache>
            </c:strRef>
          </c:tx>
          <c:spPr>
            <a:solidFill>
              <a:schemeClr val="accent6">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calc_cert!$JM$2:$JM$37</c15:sqref>
                  </c15:fullRef>
                </c:ext>
              </c:extLst>
              <c:f>calc_cert!$JM$2:$JM$36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2A-06D7-46D1-A90E-5E9CD214B72A}"/>
            </c:ext>
          </c:extLst>
        </c:ser>
        <c:ser>
          <c:idx val="43"/>
          <c:order val="43"/>
          <c:tx>
            <c:strRef>
              <c:f>calc_cert!$JN$1</c:f>
              <c:strCache>
                <c:ptCount val="1"/>
                <c:pt idx="0">
                  <c:v>CERTI44</c:v>
                </c:pt>
              </c:strCache>
            </c:strRef>
          </c:tx>
          <c:spPr>
            <a:solidFill>
              <a:schemeClr val="accent5">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calc_cert!$JN$2:$JN$37</c15:sqref>
                  </c15:fullRef>
                </c:ext>
              </c:extLst>
              <c:f>calc_cert!$JN$2:$JN$36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B-06D7-46D1-A90E-5E9CD214B72A}"/>
            </c:ext>
          </c:extLst>
        </c:ser>
        <c:ser>
          <c:idx val="44"/>
          <c:order val="44"/>
          <c:tx>
            <c:strRef>
              <c:f>calc_cert!$JO$1</c:f>
              <c:strCache>
                <c:ptCount val="1"/>
                <c:pt idx="0">
                  <c:v>CERTI45</c:v>
                </c:pt>
              </c:strCache>
            </c:strRef>
          </c:tx>
          <c:spPr>
            <a:solidFill>
              <a:schemeClr val="accent4">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calc_cert!$JO$2:$JO$37</c15:sqref>
                  </c15:fullRef>
                </c:ext>
              </c:extLst>
              <c:f>calc_cert!$JO$2:$JO$36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C-06D7-46D1-A90E-5E9CD214B72A}"/>
            </c:ext>
          </c:extLst>
        </c:ser>
        <c:ser>
          <c:idx val="45"/>
          <c:order val="45"/>
          <c:tx>
            <c:strRef>
              <c:f>calc_cert!$JP$1</c:f>
              <c:strCache>
                <c:ptCount val="1"/>
                <c:pt idx="0">
                  <c:v>CERTI46</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calc_cert!$JP$2:$JP$37</c15:sqref>
                  </c15:fullRef>
                </c:ext>
              </c:extLst>
              <c:f>calc_cert!$JP$2:$JP$36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1</c:v>
                </c:pt>
                <c:pt idx="27">
                  <c:v>0</c:v>
                </c:pt>
                <c:pt idx="28">
                  <c:v>1</c:v>
                </c:pt>
                <c:pt idx="29">
                  <c:v>0</c:v>
                </c:pt>
                <c:pt idx="30">
                  <c:v>0</c:v>
                </c:pt>
                <c:pt idx="31">
                  <c:v>0</c:v>
                </c:pt>
                <c:pt idx="32">
                  <c:v>0</c:v>
                </c:pt>
                <c:pt idx="33">
                  <c:v>1</c:v>
                </c:pt>
                <c:pt idx="34">
                  <c:v>0</c:v>
                </c:pt>
              </c:numCache>
            </c:numRef>
          </c:val>
          <c:extLst>
            <c:ext xmlns:c16="http://schemas.microsoft.com/office/drawing/2014/chart" uri="{C3380CC4-5D6E-409C-BE32-E72D297353CC}">
              <c16:uniqueId val="{0000002D-06D7-46D1-A90E-5E9CD214B72A}"/>
            </c:ext>
          </c:extLst>
        </c:ser>
        <c:ser>
          <c:idx val="46"/>
          <c:order val="46"/>
          <c:tx>
            <c:strRef>
              <c:f>calc_cert!$JQ$1</c:f>
              <c:strCache>
                <c:ptCount val="1"/>
                <c:pt idx="0">
                  <c:v>CERTI47</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calc_cert!$JQ$2:$JQ$37</c15:sqref>
                  </c15:fullRef>
                </c:ext>
              </c:extLst>
              <c:f>calc_cert!$JQ$2:$JQ$36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1</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2E-06D7-46D1-A90E-5E9CD214B72A}"/>
            </c:ext>
          </c:extLst>
        </c:ser>
        <c:ser>
          <c:idx val="47"/>
          <c:order val="47"/>
          <c:tx>
            <c:strRef>
              <c:f>calc_cert!$JR$1</c:f>
              <c:strCache>
                <c:ptCount val="1"/>
                <c:pt idx="0">
                  <c:v>CERTI48</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calc_cert!$JR$2:$JR$37</c15:sqref>
                  </c15:fullRef>
                </c:ext>
              </c:extLst>
              <c:f>calc_cert!$JR$2:$JR$36</c:f>
              <c:numCache>
                <c:formatCode>General</c:formatCode>
                <c:ptCount val="35"/>
                <c:pt idx="0">
                  <c:v>0</c:v>
                </c:pt>
                <c:pt idx="1">
                  <c:v>0</c:v>
                </c:pt>
                <c:pt idx="2">
                  <c:v>1</c:v>
                </c:pt>
                <c:pt idx="3">
                  <c:v>0</c:v>
                </c:pt>
                <c:pt idx="4">
                  <c:v>0</c:v>
                </c:pt>
                <c:pt idx="5">
                  <c:v>1</c:v>
                </c:pt>
                <c:pt idx="6">
                  <c:v>1</c:v>
                </c:pt>
                <c:pt idx="7">
                  <c:v>1</c:v>
                </c:pt>
                <c:pt idx="8">
                  <c:v>1</c:v>
                </c:pt>
                <c:pt idx="9">
                  <c:v>0</c:v>
                </c:pt>
                <c:pt idx="10">
                  <c:v>0</c:v>
                </c:pt>
                <c:pt idx="11">
                  <c:v>1</c:v>
                </c:pt>
                <c:pt idx="12">
                  <c:v>1</c:v>
                </c:pt>
                <c:pt idx="13">
                  <c:v>0</c:v>
                </c:pt>
                <c:pt idx="14">
                  <c:v>1</c:v>
                </c:pt>
                <c:pt idx="15">
                  <c:v>0</c:v>
                </c:pt>
                <c:pt idx="16">
                  <c:v>0</c:v>
                </c:pt>
                <c:pt idx="17">
                  <c:v>1</c:v>
                </c:pt>
                <c:pt idx="18">
                  <c:v>1</c:v>
                </c:pt>
                <c:pt idx="19">
                  <c:v>1</c:v>
                </c:pt>
                <c:pt idx="20">
                  <c:v>1</c:v>
                </c:pt>
                <c:pt idx="21">
                  <c:v>1</c:v>
                </c:pt>
                <c:pt idx="22">
                  <c:v>0</c:v>
                </c:pt>
                <c:pt idx="23">
                  <c:v>1</c:v>
                </c:pt>
                <c:pt idx="24">
                  <c:v>1</c:v>
                </c:pt>
                <c:pt idx="25">
                  <c:v>1</c:v>
                </c:pt>
                <c:pt idx="26">
                  <c:v>1</c:v>
                </c:pt>
                <c:pt idx="27">
                  <c:v>1</c:v>
                </c:pt>
                <c:pt idx="28">
                  <c:v>1</c:v>
                </c:pt>
                <c:pt idx="29">
                  <c:v>1</c:v>
                </c:pt>
                <c:pt idx="30">
                  <c:v>1</c:v>
                </c:pt>
                <c:pt idx="31">
                  <c:v>1</c:v>
                </c:pt>
                <c:pt idx="32">
                  <c:v>1</c:v>
                </c:pt>
                <c:pt idx="33">
                  <c:v>0</c:v>
                </c:pt>
                <c:pt idx="34">
                  <c:v>0</c:v>
                </c:pt>
              </c:numCache>
            </c:numRef>
          </c:val>
          <c:extLst>
            <c:ext xmlns:c16="http://schemas.microsoft.com/office/drawing/2014/chart" uri="{C3380CC4-5D6E-409C-BE32-E72D297353CC}">
              <c16:uniqueId val="{0000002F-06D7-46D1-A90E-5E9CD214B72A}"/>
            </c:ext>
          </c:extLst>
        </c:ser>
        <c:ser>
          <c:idx val="48"/>
          <c:order val="48"/>
          <c:tx>
            <c:strRef>
              <c:f>calc_cert!$JS$1</c:f>
              <c:strCache>
                <c:ptCount val="1"/>
                <c:pt idx="0">
                  <c:v>CERTI49</c:v>
                </c:pt>
              </c:strCache>
            </c:strRef>
          </c:tx>
          <c:spPr>
            <a:solidFill>
              <a:schemeClr val="accent6">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calc_cert!$JS$2:$JS$37</c15:sqref>
                  </c15:fullRef>
                </c:ext>
              </c:extLst>
              <c:f>calc_cert!$JS$2:$JS$36</c:f>
              <c:numCache>
                <c:formatCode>General</c:formatCode>
                <c:ptCount val="35"/>
                <c:pt idx="0">
                  <c:v>0</c:v>
                </c:pt>
                <c:pt idx="1">
                  <c:v>0</c:v>
                </c:pt>
                <c:pt idx="2">
                  <c:v>0</c:v>
                </c:pt>
                <c:pt idx="3">
                  <c:v>0</c:v>
                </c:pt>
                <c:pt idx="4">
                  <c:v>0</c:v>
                </c:pt>
                <c:pt idx="5">
                  <c:v>0</c:v>
                </c:pt>
                <c:pt idx="6">
                  <c:v>0</c:v>
                </c:pt>
                <c:pt idx="7">
                  <c:v>0</c:v>
                </c:pt>
                <c:pt idx="8">
                  <c:v>0</c:v>
                </c:pt>
                <c:pt idx="9">
                  <c:v>0</c:v>
                </c:pt>
                <c:pt idx="10">
                  <c:v>1</c:v>
                </c:pt>
                <c:pt idx="11">
                  <c:v>0</c:v>
                </c:pt>
                <c:pt idx="12">
                  <c:v>1</c:v>
                </c:pt>
                <c:pt idx="13">
                  <c:v>1</c:v>
                </c:pt>
                <c:pt idx="14">
                  <c:v>1</c:v>
                </c:pt>
                <c:pt idx="15">
                  <c:v>0</c:v>
                </c:pt>
                <c:pt idx="16">
                  <c:v>1</c:v>
                </c:pt>
                <c:pt idx="17">
                  <c:v>1</c:v>
                </c:pt>
                <c:pt idx="18">
                  <c:v>0</c:v>
                </c:pt>
                <c:pt idx="19">
                  <c:v>1</c:v>
                </c:pt>
                <c:pt idx="20">
                  <c:v>1</c:v>
                </c:pt>
                <c:pt idx="21">
                  <c:v>0</c:v>
                </c:pt>
                <c:pt idx="22">
                  <c:v>1</c:v>
                </c:pt>
                <c:pt idx="23">
                  <c:v>0</c:v>
                </c:pt>
                <c:pt idx="24">
                  <c:v>1</c:v>
                </c:pt>
                <c:pt idx="25">
                  <c:v>1</c:v>
                </c:pt>
                <c:pt idx="26">
                  <c:v>1</c:v>
                </c:pt>
                <c:pt idx="27">
                  <c:v>1</c:v>
                </c:pt>
                <c:pt idx="28">
                  <c:v>1</c:v>
                </c:pt>
                <c:pt idx="29">
                  <c:v>1</c:v>
                </c:pt>
                <c:pt idx="30">
                  <c:v>1</c:v>
                </c:pt>
                <c:pt idx="31">
                  <c:v>1</c:v>
                </c:pt>
                <c:pt idx="32">
                  <c:v>1</c:v>
                </c:pt>
                <c:pt idx="33">
                  <c:v>1</c:v>
                </c:pt>
                <c:pt idx="34">
                  <c:v>1</c:v>
                </c:pt>
              </c:numCache>
            </c:numRef>
          </c:val>
          <c:extLst>
            <c:ext xmlns:c16="http://schemas.microsoft.com/office/drawing/2014/chart" uri="{C3380CC4-5D6E-409C-BE32-E72D297353CC}">
              <c16:uniqueId val="{00000030-06D7-46D1-A90E-5E9CD214B72A}"/>
            </c:ext>
          </c:extLst>
        </c:ser>
        <c:ser>
          <c:idx val="49"/>
          <c:order val="49"/>
          <c:tx>
            <c:strRef>
              <c:f>calc_cert!$JT$1</c:f>
              <c:strCache>
                <c:ptCount val="1"/>
                <c:pt idx="0">
                  <c:v>CERTI50</c:v>
                </c:pt>
              </c:strCache>
            </c:strRef>
          </c:tx>
          <c:spPr>
            <a:solidFill>
              <a:schemeClr val="accent5">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calc_cert!$JT$2:$JT$37</c15:sqref>
                  </c15:fullRef>
                </c:ext>
              </c:extLst>
              <c:f>calc_cert!$JT$2:$JT$36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1-06D7-46D1-A90E-5E9CD214B72A}"/>
            </c:ext>
          </c:extLst>
        </c:ser>
        <c:ser>
          <c:idx val="50"/>
          <c:order val="50"/>
          <c:tx>
            <c:strRef>
              <c:f>calc_cert!$JU$1</c:f>
              <c:strCache>
                <c:ptCount val="1"/>
                <c:pt idx="0">
                  <c:v>CERTI51</c:v>
                </c:pt>
              </c:strCache>
            </c:strRef>
          </c:tx>
          <c:spPr>
            <a:solidFill>
              <a:schemeClr val="accent4">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calc_cert!$JU$2:$JU$37</c15:sqref>
                  </c15:fullRef>
                </c:ext>
              </c:extLst>
              <c:f>calc_cert!$JU$2:$JU$36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32-06D7-46D1-A90E-5E9CD214B72A}"/>
            </c:ext>
          </c:extLst>
        </c:ser>
        <c:ser>
          <c:idx val="51"/>
          <c:order val="51"/>
          <c:tx>
            <c:strRef>
              <c:f>calc_cert!$JV$1</c:f>
              <c:strCache>
                <c:ptCount val="1"/>
                <c:pt idx="0">
                  <c:v>CERTI52</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calc_cert!$JV$2:$JV$37</c15:sqref>
                  </c15:fullRef>
                </c:ext>
              </c:extLst>
              <c:f>calc_cert!$JV$2:$JV$36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33-06D7-46D1-A90E-5E9CD214B72A}"/>
            </c:ext>
          </c:extLst>
        </c:ser>
        <c:ser>
          <c:idx val="52"/>
          <c:order val="52"/>
          <c:tx>
            <c:strRef>
              <c:f>calc_cert!$JW$1</c:f>
              <c:strCache>
                <c:ptCount val="1"/>
                <c:pt idx="0">
                  <c:v>CERTI53</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calc_cert!$JW$2:$JW$37</c15:sqref>
                  </c15:fullRef>
                </c:ext>
              </c:extLst>
              <c:f>calc_cert!$JW$2:$JW$36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1</c:v>
                </c:pt>
                <c:pt idx="32">
                  <c:v>0</c:v>
                </c:pt>
                <c:pt idx="33">
                  <c:v>1</c:v>
                </c:pt>
                <c:pt idx="34">
                  <c:v>0</c:v>
                </c:pt>
              </c:numCache>
            </c:numRef>
          </c:val>
          <c:extLst>
            <c:ext xmlns:c16="http://schemas.microsoft.com/office/drawing/2014/chart" uri="{C3380CC4-5D6E-409C-BE32-E72D297353CC}">
              <c16:uniqueId val="{00000034-06D7-46D1-A90E-5E9CD214B72A}"/>
            </c:ext>
          </c:extLst>
        </c:ser>
        <c:ser>
          <c:idx val="53"/>
          <c:order val="53"/>
          <c:tx>
            <c:strRef>
              <c:f>calc_cert!$JX$1</c:f>
              <c:strCache>
                <c:ptCount val="1"/>
                <c:pt idx="0">
                  <c:v>CERTI54</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calc_cert!$JX$2:$JX$37</c15:sqref>
                  </c15:fullRef>
                </c:ext>
              </c:extLst>
              <c:f>calc_cert!$JX$2:$JX$36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1</c:v>
                </c:pt>
                <c:pt idx="19">
                  <c:v>1</c:v>
                </c:pt>
                <c:pt idx="20">
                  <c:v>1</c:v>
                </c:pt>
                <c:pt idx="21">
                  <c:v>0</c:v>
                </c:pt>
                <c:pt idx="22">
                  <c:v>0</c:v>
                </c:pt>
                <c:pt idx="23">
                  <c:v>0</c:v>
                </c:pt>
                <c:pt idx="24">
                  <c:v>0</c:v>
                </c:pt>
                <c:pt idx="25">
                  <c:v>1</c:v>
                </c:pt>
                <c:pt idx="26">
                  <c:v>1</c:v>
                </c:pt>
                <c:pt idx="27">
                  <c:v>0</c:v>
                </c:pt>
                <c:pt idx="28">
                  <c:v>1</c:v>
                </c:pt>
                <c:pt idx="29">
                  <c:v>1</c:v>
                </c:pt>
                <c:pt idx="30">
                  <c:v>1</c:v>
                </c:pt>
                <c:pt idx="31">
                  <c:v>1</c:v>
                </c:pt>
                <c:pt idx="32">
                  <c:v>1</c:v>
                </c:pt>
                <c:pt idx="33">
                  <c:v>1</c:v>
                </c:pt>
                <c:pt idx="34">
                  <c:v>1</c:v>
                </c:pt>
              </c:numCache>
            </c:numRef>
          </c:val>
          <c:extLst>
            <c:ext xmlns:c16="http://schemas.microsoft.com/office/drawing/2014/chart" uri="{C3380CC4-5D6E-409C-BE32-E72D297353CC}">
              <c16:uniqueId val="{00000035-06D7-46D1-A90E-5E9CD214B72A}"/>
            </c:ext>
          </c:extLst>
        </c:ser>
        <c:ser>
          <c:idx val="54"/>
          <c:order val="54"/>
          <c:tx>
            <c:strRef>
              <c:f>calc_cert!$JY$1</c:f>
              <c:strCache>
                <c:ptCount val="1"/>
                <c:pt idx="0">
                  <c:v>CERTI55</c:v>
                </c:pt>
              </c:strCache>
            </c:strRef>
          </c:tx>
          <c:spPr>
            <a:solidFill>
              <a:schemeClr val="accent6"/>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calc_cert!$JY$2:$JY$37</c15:sqref>
                  </c15:fullRef>
                </c:ext>
              </c:extLst>
              <c:f>calc_cert!$JY$2:$JY$36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6-06D7-46D1-A90E-5E9CD214B72A}"/>
            </c:ext>
          </c:extLst>
        </c:ser>
        <c:ser>
          <c:idx val="55"/>
          <c:order val="55"/>
          <c:tx>
            <c:strRef>
              <c:f>calc_cert!$JZ$1</c:f>
              <c:strCache>
                <c:ptCount val="1"/>
                <c:pt idx="0">
                  <c:v>CERTI56</c:v>
                </c:pt>
              </c:strCache>
            </c:strRef>
          </c:tx>
          <c:spPr>
            <a:solidFill>
              <a:schemeClr val="accent5"/>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calc_cert!$JZ$2:$JZ$37</c15:sqref>
                  </c15:fullRef>
                </c:ext>
              </c:extLst>
              <c:f>calc_cert!$JZ$2:$JZ$36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37-06D7-46D1-A90E-5E9CD214B72A}"/>
            </c:ext>
          </c:extLst>
        </c:ser>
        <c:ser>
          <c:idx val="56"/>
          <c:order val="56"/>
          <c:tx>
            <c:strRef>
              <c:f>calc_cert!$KA$1</c:f>
              <c:strCache>
                <c:ptCount val="1"/>
                <c:pt idx="0">
                  <c:v>CERTI57</c:v>
                </c:pt>
              </c:strCache>
            </c:strRef>
          </c:tx>
          <c:spPr>
            <a:solidFill>
              <a:schemeClr val="accent4"/>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calc_cert!$KA$2:$KA$37</c15:sqref>
                  </c15:fullRef>
                </c:ext>
              </c:extLst>
              <c:f>calc_cert!$KA$2:$KA$36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1</c:v>
                </c:pt>
                <c:pt idx="28">
                  <c:v>1</c:v>
                </c:pt>
                <c:pt idx="29">
                  <c:v>1</c:v>
                </c:pt>
                <c:pt idx="30">
                  <c:v>0</c:v>
                </c:pt>
                <c:pt idx="31">
                  <c:v>1</c:v>
                </c:pt>
                <c:pt idx="32">
                  <c:v>1</c:v>
                </c:pt>
                <c:pt idx="33">
                  <c:v>1</c:v>
                </c:pt>
                <c:pt idx="34">
                  <c:v>0</c:v>
                </c:pt>
              </c:numCache>
            </c:numRef>
          </c:val>
          <c:extLst>
            <c:ext xmlns:c16="http://schemas.microsoft.com/office/drawing/2014/chart" uri="{C3380CC4-5D6E-409C-BE32-E72D297353CC}">
              <c16:uniqueId val="{00000038-06D7-46D1-A90E-5E9CD214B72A}"/>
            </c:ext>
          </c:extLst>
        </c:ser>
        <c:ser>
          <c:idx val="57"/>
          <c:order val="57"/>
          <c:tx>
            <c:strRef>
              <c:f>calc_cert!$KB$1</c:f>
              <c:strCache>
                <c:ptCount val="1"/>
                <c:pt idx="0">
                  <c:v>CERTI58</c:v>
                </c:pt>
              </c:strCache>
            </c:strRef>
          </c:tx>
          <c:spPr>
            <a:solidFill>
              <a:schemeClr val="accent6">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calc_cert!$KB$2:$KB$37</c15:sqref>
                  </c15:fullRef>
                </c:ext>
              </c:extLst>
              <c:f>calc_cert!$KB$2:$KB$36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9-06D7-46D1-A90E-5E9CD214B72A}"/>
            </c:ext>
          </c:extLst>
        </c:ser>
        <c:ser>
          <c:idx val="58"/>
          <c:order val="58"/>
          <c:tx>
            <c:strRef>
              <c:f>calc_cert!$KC$1</c:f>
              <c:strCache>
                <c:ptCount val="1"/>
                <c:pt idx="0">
                  <c:v>CERTI59</c:v>
                </c:pt>
              </c:strCache>
            </c:strRef>
          </c:tx>
          <c:spPr>
            <a:solidFill>
              <a:schemeClr val="accent5">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calc_cert!$KC$2:$KC$37</c15:sqref>
                  </c15:fullRef>
                </c:ext>
              </c:extLst>
              <c:f>calc_cert!$KC$2:$KC$36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1</c:v>
                </c:pt>
                <c:pt idx="33">
                  <c:v>1</c:v>
                </c:pt>
                <c:pt idx="34">
                  <c:v>1</c:v>
                </c:pt>
              </c:numCache>
            </c:numRef>
          </c:val>
          <c:extLst>
            <c:ext xmlns:c16="http://schemas.microsoft.com/office/drawing/2014/chart" uri="{C3380CC4-5D6E-409C-BE32-E72D297353CC}">
              <c16:uniqueId val="{0000003A-06D7-46D1-A90E-5E9CD214B72A}"/>
            </c:ext>
          </c:extLst>
        </c:ser>
        <c:ser>
          <c:idx val="59"/>
          <c:order val="59"/>
          <c:tx>
            <c:strRef>
              <c:f>calc_cert!$KD$1</c:f>
              <c:strCache>
                <c:ptCount val="1"/>
                <c:pt idx="0">
                  <c:v>CERTI60</c:v>
                </c:pt>
              </c:strCache>
            </c:strRef>
          </c:tx>
          <c:spPr>
            <a:solidFill>
              <a:schemeClr val="accent4">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calc_cert!$KD$2:$KD$37</c15:sqref>
                  </c15:fullRef>
                </c:ext>
              </c:extLst>
              <c:f>calc_cert!$KD$2:$KD$36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B-06D7-46D1-A90E-5E9CD214B72A}"/>
            </c:ext>
          </c:extLst>
        </c:ser>
        <c:ser>
          <c:idx val="60"/>
          <c:order val="60"/>
          <c:tx>
            <c:strRef>
              <c:f>calc_cert!$KE$1</c:f>
              <c:strCache>
                <c:ptCount val="1"/>
                <c:pt idx="0">
                  <c:v>CERTI61</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calc_cert!$KE$2:$KE$37</c15:sqref>
                  </c15:fullRef>
                </c:ext>
              </c:extLst>
              <c:f>calc_cert!$KE$2:$KE$36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C-06D7-46D1-A90E-5E9CD214B72A}"/>
            </c:ext>
          </c:extLst>
        </c:ser>
        <c:ser>
          <c:idx val="61"/>
          <c:order val="61"/>
          <c:tx>
            <c:strRef>
              <c:f>calc_cert!$KF$1</c:f>
              <c:strCache>
                <c:ptCount val="1"/>
                <c:pt idx="0">
                  <c:v>CERTI62</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calc_cert!$KF$2:$KF$37</c15:sqref>
                  </c15:fullRef>
                </c:ext>
              </c:extLst>
              <c:f>calc_cert!$KF$2:$KF$36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0</c:v>
                </c:pt>
                <c:pt idx="22">
                  <c:v>1</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3D-06D7-46D1-A90E-5E9CD214B72A}"/>
            </c:ext>
          </c:extLst>
        </c:ser>
        <c:ser>
          <c:idx val="62"/>
          <c:order val="62"/>
          <c:tx>
            <c:strRef>
              <c:f>calc_cert!$KG$1</c:f>
              <c:strCache>
                <c:ptCount val="1"/>
                <c:pt idx="0">
                  <c:v>CERTI63</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calc_cert!$KG$2:$KG$37</c15:sqref>
                  </c15:fullRef>
                </c:ext>
              </c:extLst>
              <c:f>calc_cert!$KG$2:$KG$36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1</c:v>
                </c:pt>
                <c:pt idx="20">
                  <c:v>0</c:v>
                </c:pt>
                <c:pt idx="21">
                  <c:v>0</c:v>
                </c:pt>
                <c:pt idx="22">
                  <c:v>1</c:v>
                </c:pt>
                <c:pt idx="23">
                  <c:v>0</c:v>
                </c:pt>
                <c:pt idx="24">
                  <c:v>0</c:v>
                </c:pt>
                <c:pt idx="25">
                  <c:v>0</c:v>
                </c:pt>
                <c:pt idx="26">
                  <c:v>0</c:v>
                </c:pt>
                <c:pt idx="27">
                  <c:v>1</c:v>
                </c:pt>
                <c:pt idx="28">
                  <c:v>0</c:v>
                </c:pt>
                <c:pt idx="29">
                  <c:v>1</c:v>
                </c:pt>
                <c:pt idx="30">
                  <c:v>1</c:v>
                </c:pt>
                <c:pt idx="31">
                  <c:v>1</c:v>
                </c:pt>
                <c:pt idx="32">
                  <c:v>0</c:v>
                </c:pt>
                <c:pt idx="33">
                  <c:v>0</c:v>
                </c:pt>
                <c:pt idx="34">
                  <c:v>0</c:v>
                </c:pt>
              </c:numCache>
            </c:numRef>
          </c:val>
          <c:extLst>
            <c:ext xmlns:c16="http://schemas.microsoft.com/office/drawing/2014/chart" uri="{C3380CC4-5D6E-409C-BE32-E72D297353CC}">
              <c16:uniqueId val="{0000003E-06D7-46D1-A90E-5E9CD214B72A}"/>
            </c:ext>
          </c:extLst>
        </c:ser>
        <c:ser>
          <c:idx val="63"/>
          <c:order val="63"/>
          <c:tx>
            <c:strRef>
              <c:f>calc_cert!$KH$1</c:f>
              <c:strCache>
                <c:ptCount val="1"/>
                <c:pt idx="0">
                  <c:v>CERTI64</c:v>
                </c:pt>
              </c:strCache>
            </c:strRef>
          </c:tx>
          <c:spPr>
            <a:solidFill>
              <a:schemeClr val="accent6">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calc_cert!$KH$2:$KH$37</c15:sqref>
                  </c15:fullRef>
                </c:ext>
              </c:extLst>
              <c:f>calc_cert!$KH$2:$KH$36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1</c:v>
                </c:pt>
                <c:pt idx="29">
                  <c:v>1</c:v>
                </c:pt>
                <c:pt idx="30">
                  <c:v>1</c:v>
                </c:pt>
                <c:pt idx="31">
                  <c:v>0</c:v>
                </c:pt>
                <c:pt idx="32">
                  <c:v>1</c:v>
                </c:pt>
                <c:pt idx="33">
                  <c:v>1</c:v>
                </c:pt>
                <c:pt idx="34">
                  <c:v>0</c:v>
                </c:pt>
              </c:numCache>
            </c:numRef>
          </c:val>
          <c:extLst>
            <c:ext xmlns:c16="http://schemas.microsoft.com/office/drawing/2014/chart" uri="{C3380CC4-5D6E-409C-BE32-E72D297353CC}">
              <c16:uniqueId val="{0000003F-06D7-46D1-A90E-5E9CD214B72A}"/>
            </c:ext>
          </c:extLst>
        </c:ser>
        <c:ser>
          <c:idx val="64"/>
          <c:order val="64"/>
          <c:tx>
            <c:strRef>
              <c:f>calc_cert!$KI$1</c:f>
              <c:strCache>
                <c:ptCount val="1"/>
                <c:pt idx="0">
                  <c:v>CERTI65</c:v>
                </c:pt>
              </c:strCache>
            </c:strRef>
          </c:tx>
          <c:spPr>
            <a:solidFill>
              <a:schemeClr val="accent5">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calc_cert!$KI$2:$KI$37</c15:sqref>
                  </c15:fullRef>
                </c:ext>
              </c:extLst>
              <c:f>calc_cert!$KI$2:$KI$36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0-06D7-46D1-A90E-5E9CD214B72A}"/>
            </c:ext>
          </c:extLst>
        </c:ser>
        <c:ser>
          <c:idx val="65"/>
          <c:order val="65"/>
          <c:tx>
            <c:strRef>
              <c:f>calc_cert!$KJ$1</c:f>
              <c:strCache>
                <c:ptCount val="1"/>
                <c:pt idx="0">
                  <c:v>CERTI66</c:v>
                </c:pt>
              </c:strCache>
            </c:strRef>
          </c:tx>
          <c:spPr>
            <a:solidFill>
              <a:schemeClr val="accent4">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calc_cert!$KJ$2:$KJ$37</c15:sqref>
                  </c15:fullRef>
                </c:ext>
              </c:extLst>
              <c:f>calc_cert!$KJ$2:$KJ$36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41-06D7-46D1-A90E-5E9CD214B72A}"/>
            </c:ext>
          </c:extLst>
        </c:ser>
        <c:ser>
          <c:idx val="66"/>
          <c:order val="66"/>
          <c:tx>
            <c:strRef>
              <c:f>calc_cert!$KK$1</c:f>
              <c:strCache>
                <c:ptCount val="1"/>
                <c:pt idx="0">
                  <c:v>CERTI67</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calc_cert!$KK$2:$KK$37</c15:sqref>
                  </c15:fullRef>
                </c:ext>
              </c:extLst>
              <c:f>calc_cert!$KK$2:$KK$36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42-06D7-46D1-A90E-5E9CD214B72A}"/>
            </c:ext>
          </c:extLst>
        </c:ser>
        <c:ser>
          <c:idx val="67"/>
          <c:order val="67"/>
          <c:tx>
            <c:strRef>
              <c:f>calc_cert!$KL$1</c:f>
              <c:strCache>
                <c:ptCount val="1"/>
                <c:pt idx="0">
                  <c:v>CERTI68</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calc_cert!$KL$2:$KL$37</c15:sqref>
                  </c15:fullRef>
                </c:ext>
              </c:extLst>
              <c:f>calc_cert!$KL$2:$KL$36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3-06D7-46D1-A90E-5E9CD214B72A}"/>
            </c:ext>
          </c:extLst>
        </c:ser>
        <c:ser>
          <c:idx val="68"/>
          <c:order val="68"/>
          <c:tx>
            <c:strRef>
              <c:f>calc_cert!$KM$1</c:f>
              <c:strCache>
                <c:ptCount val="1"/>
                <c:pt idx="0">
                  <c:v>CERTI69</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calc_cert!$KM$2:$KM$37</c15:sqref>
                  </c15:fullRef>
                </c:ext>
              </c:extLst>
              <c:f>calc_cert!$KM$2:$KM$36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4-06D7-46D1-A90E-5E9CD214B72A}"/>
            </c:ext>
          </c:extLst>
        </c:ser>
        <c:ser>
          <c:idx val="69"/>
          <c:order val="69"/>
          <c:tx>
            <c:strRef>
              <c:f>calc_cert!$KN$1</c:f>
              <c:strCache>
                <c:ptCount val="1"/>
                <c:pt idx="0">
                  <c:v>CERTI70</c:v>
                </c:pt>
              </c:strCache>
            </c:strRef>
          </c:tx>
          <c:spPr>
            <a:solidFill>
              <a:schemeClr val="accent6">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calc_cert!$KN$2:$KN$37</c15:sqref>
                  </c15:fullRef>
                </c:ext>
              </c:extLst>
              <c:f>calc_cert!$KN$2:$KN$36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45-06D7-46D1-A90E-5E9CD214B72A}"/>
            </c:ext>
          </c:extLst>
        </c:ser>
        <c:ser>
          <c:idx val="70"/>
          <c:order val="70"/>
          <c:tx>
            <c:strRef>
              <c:f>calc_cert!$KO$1</c:f>
              <c:strCache>
                <c:ptCount val="1"/>
                <c:pt idx="0">
                  <c:v>CERTI71</c:v>
                </c:pt>
              </c:strCache>
            </c:strRef>
          </c:tx>
          <c:spPr>
            <a:solidFill>
              <a:schemeClr val="accent5">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calc_cert!$KO$2:$KO$37</c15:sqref>
                  </c15:fullRef>
                </c:ext>
              </c:extLst>
              <c:f>calc_cert!$KO$2:$KO$36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6-06D7-46D1-A90E-5E9CD214B72A}"/>
            </c:ext>
          </c:extLst>
        </c:ser>
        <c:ser>
          <c:idx val="71"/>
          <c:order val="71"/>
          <c:tx>
            <c:strRef>
              <c:f>calc_cert!$KP$1</c:f>
              <c:strCache>
                <c:ptCount val="1"/>
                <c:pt idx="0">
                  <c:v>CERTI72</c:v>
                </c:pt>
              </c:strCache>
            </c:strRef>
          </c:tx>
          <c:spPr>
            <a:solidFill>
              <a:schemeClr val="accent4">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calc_cert!$KP$2:$KP$37</c15:sqref>
                  </c15:fullRef>
                </c:ext>
              </c:extLst>
              <c:f>calc_cert!$KP$2:$KP$36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7-06D7-46D1-A90E-5E9CD214B72A}"/>
            </c:ext>
          </c:extLst>
        </c:ser>
        <c:ser>
          <c:idx val="72"/>
          <c:order val="72"/>
          <c:tx>
            <c:strRef>
              <c:f>calc_cert!$KQ$1</c:f>
              <c:strCache>
                <c:ptCount val="1"/>
                <c:pt idx="0">
                  <c:v>CERTI73</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calc_cert!$KQ$2:$KQ$37</c15:sqref>
                  </c15:fullRef>
                </c:ext>
              </c:extLst>
              <c:f>calc_cert!$KQ$2:$KQ$36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8-06D7-46D1-A90E-5E9CD214B72A}"/>
            </c:ext>
          </c:extLst>
        </c:ser>
        <c:ser>
          <c:idx val="73"/>
          <c:order val="73"/>
          <c:tx>
            <c:strRef>
              <c:f>calc_cert!$KR$1</c:f>
              <c:strCache>
                <c:ptCount val="1"/>
                <c:pt idx="0">
                  <c:v>CERTI74</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calc_cert!$KR$2:$KR$37</c15:sqref>
                  </c15:fullRef>
                </c:ext>
              </c:extLst>
              <c:f>calc_cert!$KR$2:$KR$36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9-06D7-46D1-A90E-5E9CD214B72A}"/>
            </c:ext>
          </c:extLst>
        </c:ser>
        <c:ser>
          <c:idx val="74"/>
          <c:order val="74"/>
          <c:tx>
            <c:strRef>
              <c:f>calc_cert!$KS$1</c:f>
              <c:strCache>
                <c:ptCount val="1"/>
                <c:pt idx="0">
                  <c:v>CERTI75</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calc_cert!$KS$2:$KS$37</c15:sqref>
                  </c15:fullRef>
                </c:ext>
              </c:extLst>
              <c:f>calc_cert!$KS$2:$KS$36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A-06D7-46D1-A90E-5E9CD214B72A}"/>
            </c:ext>
          </c:extLst>
        </c:ser>
        <c:ser>
          <c:idx val="75"/>
          <c:order val="75"/>
          <c:tx>
            <c:strRef>
              <c:f>calc_cert!$KT$1</c:f>
              <c:strCache>
                <c:ptCount val="1"/>
                <c:pt idx="0">
                  <c:v>CERTI76</c:v>
                </c:pt>
              </c:strCache>
            </c:strRef>
          </c:tx>
          <c:spPr>
            <a:solidFill>
              <a:schemeClr val="accent6">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calc_cert!$KT$2:$KT$37</c15:sqref>
                  </c15:fullRef>
                </c:ext>
              </c:extLst>
              <c:f>calc_cert!$KT$2:$KT$36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B-06D7-46D1-A90E-5E9CD214B72A}"/>
            </c:ext>
          </c:extLst>
        </c:ser>
        <c:ser>
          <c:idx val="76"/>
          <c:order val="76"/>
          <c:tx>
            <c:strRef>
              <c:f>calc_cert!$KU$1</c:f>
              <c:strCache>
                <c:ptCount val="1"/>
                <c:pt idx="0">
                  <c:v>CERTI77</c:v>
                </c:pt>
              </c:strCache>
            </c:strRef>
          </c:tx>
          <c:spPr>
            <a:solidFill>
              <a:schemeClr val="accent5">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calc_cert!$KU$2:$KU$37</c15:sqref>
                  </c15:fullRef>
                </c:ext>
              </c:extLst>
              <c:f>calc_cert!$KU$2:$KU$36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pt idx="27">
                  <c:v>0</c:v>
                </c:pt>
                <c:pt idx="28">
                  <c:v>0</c:v>
                </c:pt>
                <c:pt idx="29">
                  <c:v>0</c:v>
                </c:pt>
                <c:pt idx="30">
                  <c:v>0</c:v>
                </c:pt>
                <c:pt idx="31">
                  <c:v>1</c:v>
                </c:pt>
                <c:pt idx="32">
                  <c:v>1</c:v>
                </c:pt>
                <c:pt idx="33">
                  <c:v>1</c:v>
                </c:pt>
                <c:pt idx="34">
                  <c:v>0</c:v>
                </c:pt>
              </c:numCache>
            </c:numRef>
          </c:val>
          <c:extLst>
            <c:ext xmlns:c16="http://schemas.microsoft.com/office/drawing/2014/chart" uri="{C3380CC4-5D6E-409C-BE32-E72D297353CC}">
              <c16:uniqueId val="{0000004C-06D7-46D1-A90E-5E9CD214B72A}"/>
            </c:ext>
          </c:extLst>
        </c:ser>
        <c:ser>
          <c:idx val="77"/>
          <c:order val="77"/>
          <c:tx>
            <c:strRef>
              <c:f>calc_cert!$KV$1</c:f>
              <c:strCache>
                <c:ptCount val="1"/>
                <c:pt idx="0">
                  <c:v>CERTI78</c:v>
                </c:pt>
              </c:strCache>
            </c:strRef>
          </c:tx>
          <c:spPr>
            <a:solidFill>
              <a:schemeClr val="accent4">
                <a:lumMod val="7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calc_cert!$KV$2:$KV$37</c15:sqref>
                  </c15:fullRef>
                </c:ext>
              </c:extLst>
              <c:f>calc_cert!$KV$2:$KV$36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D-06D7-46D1-A90E-5E9CD214B72A}"/>
            </c:ext>
          </c:extLst>
        </c:ser>
        <c:ser>
          <c:idx val="78"/>
          <c:order val="78"/>
          <c:tx>
            <c:strRef>
              <c:f>calc_cert!$KW$1</c:f>
              <c:strCache>
                <c:ptCount val="1"/>
                <c:pt idx="0">
                  <c:v>CERTI79</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calc_cert!$KW$2:$KW$37</c15:sqref>
                  </c15:fullRef>
                </c:ext>
              </c:extLst>
              <c:f>calc_cert!$KW$2:$KW$36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4E-06D7-46D1-A90E-5E9CD214B72A}"/>
            </c:ext>
          </c:extLst>
        </c:ser>
        <c:ser>
          <c:idx val="79"/>
          <c:order val="79"/>
          <c:tx>
            <c:strRef>
              <c:f>calc_cert!$KX$1</c:f>
              <c:strCache>
                <c:ptCount val="1"/>
                <c:pt idx="0">
                  <c:v>CERTI80</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calc_cert!$KX$2:$KX$37</c15:sqref>
                  </c15:fullRef>
                </c:ext>
              </c:extLst>
              <c:f>calc_cert!$KX$2:$KX$36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4F-06D7-46D1-A90E-5E9CD214B72A}"/>
            </c:ext>
          </c:extLst>
        </c:ser>
        <c:ser>
          <c:idx val="80"/>
          <c:order val="80"/>
          <c:tx>
            <c:strRef>
              <c:f>calc_cert!$KY$1</c:f>
              <c:strCache>
                <c:ptCount val="1"/>
                <c:pt idx="0">
                  <c:v>CERTI81</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calc_cert!$KY$2:$KY$37</c15:sqref>
                  </c15:fullRef>
                </c:ext>
              </c:extLst>
              <c:f>calc_cert!$KY$2:$KY$36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0-06D7-46D1-A90E-5E9CD214B72A}"/>
            </c:ext>
          </c:extLst>
        </c:ser>
        <c:ser>
          <c:idx val="81"/>
          <c:order val="81"/>
          <c:tx>
            <c:strRef>
              <c:f>calc_cert!$KZ$1</c:f>
              <c:strCache>
                <c:ptCount val="1"/>
                <c:pt idx="0">
                  <c:v>CERTI82</c:v>
                </c:pt>
              </c:strCache>
            </c:strRef>
          </c:tx>
          <c:spPr>
            <a:solidFill>
              <a:schemeClr val="accent6"/>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calc_cert!$KZ$2:$KZ$37</c15:sqref>
                  </c15:fullRef>
                </c:ext>
              </c:extLst>
              <c:f>calc_cert!$KZ$2:$KZ$36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1-06D7-46D1-A90E-5E9CD214B72A}"/>
            </c:ext>
          </c:extLst>
        </c:ser>
        <c:ser>
          <c:idx val="82"/>
          <c:order val="82"/>
          <c:tx>
            <c:strRef>
              <c:f>calc_cert!$LA$1</c:f>
              <c:strCache>
                <c:ptCount val="1"/>
                <c:pt idx="0">
                  <c:v>CERTI83</c:v>
                </c:pt>
              </c:strCache>
            </c:strRef>
          </c:tx>
          <c:spPr>
            <a:solidFill>
              <a:schemeClr val="accent5"/>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calc_cert!$LA$2:$LA$37</c15:sqref>
                  </c15:fullRef>
                </c:ext>
              </c:extLst>
              <c:f>calc_cert!$LA$2:$LA$36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52-06D7-46D1-A90E-5E9CD214B72A}"/>
            </c:ext>
          </c:extLst>
        </c:ser>
        <c:ser>
          <c:idx val="83"/>
          <c:order val="83"/>
          <c:tx>
            <c:strRef>
              <c:f>calc_cert!$LB$1</c:f>
              <c:strCache>
                <c:ptCount val="1"/>
                <c:pt idx="0">
                  <c:v>CERTI84</c:v>
                </c:pt>
              </c:strCache>
            </c:strRef>
          </c:tx>
          <c:spPr>
            <a:solidFill>
              <a:schemeClr val="accent4"/>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calc_cert!$LB$2:$LB$37</c15:sqref>
                  </c15:fullRef>
                </c:ext>
              </c:extLst>
              <c:f>calc_cert!$LB$2:$LB$36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53-06D7-46D1-A90E-5E9CD214B72A}"/>
            </c:ext>
          </c:extLst>
        </c:ser>
        <c:ser>
          <c:idx val="84"/>
          <c:order val="84"/>
          <c:tx>
            <c:strRef>
              <c:f>calc_cert!$LC$1</c:f>
              <c:strCache>
                <c:ptCount val="1"/>
                <c:pt idx="0">
                  <c:v>CERTI85</c:v>
                </c:pt>
              </c:strCache>
            </c:strRef>
          </c:tx>
          <c:spPr>
            <a:solidFill>
              <a:schemeClr val="accent6">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calc_cert!$LC$2:$LC$37</c15:sqref>
                  </c15:fullRef>
                </c:ext>
              </c:extLst>
              <c:f>calc_cert!$LC$2:$LC$36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4-06D7-46D1-A90E-5E9CD214B72A}"/>
            </c:ext>
          </c:extLst>
        </c:ser>
        <c:ser>
          <c:idx val="85"/>
          <c:order val="85"/>
          <c:tx>
            <c:strRef>
              <c:f>calc_cert!$LD$1</c:f>
              <c:strCache>
                <c:ptCount val="1"/>
                <c:pt idx="0">
                  <c:v>CERTI86</c:v>
                </c:pt>
              </c:strCache>
            </c:strRef>
          </c:tx>
          <c:spPr>
            <a:solidFill>
              <a:schemeClr val="accent5">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calc_cert!$LD$2:$LD$37</c15:sqref>
                  </c15:fullRef>
                </c:ext>
              </c:extLst>
              <c:f>calc_cert!$LD$2:$LD$36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5-06D7-46D1-A90E-5E9CD214B72A}"/>
            </c:ext>
          </c:extLst>
        </c:ser>
        <c:ser>
          <c:idx val="86"/>
          <c:order val="86"/>
          <c:tx>
            <c:strRef>
              <c:f>calc_cert!$LE$1</c:f>
              <c:strCache>
                <c:ptCount val="1"/>
                <c:pt idx="0">
                  <c:v>CERTI87</c:v>
                </c:pt>
              </c:strCache>
            </c:strRef>
          </c:tx>
          <c:spPr>
            <a:solidFill>
              <a:schemeClr val="accent4">
                <a:lumMod val="6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calc_cert!$LE$2:$LE$37</c15:sqref>
                  </c15:fullRef>
                </c:ext>
              </c:extLst>
              <c:f>calc_cert!$LE$2:$LE$36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6-06D7-46D1-A90E-5E9CD214B72A}"/>
            </c:ext>
          </c:extLst>
        </c:ser>
        <c:ser>
          <c:idx val="87"/>
          <c:order val="87"/>
          <c:tx>
            <c:strRef>
              <c:f>calc_cert!$LF$1</c:f>
              <c:strCache>
                <c:ptCount val="1"/>
                <c:pt idx="0">
                  <c:v>CERTI88</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calc_cert!$LF$2:$LF$37</c15:sqref>
                  </c15:fullRef>
                </c:ext>
              </c:extLst>
              <c:f>calc_cert!$LF$2:$LF$36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7-06D7-46D1-A90E-5E9CD214B72A}"/>
            </c:ext>
          </c:extLst>
        </c:ser>
        <c:ser>
          <c:idx val="88"/>
          <c:order val="88"/>
          <c:tx>
            <c:strRef>
              <c:f>calc_cert!$LG$1</c:f>
              <c:strCache>
                <c:ptCount val="1"/>
                <c:pt idx="0">
                  <c:v>CERTI89</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calc_cert!$LG$2:$LG$37</c15:sqref>
                  </c15:fullRef>
                </c:ext>
              </c:extLst>
              <c:f>calc_cert!$LG$2:$LG$36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8-06D7-46D1-A90E-5E9CD214B72A}"/>
            </c:ext>
          </c:extLst>
        </c:ser>
        <c:ser>
          <c:idx val="89"/>
          <c:order val="89"/>
          <c:tx>
            <c:strRef>
              <c:f>calc_cert!$LH$1</c:f>
              <c:strCache>
                <c:ptCount val="1"/>
                <c:pt idx="0">
                  <c:v>CERTI90</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calc_cert!$LH$2:$LH$37</c15:sqref>
                  </c15:fullRef>
                </c:ext>
              </c:extLst>
              <c:f>calc_cert!$LH$2:$LH$36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9-06D7-46D1-A90E-5E9CD214B72A}"/>
            </c:ext>
          </c:extLst>
        </c:ser>
        <c:ser>
          <c:idx val="90"/>
          <c:order val="90"/>
          <c:tx>
            <c:strRef>
              <c:f>calc_cert!$LI$1</c:f>
              <c:strCache>
                <c:ptCount val="1"/>
                <c:pt idx="0">
                  <c:v>CERTI91</c:v>
                </c:pt>
              </c:strCache>
            </c:strRef>
          </c:tx>
          <c:spPr>
            <a:solidFill>
              <a:schemeClr val="accent6">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calc_cert!$LI$2:$LI$37</c15:sqref>
                  </c15:fullRef>
                </c:ext>
              </c:extLst>
              <c:f>calc_cert!$LI$2:$LI$36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A-06D7-46D1-A90E-5E9CD214B72A}"/>
            </c:ext>
          </c:extLst>
        </c:ser>
        <c:ser>
          <c:idx val="91"/>
          <c:order val="91"/>
          <c:tx>
            <c:strRef>
              <c:f>calc_cert!$LJ$1</c:f>
              <c:strCache>
                <c:ptCount val="1"/>
                <c:pt idx="0">
                  <c:v>CERTI92</c:v>
                </c:pt>
              </c:strCache>
            </c:strRef>
          </c:tx>
          <c:spPr>
            <a:solidFill>
              <a:schemeClr val="accent5">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calc_cert!$LJ$2:$LJ$37</c15:sqref>
                  </c15:fullRef>
                </c:ext>
              </c:extLst>
              <c:f>calc_cert!$LJ$2:$LJ$36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B-06D7-46D1-A90E-5E9CD214B72A}"/>
            </c:ext>
          </c:extLst>
        </c:ser>
        <c:ser>
          <c:idx val="92"/>
          <c:order val="92"/>
          <c:tx>
            <c:strRef>
              <c:f>calc_cert!$LK$1</c:f>
              <c:strCache>
                <c:ptCount val="1"/>
                <c:pt idx="0">
                  <c:v>CERTI93</c:v>
                </c:pt>
              </c:strCache>
            </c:strRef>
          </c:tx>
          <c:spPr>
            <a:solidFill>
              <a:schemeClr val="accent4">
                <a:lumMod val="8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calc_cert!$LK$2:$LK$37</c15:sqref>
                  </c15:fullRef>
                </c:ext>
              </c:extLst>
              <c:f>calc_cert!$LK$2:$LK$36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C-06D7-46D1-A90E-5E9CD214B72A}"/>
            </c:ext>
          </c:extLst>
        </c:ser>
        <c:ser>
          <c:idx val="93"/>
          <c:order val="93"/>
          <c:tx>
            <c:strRef>
              <c:f>calc_cert!$LL$1</c:f>
              <c:strCache>
                <c:ptCount val="1"/>
                <c:pt idx="0">
                  <c:v>CERTI94</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calc_cert!$LL$2:$LL$37</c15:sqref>
                  </c15:fullRef>
                </c:ext>
              </c:extLst>
              <c:f>calc_cert!$LL$2:$LL$36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D-06D7-46D1-A90E-5E9CD214B72A}"/>
            </c:ext>
          </c:extLst>
        </c:ser>
        <c:ser>
          <c:idx val="94"/>
          <c:order val="94"/>
          <c:tx>
            <c:strRef>
              <c:f>calc_cert!$LM$1</c:f>
              <c:strCache>
                <c:ptCount val="1"/>
                <c:pt idx="0">
                  <c:v>CERTI95</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calc_cert!$LM$2:$LM$37</c15:sqref>
                  </c15:fullRef>
                </c:ext>
              </c:extLst>
              <c:f>calc_cert!$LM$2:$LM$36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E-06D7-46D1-A90E-5E9CD214B72A}"/>
            </c:ext>
          </c:extLst>
        </c:ser>
        <c:ser>
          <c:idx val="95"/>
          <c:order val="95"/>
          <c:tx>
            <c:strRef>
              <c:f>calc_cert!$LN$1</c:f>
              <c:strCache>
                <c:ptCount val="1"/>
                <c:pt idx="0">
                  <c:v>CERTI96</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calc_cert!$LN$2:$LN$37</c15:sqref>
                  </c15:fullRef>
                </c:ext>
              </c:extLst>
              <c:f>calc_cert!$LN$2:$LN$36</c:f>
              <c:numCache>
                <c:formatCode>General</c:formatCode>
                <c:ptCount val="3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5F-06D7-46D1-A90E-5E9CD214B72A}"/>
            </c:ext>
          </c:extLst>
        </c:ser>
        <c:ser>
          <c:idx val="96"/>
          <c:order val="96"/>
          <c:tx>
            <c:strRef>
              <c:f>calc_cert!$LO$1</c:f>
              <c:strCache>
                <c:ptCount val="1"/>
                <c:pt idx="0">
                  <c:v>CERTI97</c:v>
                </c:pt>
              </c:strCache>
            </c:strRef>
          </c:tx>
          <c:spPr>
            <a:solidFill>
              <a:schemeClr val="accent6">
                <a:lumMod val="50000"/>
              </a:schemeClr>
            </a:solidFill>
            <a:ln>
              <a:noFill/>
            </a:ln>
            <a:effectLst/>
          </c:spPr>
          <c:cat>
            <c:numRef>
              <c:extLst>
                <c:ext xmlns:c15="http://schemas.microsoft.com/office/drawing/2012/chart" uri="{02D57815-91ED-43cb-92C2-25804820EDAC}">
                  <c15:fullRef>
                    <c15:sqref>calc_cert!$HV$2:$HV$37</c15:sqref>
                  </c15:fullRef>
                </c:ext>
              </c:extLst>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calc_cert!$LO$2:$LO$37</c15:sqref>
                  </c15:fullRef>
                </c:ext>
              </c:extLst>
              <c:f>calc_cert!$LO$2:$LO$36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60-06D7-46D1-A90E-5E9CD214B72A}"/>
            </c:ext>
          </c:extLst>
        </c:ser>
        <c:dLbls>
          <c:showLegendKey val="0"/>
          <c:showVal val="0"/>
          <c:showCatName val="0"/>
          <c:showSerName val="0"/>
          <c:showPercent val="0"/>
          <c:showBubbleSize val="0"/>
        </c:dLbls>
        <c:axId val="1125673712"/>
        <c:axId val="1125671792"/>
      </c:areaChart>
      <c:dateAx>
        <c:axId val="1125673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25671792"/>
        <c:crosses val="autoZero"/>
        <c:auto val="0"/>
        <c:lblOffset val="100"/>
        <c:baseTimeUnit val="days"/>
      </c:dateAx>
      <c:valAx>
        <c:axId val="1125671792"/>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di prime certificazioni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crossAx val="112567371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calc_cert!$LP$1</c:f>
              <c:strCache>
                <c:ptCount val="1"/>
                <c:pt idx="0">
                  <c:v>CERT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xVal>
          <c:yVal>
            <c:numRef>
              <c:f>calc_cert!$LP$2:$LP$36</c:f>
              <c:numCache>
                <c:formatCode>General</c:formatCode>
                <c:ptCount val="35"/>
                <c:pt idx="0">
                  <c:v>0</c:v>
                </c:pt>
                <c:pt idx="1">
                  <c:v>0</c:v>
                </c:pt>
                <c:pt idx="2">
                  <c:v>1</c:v>
                </c:pt>
                <c:pt idx="3">
                  <c:v>0</c:v>
                </c:pt>
                <c:pt idx="4">
                  <c:v>0</c:v>
                </c:pt>
                <c:pt idx="5">
                  <c:v>1</c:v>
                </c:pt>
                <c:pt idx="6">
                  <c:v>2</c:v>
                </c:pt>
                <c:pt idx="7">
                  <c:v>1</c:v>
                </c:pt>
                <c:pt idx="8">
                  <c:v>1</c:v>
                </c:pt>
                <c:pt idx="9">
                  <c:v>0</c:v>
                </c:pt>
                <c:pt idx="10">
                  <c:v>1</c:v>
                </c:pt>
                <c:pt idx="11">
                  <c:v>2</c:v>
                </c:pt>
                <c:pt idx="12">
                  <c:v>3</c:v>
                </c:pt>
                <c:pt idx="13">
                  <c:v>5</c:v>
                </c:pt>
                <c:pt idx="14">
                  <c:v>4</c:v>
                </c:pt>
                <c:pt idx="15">
                  <c:v>2</c:v>
                </c:pt>
                <c:pt idx="16">
                  <c:v>1</c:v>
                </c:pt>
                <c:pt idx="17">
                  <c:v>5</c:v>
                </c:pt>
                <c:pt idx="18">
                  <c:v>4</c:v>
                </c:pt>
                <c:pt idx="19">
                  <c:v>5</c:v>
                </c:pt>
                <c:pt idx="20">
                  <c:v>6</c:v>
                </c:pt>
                <c:pt idx="21">
                  <c:v>4</c:v>
                </c:pt>
                <c:pt idx="22">
                  <c:v>5</c:v>
                </c:pt>
                <c:pt idx="23">
                  <c:v>4</c:v>
                </c:pt>
                <c:pt idx="24">
                  <c:v>3</c:v>
                </c:pt>
                <c:pt idx="25">
                  <c:v>9</c:v>
                </c:pt>
                <c:pt idx="26">
                  <c:v>6</c:v>
                </c:pt>
                <c:pt idx="27">
                  <c:v>8</c:v>
                </c:pt>
                <c:pt idx="28">
                  <c:v>10</c:v>
                </c:pt>
                <c:pt idx="29">
                  <c:v>7</c:v>
                </c:pt>
                <c:pt idx="30">
                  <c:v>14</c:v>
                </c:pt>
                <c:pt idx="31">
                  <c:v>10</c:v>
                </c:pt>
                <c:pt idx="32">
                  <c:v>21</c:v>
                </c:pt>
                <c:pt idx="33">
                  <c:v>19</c:v>
                </c:pt>
                <c:pt idx="34">
                  <c:v>4</c:v>
                </c:pt>
              </c:numCache>
            </c:numRef>
          </c:yVal>
          <c:smooth val="0"/>
          <c:extLst>
            <c:ext xmlns:c16="http://schemas.microsoft.com/office/drawing/2014/chart" uri="{C3380CC4-5D6E-409C-BE32-E72D297353CC}">
              <c16:uniqueId val="{00000000-BB20-4C68-B5D2-44908E00B464}"/>
            </c:ext>
          </c:extLst>
        </c:ser>
        <c:dLbls>
          <c:showLegendKey val="0"/>
          <c:showVal val="0"/>
          <c:showCatName val="0"/>
          <c:showSerName val="0"/>
          <c:showPercent val="0"/>
          <c:showBubbleSize val="0"/>
        </c:dLbls>
        <c:axId val="897984328"/>
        <c:axId val="897984968"/>
      </c:scatterChart>
      <c:valAx>
        <c:axId val="897984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968"/>
        <c:crosses val="autoZero"/>
        <c:crossBetween val="midCat"/>
      </c:valAx>
      <c:valAx>
        <c:axId val="897984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3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calc_cert!$LP$1</c:f>
              <c:strCache>
                <c:ptCount val="1"/>
                <c:pt idx="0">
                  <c:v>CERT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xVal>
          <c:yVal>
            <c:numRef>
              <c:f>calc_cert!$LP$2:$LP$36</c:f>
              <c:numCache>
                <c:formatCode>General</c:formatCode>
                <c:ptCount val="35"/>
                <c:pt idx="0">
                  <c:v>0</c:v>
                </c:pt>
                <c:pt idx="1">
                  <c:v>0</c:v>
                </c:pt>
                <c:pt idx="2">
                  <c:v>1</c:v>
                </c:pt>
                <c:pt idx="3">
                  <c:v>0</c:v>
                </c:pt>
                <c:pt idx="4">
                  <c:v>0</c:v>
                </c:pt>
                <c:pt idx="5">
                  <c:v>1</c:v>
                </c:pt>
                <c:pt idx="6">
                  <c:v>2</c:v>
                </c:pt>
                <c:pt idx="7">
                  <c:v>1</c:v>
                </c:pt>
                <c:pt idx="8">
                  <c:v>1</c:v>
                </c:pt>
                <c:pt idx="9">
                  <c:v>0</c:v>
                </c:pt>
                <c:pt idx="10">
                  <c:v>1</c:v>
                </c:pt>
                <c:pt idx="11">
                  <c:v>2</c:v>
                </c:pt>
                <c:pt idx="12">
                  <c:v>3</c:v>
                </c:pt>
                <c:pt idx="13">
                  <c:v>5</c:v>
                </c:pt>
                <c:pt idx="14">
                  <c:v>4</c:v>
                </c:pt>
                <c:pt idx="15">
                  <c:v>2</c:v>
                </c:pt>
                <c:pt idx="16">
                  <c:v>1</c:v>
                </c:pt>
                <c:pt idx="17">
                  <c:v>5</c:v>
                </c:pt>
                <c:pt idx="18">
                  <c:v>4</c:v>
                </c:pt>
                <c:pt idx="19">
                  <c:v>5</c:v>
                </c:pt>
                <c:pt idx="20">
                  <c:v>6</c:v>
                </c:pt>
                <c:pt idx="21">
                  <c:v>4</c:v>
                </c:pt>
                <c:pt idx="22">
                  <c:v>5</c:v>
                </c:pt>
                <c:pt idx="23">
                  <c:v>4</c:v>
                </c:pt>
                <c:pt idx="24">
                  <c:v>3</c:v>
                </c:pt>
                <c:pt idx="25">
                  <c:v>9</c:v>
                </c:pt>
                <c:pt idx="26">
                  <c:v>6</c:v>
                </c:pt>
                <c:pt idx="27">
                  <c:v>8</c:v>
                </c:pt>
                <c:pt idx="28">
                  <c:v>10</c:v>
                </c:pt>
                <c:pt idx="29">
                  <c:v>7</c:v>
                </c:pt>
                <c:pt idx="30">
                  <c:v>14</c:v>
                </c:pt>
                <c:pt idx="31">
                  <c:v>10</c:v>
                </c:pt>
                <c:pt idx="32">
                  <c:v>21</c:v>
                </c:pt>
                <c:pt idx="33">
                  <c:v>19</c:v>
                </c:pt>
                <c:pt idx="34">
                  <c:v>4</c:v>
                </c:pt>
              </c:numCache>
            </c:numRef>
          </c:yVal>
          <c:smooth val="0"/>
          <c:extLst>
            <c:ext xmlns:c16="http://schemas.microsoft.com/office/drawing/2014/chart" uri="{C3380CC4-5D6E-409C-BE32-E72D297353CC}">
              <c16:uniqueId val="{00000000-4F08-44FD-91B3-E25B63B8B2FF}"/>
            </c:ext>
          </c:extLst>
        </c:ser>
        <c:dLbls>
          <c:showLegendKey val="0"/>
          <c:showVal val="0"/>
          <c:showCatName val="0"/>
          <c:showSerName val="0"/>
          <c:showPercent val="0"/>
          <c:showBubbleSize val="0"/>
        </c:dLbls>
        <c:axId val="897984328"/>
        <c:axId val="897984968"/>
      </c:scatterChart>
      <c:valAx>
        <c:axId val="897984328"/>
        <c:scaling>
          <c:orientation val="minMax"/>
          <c:max val="2022"/>
          <c:min val="199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968"/>
        <c:crosses val="autoZero"/>
        <c:crossBetween val="midCat"/>
        <c:majorUnit val="2"/>
        <c:minorUnit val="1"/>
      </c:valAx>
      <c:valAx>
        <c:axId val="897984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casi di prima certificazione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3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Altre certificazioni</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calc_cert!$HV$2:$HV$36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xVal>
          <c:yVal>
            <c:numRef>
              <c:f>calc_cert!$LP$2:$LP$36</c:f>
              <c:numCache>
                <c:formatCode>General</c:formatCode>
                <c:ptCount val="35"/>
                <c:pt idx="0">
                  <c:v>0</c:v>
                </c:pt>
                <c:pt idx="1">
                  <c:v>0</c:v>
                </c:pt>
                <c:pt idx="2">
                  <c:v>1</c:v>
                </c:pt>
                <c:pt idx="3">
                  <c:v>0</c:v>
                </c:pt>
                <c:pt idx="4">
                  <c:v>0</c:v>
                </c:pt>
                <c:pt idx="5">
                  <c:v>1</c:v>
                </c:pt>
                <c:pt idx="6">
                  <c:v>2</c:v>
                </c:pt>
                <c:pt idx="7">
                  <c:v>1</c:v>
                </c:pt>
                <c:pt idx="8">
                  <c:v>1</c:v>
                </c:pt>
                <c:pt idx="9">
                  <c:v>0</c:v>
                </c:pt>
                <c:pt idx="10">
                  <c:v>1</c:v>
                </c:pt>
                <c:pt idx="11">
                  <c:v>2</c:v>
                </c:pt>
                <c:pt idx="12">
                  <c:v>3</c:v>
                </c:pt>
                <c:pt idx="13">
                  <c:v>5</c:v>
                </c:pt>
                <c:pt idx="14">
                  <c:v>4</c:v>
                </c:pt>
                <c:pt idx="15">
                  <c:v>2</c:v>
                </c:pt>
                <c:pt idx="16">
                  <c:v>1</c:v>
                </c:pt>
                <c:pt idx="17">
                  <c:v>5</c:v>
                </c:pt>
                <c:pt idx="18">
                  <c:v>4</c:v>
                </c:pt>
                <c:pt idx="19">
                  <c:v>5</c:v>
                </c:pt>
                <c:pt idx="20">
                  <c:v>6</c:v>
                </c:pt>
                <c:pt idx="21">
                  <c:v>4</c:v>
                </c:pt>
                <c:pt idx="22">
                  <c:v>5</c:v>
                </c:pt>
                <c:pt idx="23">
                  <c:v>4</c:v>
                </c:pt>
                <c:pt idx="24">
                  <c:v>3</c:v>
                </c:pt>
                <c:pt idx="25">
                  <c:v>9</c:v>
                </c:pt>
                <c:pt idx="26">
                  <c:v>6</c:v>
                </c:pt>
                <c:pt idx="27">
                  <c:v>8</c:v>
                </c:pt>
                <c:pt idx="28">
                  <c:v>10</c:v>
                </c:pt>
                <c:pt idx="29">
                  <c:v>7</c:v>
                </c:pt>
                <c:pt idx="30">
                  <c:v>14</c:v>
                </c:pt>
                <c:pt idx="31">
                  <c:v>10</c:v>
                </c:pt>
                <c:pt idx="32">
                  <c:v>21</c:v>
                </c:pt>
                <c:pt idx="33">
                  <c:v>19</c:v>
                </c:pt>
                <c:pt idx="34">
                  <c:v>4</c:v>
                </c:pt>
              </c:numCache>
            </c:numRef>
          </c:yVal>
          <c:smooth val="0"/>
          <c:extLst>
            <c:ext xmlns:c16="http://schemas.microsoft.com/office/drawing/2014/chart" uri="{C3380CC4-5D6E-409C-BE32-E72D297353CC}">
              <c16:uniqueId val="{00000000-CE39-44A0-B906-74BE7C6DB9BC}"/>
            </c:ext>
          </c:extLst>
        </c:ser>
        <c:ser>
          <c:idx val="1"/>
          <c:order val="1"/>
          <c:tx>
            <c:v>B corp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calc_cert!$Q$3:$Q$13</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xVal>
          <c:yVal>
            <c:numRef>
              <c:f>calc_cert!$R$3:$R$13</c:f>
              <c:numCache>
                <c:formatCode>General</c:formatCode>
                <c:ptCount val="11"/>
                <c:pt idx="0">
                  <c:v>1</c:v>
                </c:pt>
                <c:pt idx="1">
                  <c:v>4</c:v>
                </c:pt>
                <c:pt idx="2">
                  <c:v>2</c:v>
                </c:pt>
                <c:pt idx="3">
                  <c:v>15</c:v>
                </c:pt>
                <c:pt idx="4">
                  <c:v>13</c:v>
                </c:pt>
                <c:pt idx="5">
                  <c:v>7</c:v>
                </c:pt>
                <c:pt idx="6">
                  <c:v>18</c:v>
                </c:pt>
                <c:pt idx="7">
                  <c:v>22</c:v>
                </c:pt>
                <c:pt idx="8">
                  <c:v>24</c:v>
                </c:pt>
                <c:pt idx="9">
                  <c:v>66</c:v>
                </c:pt>
                <c:pt idx="10">
                  <c:v>50</c:v>
                </c:pt>
              </c:numCache>
            </c:numRef>
          </c:yVal>
          <c:smooth val="0"/>
          <c:extLst>
            <c:ext xmlns:c16="http://schemas.microsoft.com/office/drawing/2014/chart" uri="{C3380CC4-5D6E-409C-BE32-E72D297353CC}">
              <c16:uniqueId val="{00000001-CE39-44A0-B906-74BE7C6DB9BC}"/>
            </c:ext>
          </c:extLst>
        </c:ser>
        <c:dLbls>
          <c:showLegendKey val="0"/>
          <c:showVal val="0"/>
          <c:showCatName val="0"/>
          <c:showSerName val="0"/>
          <c:showPercent val="0"/>
          <c:showBubbleSize val="0"/>
        </c:dLbls>
        <c:axId val="897984328"/>
        <c:axId val="897984968"/>
      </c:scatterChart>
      <c:valAx>
        <c:axId val="897984328"/>
        <c:scaling>
          <c:orientation val="minMax"/>
          <c:max val="2022"/>
          <c:min val="201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968"/>
        <c:crosses val="autoZero"/>
        <c:crossBetween val="midCat"/>
        <c:majorUnit val="1"/>
        <c:minorUnit val="1"/>
      </c:valAx>
      <c:valAx>
        <c:axId val="897984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casi di prima certificazione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79843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'CERT (2)'!$M$1</c:f>
              <c:strCache>
                <c:ptCount val="1"/>
                <c:pt idx="0">
                  <c:v>N</c:v>
                </c:pt>
              </c:strCache>
            </c:strRef>
          </c:tx>
          <c:spPr>
            <a:solidFill>
              <a:schemeClr val="accent1"/>
            </a:solidFill>
            <a:ln>
              <a:noFill/>
            </a:ln>
            <a:effectLst/>
          </c:spPr>
          <c:invertIfNegative val="0"/>
          <c:cat>
            <c:strRef>
              <c:f>'CERT (2)'!$E$2:$E$98</c:f>
              <c:strCache>
                <c:ptCount val="97"/>
                <c:pt idx="0">
                  <c:v>ISO9001 Sistemi di gestione della qualità</c:v>
                </c:pt>
                <c:pt idx="1">
                  <c:v>ISO14001 Sistemi di gestione ambientale</c:v>
                </c:pt>
                <c:pt idx="2">
                  <c:v>ISO45001 Sistemi di gestione della salute e sicurezza sul lavoro - Requisiti con guida per l'uso</c:v>
                </c:pt>
                <c:pt idx="3">
                  <c:v>FSC Forest Stewardship Council</c:v>
                </c:pt>
                <c:pt idx="4">
                  <c:v>EcoVadis</c:v>
                </c:pt>
                <c:pt idx="5">
                  <c:v>IFS International Food Standard</c:v>
                </c:pt>
                <c:pt idx="6">
                  <c:v>Biologico</c:v>
                </c:pt>
                <c:pt idx="7">
                  <c:v>ISO/IEC 27001 Sicurezza delle informazioni, sicurezza informatica e tutela della privacy – Sistemi di gestione della sicurezza delle informazioni – Requisiti</c:v>
                </c:pt>
                <c:pt idx="8">
                  <c:v>Brand Reputation Compliance (Global Standard)</c:v>
                </c:pt>
                <c:pt idx="9">
                  <c:v>UNI/PDR 125 Parità di genere</c:v>
                </c:pt>
                <c:pt idx="10">
                  <c:v>Great Place To Work</c:v>
                </c:pt>
                <c:pt idx="11">
                  <c:v>ISO 14064 Gas serra
Parte 1: Specifiche con guida a livello di organizzazione per la quantificazione e la rendicontazione delle emissioni e degli assorbimenti di gas serra; Parte 2: Specifiche con orientamenti a livello di progetto per la quantificazione, </c:v>
                </c:pt>
                <c:pt idx="12">
                  <c:v>GRS Global Recycled Standard</c:v>
                </c:pt>
                <c:pt idx="13">
                  <c:v>LEED®  Leadership in Energy and Environmental Design</c:v>
                </c:pt>
                <c:pt idx="14">
                  <c:v>SA 8000 </c:v>
                </c:pt>
                <c:pt idx="15">
                  <c:v>Oeko-Tex</c:v>
                </c:pt>
                <c:pt idx="16">
                  <c:v>Certificazioni "Vegan"</c:v>
                </c:pt>
                <c:pt idx="17">
                  <c:v>GOTS Global Organic Textile Standard</c:v>
                </c:pt>
                <c:pt idx="18">
                  <c:v>ISO50001 Gestione dell'energia</c:v>
                </c:pt>
                <c:pt idx="19">
                  <c:v>EMAS  Eco-Management and Audit Scheme</c:v>
                </c:pt>
                <c:pt idx="20">
                  <c:v>certificazione Kosher</c:v>
                </c:pt>
                <c:pt idx="21">
                  <c:v>ISCC (International Sustainability &amp; Carbon Certification)</c:v>
                </c:pt>
                <c:pt idx="22">
                  <c:v>ISO 14067 Gas a effetto serra — Carbon Footprint dei prodotti — Requisiti e linee guida per la quantificazione</c:v>
                </c:pt>
                <c:pt idx="23">
                  <c:v>EPD Environmental Product Declaration</c:v>
                </c:pt>
                <c:pt idx="24">
                  <c:v>FSSC 22000 - Schema di certificazione della sicurezza alimentare</c:v>
                </c:pt>
                <c:pt idx="25">
                  <c:v>EU Ecolabel</c:v>
                </c:pt>
                <c:pt idx="26">
                  <c:v>RWS Responsible Wool Standard</c:v>
                </c:pt>
                <c:pt idx="27">
                  <c:v>PEFC Programme for Endorsement of Forest Certification schemes</c:v>
                </c:pt>
                <c:pt idx="28">
                  <c:v>RITIRATA. OHSAS 18001</c:v>
                </c:pt>
                <c:pt idx="29">
                  <c:v>IATF 16949 - Certificazione del sistema di Gestione per la qualità in ambito automotive</c:v>
                </c:pt>
                <c:pt idx="30">
                  <c:v>Underwriter Laboratories Inc.</c:v>
                </c:pt>
                <c:pt idx="31">
                  <c:v>Halal Certification</c:v>
                </c:pt>
                <c:pt idx="32">
                  <c:v>Halal Qaulity control certification</c:v>
                </c:pt>
                <c:pt idx="33">
                  <c:v>BCI Better Cotton Initiative</c:v>
                </c:pt>
                <c:pt idx="34">
                  <c:v>Organic100 Content Standard</c:v>
                </c:pt>
                <c:pt idx="35">
                  <c:v>SustainWool  Integrity Scheme</c:v>
                </c:pt>
                <c:pt idx="36">
                  <c:v>European Flax - certificazione</c:v>
                </c:pt>
                <c:pt idx="37">
                  <c:v>GreenGuard</c:v>
                </c:pt>
                <c:pt idx="38">
                  <c:v>ISO2100 Organizzazioni educative - Sistemi di gestione per organizzazioni educative - Requisiti con guida per l'uso</c:v>
                </c:pt>
                <c:pt idx="39">
                  <c:v>ISO22000 Sistemi di gestione della sicurezza alimentare: requisiti per qualsiasi organizzazione nella catena alimentare</c:v>
                </c:pt>
                <c:pt idx="40">
                  <c:v>ISO 30415 Gestione delle risorse umane – Diversità e inclusione</c:v>
                </c:pt>
                <c:pt idx="41">
                  <c:v>ISO 56007 Gestione dell'innovazione – Strumenti e metodi per gestire opportunità e idee – Orientamento</c:v>
                </c:pt>
                <c:pt idx="42">
                  <c:v>ISO22716 Cosmetici – Buone pratiche di fabbricazione (GMP) – Linee guida sulle buone pratiche di fabbricazione</c:v>
                </c:pt>
                <c:pt idx="43">
                  <c:v>ISO 13485 Dispositivi medici - Sistemi di Gestione per la Qualità</c:v>
                </c:pt>
                <c:pt idx="44">
                  <c:v>HACCP Hazard Analysis and Critical Control Points</c:v>
                </c:pt>
                <c:pt idx="45">
                  <c:v>UNI CEI 11352 Società Servizi Energetici - requisiti </c:v>
                </c:pt>
                <c:pt idx="46">
                  <c:v>FAIRTRADE</c:v>
                </c:pt>
                <c:pt idx="47">
                  <c:v>ISO22005 Tracciabilità nella catena alimentare e dei mangimi — Principi generali e requisiti di base per la progettazione e l'attuazione del sistema</c:v>
                </c:pt>
                <c:pt idx="48">
                  <c:v>Halal Certification for production line (Halal Italia)</c:v>
                </c:pt>
                <c:pt idx="49">
                  <c:v>DTP 126 – Filiera avicola controllata</c:v>
                </c:pt>
                <c:pt idx="50">
                  <c:v>DTP 049</c:v>
                </c:pt>
                <c:pt idx="51">
                  <c:v>DTP 030</c:v>
                </c:pt>
                <c:pt idx="52">
                  <c:v>FOR TEXTILE</c:v>
                </c:pt>
                <c:pt idx="53">
                  <c:v>Bluesign</c:v>
                </c:pt>
                <c:pt idx="54">
                  <c:v>ZDHC Zero Discharge of Hazardous Chemiicals</c:v>
                </c:pt>
                <c:pt idx="55">
                  <c:v>C2C Certified Material Health Certificate</c:v>
                </c:pt>
                <c:pt idx="56">
                  <c:v>Masters of Linen </c:v>
                </c:pt>
                <c:pt idx="57">
                  <c:v>Nativa Precious Fiber</c:v>
                </c:pt>
                <c:pt idx="58">
                  <c:v>The Good Cashmere Standard by AbTF</c:v>
                </c:pt>
                <c:pt idx="59">
                  <c:v>sfa Sustainable Fibre Alliance</c:v>
                </c:pt>
                <c:pt idx="60">
                  <c:v>Woolmark </c:v>
                </c:pt>
                <c:pt idx="61">
                  <c:v>UL Bio-based content</c:v>
                </c:pt>
                <c:pt idx="62">
                  <c:v>Associazione tessile e salute - Certificazione</c:v>
                </c:pt>
                <c:pt idx="63">
                  <c:v>Climate neutral</c:v>
                </c:pt>
                <c:pt idx="64">
                  <c:v>OCS Organic Cotton Standard</c:v>
                </c:pt>
                <c:pt idx="65">
                  <c:v>Mulesing free</c:v>
                </c:pt>
                <c:pt idx="66">
                  <c:v>CottonForLife</c:v>
                </c:pt>
                <c:pt idx="67">
                  <c:v>Biodyvin certification</c:v>
                </c:pt>
                <c:pt idx="68">
                  <c:v>F-Gas </c:v>
                </c:pt>
                <c:pt idx="69">
                  <c:v>GoGreen by Power.it</c:v>
                </c:pt>
                <c:pt idx="70">
                  <c:v>Plastic Negative by rePurpose</c:v>
                </c:pt>
                <c:pt idx="71">
                  <c:v>Biodiversity alliance</c:v>
                </c:pt>
                <c:pt idx="72">
                  <c:v>VIVA Sustainable Wine</c:v>
                </c:pt>
                <c:pt idx="73">
                  <c:v>ISO14021 Etichette e dichiarazioni ambientali — Affermazioni ambientali autodichiarate (etichettatura ambientale di tipo II)</c:v>
                </c:pt>
                <c:pt idx="74">
                  <c:v>VCS Verified Carbon Standard</c:v>
                </c:pt>
                <c:pt idx="75">
                  <c:v>Equalitas - Vino sostenibile</c:v>
                </c:pt>
                <c:pt idx="76">
                  <c:v>palOK</c:v>
                </c:pt>
                <c:pt idx="77">
                  <c:v>FITOK</c:v>
                </c:pt>
                <c:pt idx="78">
                  <c:v>ISO20121 Sistemi di gestione della sostenibilità degli eventi: requisiti con guida per l'uso</c:v>
                </c:pt>
                <c:pt idx="79">
                  <c:v>ISO18587 Servizi di traduzione — Post-editing dei risultati della traduzione automatica — Requisiti</c:v>
                </c:pt>
                <c:pt idx="80">
                  <c:v>ISO/IEC 17000 Valutazione della conformità – Vocabolario e principi generali</c:v>
                </c:pt>
                <c:pt idx="81">
                  <c:v>ISO37001 Sistemi di gestione per la prevenzione della corruzione: requisiti con guida per l'uso</c:v>
                </c:pt>
                <c:pt idx="82">
                  <c:v>ISO 31000 Gestione del rischio: linee guida</c:v>
                </c:pt>
                <c:pt idx="83">
                  <c:v>ISO26000 Orientamenti sulla responsabilità sociale</c:v>
                </c:pt>
                <c:pt idx="84">
                  <c:v>RITIRATA. ISO/PAS 17001 Valutazione della conformità – Imparzialità – Principi e requisiti</c:v>
                </c:pt>
                <c:pt idx="85">
                  <c:v>UNI/PDR 74 Sistema di gestione BIM - Requisiti</c:v>
                </c:pt>
                <c:pt idx="86">
                  <c:v>ISO46001 Sistemi di gestione dell’efficienza idrica – Requisiti con guida per l’uso</c:v>
                </c:pt>
                <c:pt idx="87">
                  <c:v>ISAE 3402 Standard Globale per la Reportistica di garanzia sulle organizzazioni di servizi</c:v>
                </c:pt>
                <c:pt idx="88">
                  <c:v>eIDAS electronic IDentification Authentication and Signature</c:v>
                </c:pt>
                <c:pt idx="89">
                  <c:v>FAMI-QS</c:v>
                </c:pt>
                <c:pt idx="90">
                  <c:v>Etichetta Assoscai</c:v>
                </c:pt>
                <c:pt idx="91">
                  <c:v>Compostabile C.I.C.</c:v>
                </c:pt>
                <c:pt idx="92">
                  <c:v>DIN-Certco</c:v>
                </c:pt>
                <c:pt idx="93">
                  <c:v>OK-COMPOST</c:v>
                </c:pt>
                <c:pt idx="94">
                  <c:v>certificato agroVet </c:v>
                </c:pt>
                <c:pt idx="95">
                  <c:v>GFCP Gluten Free Certification Program </c:v>
                </c:pt>
                <c:pt idx="96">
                  <c:v>Top Employers</c:v>
                </c:pt>
              </c:strCache>
            </c:strRef>
          </c:cat>
          <c:val>
            <c:numRef>
              <c:f>'CERT (2)'!$M$2:$M$98</c:f>
              <c:numCache>
                <c:formatCode>General</c:formatCode>
                <c:ptCount val="97"/>
                <c:pt idx="0">
                  <c:v>78</c:v>
                </c:pt>
                <c:pt idx="1">
                  <c:v>47</c:v>
                </c:pt>
                <c:pt idx="2">
                  <c:v>30</c:v>
                </c:pt>
                <c:pt idx="3">
                  <c:v>20</c:v>
                </c:pt>
                <c:pt idx="4">
                  <c:v>18</c:v>
                </c:pt>
                <c:pt idx="5">
                  <c:v>13</c:v>
                </c:pt>
                <c:pt idx="6">
                  <c:v>13</c:v>
                </c:pt>
                <c:pt idx="7">
                  <c:v>13</c:v>
                </c:pt>
                <c:pt idx="8">
                  <c:v>12</c:v>
                </c:pt>
                <c:pt idx="9">
                  <c:v>11</c:v>
                </c:pt>
                <c:pt idx="10">
                  <c:v>10</c:v>
                </c:pt>
                <c:pt idx="11">
                  <c:v>9</c:v>
                </c:pt>
                <c:pt idx="12">
                  <c:v>8</c:v>
                </c:pt>
                <c:pt idx="13">
                  <c:v>8</c:v>
                </c:pt>
                <c:pt idx="14">
                  <c:v>8</c:v>
                </c:pt>
                <c:pt idx="15">
                  <c:v>7</c:v>
                </c:pt>
                <c:pt idx="16">
                  <c:v>7</c:v>
                </c:pt>
                <c:pt idx="17">
                  <c:v>5</c:v>
                </c:pt>
                <c:pt idx="18">
                  <c:v>5</c:v>
                </c:pt>
                <c:pt idx="19">
                  <c:v>5</c:v>
                </c:pt>
                <c:pt idx="20">
                  <c:v>5</c:v>
                </c:pt>
                <c:pt idx="21">
                  <c:v>4</c:v>
                </c:pt>
                <c:pt idx="22">
                  <c:v>4</c:v>
                </c:pt>
                <c:pt idx="23">
                  <c:v>4</c:v>
                </c:pt>
                <c:pt idx="24">
                  <c:v>3</c:v>
                </c:pt>
                <c:pt idx="25">
                  <c:v>3</c:v>
                </c:pt>
                <c:pt idx="26">
                  <c:v>3</c:v>
                </c:pt>
                <c:pt idx="27">
                  <c:v>3</c:v>
                </c:pt>
                <c:pt idx="28">
                  <c:v>3</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numCache>
            </c:numRef>
          </c:val>
          <c:extLst>
            <c:ext xmlns:c16="http://schemas.microsoft.com/office/drawing/2014/chart" uri="{C3380CC4-5D6E-409C-BE32-E72D297353CC}">
              <c16:uniqueId val="{00000000-CC21-4CF9-8632-71EF3BBAC41A}"/>
            </c:ext>
          </c:extLst>
        </c:ser>
        <c:dLbls>
          <c:showLegendKey val="0"/>
          <c:showVal val="0"/>
          <c:showCatName val="0"/>
          <c:showSerName val="0"/>
          <c:showPercent val="0"/>
          <c:showBubbleSize val="0"/>
        </c:dLbls>
        <c:gapWidth val="182"/>
        <c:axId val="1002258128"/>
        <c:axId val="1002257808"/>
      </c:barChart>
      <c:catAx>
        <c:axId val="100225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02257808"/>
        <c:crosses val="autoZero"/>
        <c:auto val="1"/>
        <c:lblAlgn val="ctr"/>
        <c:lblOffset val="100"/>
        <c:noMultiLvlLbl val="0"/>
      </c:catAx>
      <c:valAx>
        <c:axId val="100225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022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extLst>
              <c:ext xmlns:c16="http://schemas.microsoft.com/office/drawing/2014/chart" uri="{C3380CC4-5D6E-409C-BE32-E72D297353CC}">
                <c16:uniqueId val="{00000007-AFEE-42D9-A132-A9FDD31977B1}"/>
              </c:ext>
            </c:extLst>
          </c:dPt>
          <c:dPt>
            <c:idx val="5"/>
            <c:invertIfNegative val="0"/>
            <c:bubble3D val="0"/>
            <c:spPr>
              <a:solidFill>
                <a:schemeClr val="accent1"/>
              </a:solidFill>
              <a:ln>
                <a:noFill/>
              </a:ln>
              <a:effectLst/>
            </c:spPr>
          </c:dPt>
          <c:dPt>
            <c:idx val="6"/>
            <c:invertIfNegative val="0"/>
            <c:bubble3D val="0"/>
            <c:spPr>
              <a:solidFill>
                <a:schemeClr val="accent1"/>
              </a:solidFill>
              <a:ln>
                <a:noFill/>
              </a:ln>
              <a:effectLst/>
            </c:spPr>
          </c:dPt>
          <c:dPt>
            <c:idx val="7"/>
            <c:invertIfNegative val="0"/>
            <c:bubble3D val="0"/>
            <c:spPr>
              <a:solidFill>
                <a:schemeClr val="accent1"/>
              </a:solidFill>
              <a:ln>
                <a:noFill/>
              </a:ln>
              <a:effectLst/>
            </c:spPr>
          </c:dPt>
          <c:dPt>
            <c:idx val="8"/>
            <c:invertIfNegative val="0"/>
            <c:bubble3D val="0"/>
            <c:spPr>
              <a:solidFill>
                <a:schemeClr val="accent1"/>
              </a:solidFill>
              <a:ln>
                <a:noFill/>
              </a:ln>
              <a:effectLst/>
            </c:spPr>
            <c:extLst>
              <c:ext xmlns:c16="http://schemas.microsoft.com/office/drawing/2014/chart" uri="{C3380CC4-5D6E-409C-BE32-E72D297353CC}">
                <c16:uniqueId val="{00000003-0DF1-4760-BFEC-A1B0BF6B7BEE}"/>
              </c:ext>
            </c:extLst>
          </c:dPt>
          <c:dPt>
            <c:idx val="9"/>
            <c:invertIfNegative val="0"/>
            <c:bubble3D val="0"/>
            <c:spPr>
              <a:solidFill>
                <a:schemeClr val="accent1"/>
              </a:solidFill>
              <a:ln>
                <a:noFill/>
              </a:ln>
              <a:effectLst/>
            </c:spPr>
          </c:dPt>
          <c:cat>
            <c:strRef>
              <c:f>'CERT (2)'!$E$2:$E$98</c:f>
              <c:strCache>
                <c:ptCount val="97"/>
                <c:pt idx="0">
                  <c:v>ISO9001 Sistemi di gestione della qualità</c:v>
                </c:pt>
                <c:pt idx="1">
                  <c:v>ISO14001 Sistemi di gestione ambientale</c:v>
                </c:pt>
                <c:pt idx="2">
                  <c:v>ISO45001 Sistemi di gestione della salute e sicurezza sul lavoro - Requisiti con guida per l'uso</c:v>
                </c:pt>
                <c:pt idx="3">
                  <c:v>FSC Forest Stewardship Council</c:v>
                </c:pt>
                <c:pt idx="4">
                  <c:v>EcoVadis</c:v>
                </c:pt>
                <c:pt idx="5">
                  <c:v>IFS International Food Standard</c:v>
                </c:pt>
                <c:pt idx="6">
                  <c:v>Biologico</c:v>
                </c:pt>
                <c:pt idx="7">
                  <c:v>ISO/IEC 27001 Sicurezza delle informazioni, sicurezza informatica e tutela della privacy – Sistemi di gestione della sicurezza delle informazioni – Requisiti</c:v>
                </c:pt>
                <c:pt idx="8">
                  <c:v>Brand Reputation Compliance (Global Standard)</c:v>
                </c:pt>
                <c:pt idx="9">
                  <c:v>UNI/PDR 125 Parità di genere</c:v>
                </c:pt>
                <c:pt idx="10">
                  <c:v>Great Place To Work</c:v>
                </c:pt>
                <c:pt idx="11">
                  <c:v>ISO 14064 Gas serra
Parte 1: Specifiche con guida a livello di organizzazione per la quantificazione e la rendicontazione delle emissioni e degli assorbimenti di gas serra; Parte 2: Specifiche con orientamenti a livello di progetto per la quantificazione, </c:v>
                </c:pt>
                <c:pt idx="12">
                  <c:v>GRS Global Recycled Standard</c:v>
                </c:pt>
                <c:pt idx="13">
                  <c:v>LEED®  Leadership in Energy and Environmental Design</c:v>
                </c:pt>
                <c:pt idx="14">
                  <c:v>SA 8000 </c:v>
                </c:pt>
                <c:pt idx="15">
                  <c:v>Oeko-Tex</c:v>
                </c:pt>
                <c:pt idx="16">
                  <c:v>Certificazioni "Vegan"</c:v>
                </c:pt>
                <c:pt idx="17">
                  <c:v>GOTS Global Organic Textile Standard</c:v>
                </c:pt>
                <c:pt idx="18">
                  <c:v>ISO50001 Gestione dell'energia</c:v>
                </c:pt>
                <c:pt idx="19">
                  <c:v>EMAS  Eco-Management and Audit Scheme</c:v>
                </c:pt>
                <c:pt idx="20">
                  <c:v>certificazione Kosher</c:v>
                </c:pt>
                <c:pt idx="21">
                  <c:v>ISCC (International Sustainability &amp; Carbon Certification)</c:v>
                </c:pt>
                <c:pt idx="22">
                  <c:v>ISO 14067 Gas a effetto serra — Carbon Footprint dei prodotti — Requisiti e linee guida per la quantificazione</c:v>
                </c:pt>
                <c:pt idx="23">
                  <c:v>EPD Environmental Product Declaration</c:v>
                </c:pt>
                <c:pt idx="24">
                  <c:v>FSSC 22000 - Schema di certificazione della sicurezza alimentare</c:v>
                </c:pt>
                <c:pt idx="25">
                  <c:v>EU Ecolabel</c:v>
                </c:pt>
                <c:pt idx="26">
                  <c:v>RWS Responsible Wool Standard</c:v>
                </c:pt>
                <c:pt idx="27">
                  <c:v>PEFC Programme for Endorsement of Forest Certification schemes</c:v>
                </c:pt>
                <c:pt idx="28">
                  <c:v>RITIRATA. OHSAS 18001</c:v>
                </c:pt>
                <c:pt idx="29">
                  <c:v>IATF 16949 - Certificazione del sistema di Gestione per la qualità in ambito automotive</c:v>
                </c:pt>
                <c:pt idx="30">
                  <c:v>Underwriter Laboratories Inc.</c:v>
                </c:pt>
                <c:pt idx="31">
                  <c:v>Halal Certification</c:v>
                </c:pt>
                <c:pt idx="32">
                  <c:v>Halal Qaulity control certification</c:v>
                </c:pt>
                <c:pt idx="33">
                  <c:v>BCI Better Cotton Initiative</c:v>
                </c:pt>
                <c:pt idx="34">
                  <c:v>Organic100 Content Standard</c:v>
                </c:pt>
                <c:pt idx="35">
                  <c:v>SustainWool  Integrity Scheme</c:v>
                </c:pt>
                <c:pt idx="36">
                  <c:v>European Flax - certificazione</c:v>
                </c:pt>
                <c:pt idx="37">
                  <c:v>GreenGuard</c:v>
                </c:pt>
                <c:pt idx="38">
                  <c:v>ISO2100 Organizzazioni educative - Sistemi di gestione per organizzazioni educative - Requisiti con guida per l'uso</c:v>
                </c:pt>
                <c:pt idx="39">
                  <c:v>ISO22000 Sistemi di gestione della sicurezza alimentare: requisiti per qualsiasi organizzazione nella catena alimentare</c:v>
                </c:pt>
                <c:pt idx="40">
                  <c:v>ISO 30415 Gestione delle risorse umane – Diversità e inclusione</c:v>
                </c:pt>
                <c:pt idx="41">
                  <c:v>ISO 56007 Gestione dell'innovazione – Strumenti e metodi per gestire opportunità e idee – Orientamento</c:v>
                </c:pt>
                <c:pt idx="42">
                  <c:v>ISO22716 Cosmetici – Buone pratiche di fabbricazione (GMP) – Linee guida sulle buone pratiche di fabbricazione</c:v>
                </c:pt>
                <c:pt idx="43">
                  <c:v>ISO 13485 Dispositivi medici - Sistemi di Gestione per la Qualità</c:v>
                </c:pt>
                <c:pt idx="44">
                  <c:v>HACCP Hazard Analysis and Critical Control Points</c:v>
                </c:pt>
                <c:pt idx="45">
                  <c:v>UNI CEI 11352 Società Servizi Energetici - requisiti </c:v>
                </c:pt>
                <c:pt idx="46">
                  <c:v>FAIRTRADE</c:v>
                </c:pt>
                <c:pt idx="47">
                  <c:v>ISO22005 Tracciabilità nella catena alimentare e dei mangimi — Principi generali e requisiti di base per la progettazione e l'attuazione del sistema</c:v>
                </c:pt>
                <c:pt idx="48">
                  <c:v>Halal Certification for production line (Halal Italia)</c:v>
                </c:pt>
                <c:pt idx="49">
                  <c:v>DTP 126 – Filiera avicola controllata</c:v>
                </c:pt>
                <c:pt idx="50">
                  <c:v>DTP 049</c:v>
                </c:pt>
                <c:pt idx="51">
                  <c:v>DTP 030</c:v>
                </c:pt>
                <c:pt idx="52">
                  <c:v>FOR TEXTILE</c:v>
                </c:pt>
                <c:pt idx="53">
                  <c:v>Bluesign</c:v>
                </c:pt>
                <c:pt idx="54">
                  <c:v>ZDHC Zero Discharge of Hazardous Chemiicals</c:v>
                </c:pt>
                <c:pt idx="55">
                  <c:v>C2C Certified Material Health Certificate</c:v>
                </c:pt>
                <c:pt idx="56">
                  <c:v>Masters of Linen </c:v>
                </c:pt>
                <c:pt idx="57">
                  <c:v>Nativa Precious Fiber</c:v>
                </c:pt>
                <c:pt idx="58">
                  <c:v>The Good Cashmere Standard by AbTF</c:v>
                </c:pt>
                <c:pt idx="59">
                  <c:v>sfa Sustainable Fibre Alliance</c:v>
                </c:pt>
                <c:pt idx="60">
                  <c:v>Woolmark </c:v>
                </c:pt>
                <c:pt idx="61">
                  <c:v>UL Bio-based content</c:v>
                </c:pt>
                <c:pt idx="62">
                  <c:v>Associazione tessile e salute - Certificazione</c:v>
                </c:pt>
                <c:pt idx="63">
                  <c:v>Climate neutral</c:v>
                </c:pt>
                <c:pt idx="64">
                  <c:v>OCS Organic Cotton Standard</c:v>
                </c:pt>
                <c:pt idx="65">
                  <c:v>Mulesing free</c:v>
                </c:pt>
                <c:pt idx="66">
                  <c:v>CottonForLife</c:v>
                </c:pt>
                <c:pt idx="67">
                  <c:v>Biodyvin certification</c:v>
                </c:pt>
                <c:pt idx="68">
                  <c:v>F-Gas </c:v>
                </c:pt>
                <c:pt idx="69">
                  <c:v>GoGreen by Power.it</c:v>
                </c:pt>
                <c:pt idx="70">
                  <c:v>Plastic Negative by rePurpose</c:v>
                </c:pt>
                <c:pt idx="71">
                  <c:v>Biodiversity alliance</c:v>
                </c:pt>
                <c:pt idx="72">
                  <c:v>VIVA Sustainable Wine</c:v>
                </c:pt>
                <c:pt idx="73">
                  <c:v>ISO14021 Etichette e dichiarazioni ambientali — Affermazioni ambientali autodichiarate (etichettatura ambientale di tipo II)</c:v>
                </c:pt>
                <c:pt idx="74">
                  <c:v>VCS Verified Carbon Standard</c:v>
                </c:pt>
                <c:pt idx="75">
                  <c:v>Equalitas - Vino sostenibile</c:v>
                </c:pt>
                <c:pt idx="76">
                  <c:v>palOK</c:v>
                </c:pt>
                <c:pt idx="77">
                  <c:v>FITOK</c:v>
                </c:pt>
                <c:pt idx="78">
                  <c:v>ISO20121 Sistemi di gestione della sostenibilità degli eventi: requisiti con guida per l'uso</c:v>
                </c:pt>
                <c:pt idx="79">
                  <c:v>ISO18587 Servizi di traduzione — Post-editing dei risultati della traduzione automatica — Requisiti</c:v>
                </c:pt>
                <c:pt idx="80">
                  <c:v>ISO/IEC 17000 Valutazione della conformità – Vocabolario e principi generali</c:v>
                </c:pt>
                <c:pt idx="81">
                  <c:v>ISO37001 Sistemi di gestione per la prevenzione della corruzione: requisiti con guida per l'uso</c:v>
                </c:pt>
                <c:pt idx="82">
                  <c:v>ISO 31000 Gestione del rischio: linee guida</c:v>
                </c:pt>
                <c:pt idx="83">
                  <c:v>ISO26000 Orientamenti sulla responsabilità sociale</c:v>
                </c:pt>
                <c:pt idx="84">
                  <c:v>RITIRATA. ISO/PAS 17001 Valutazione della conformità – Imparzialità – Principi e requisiti</c:v>
                </c:pt>
                <c:pt idx="85">
                  <c:v>UNI/PDR 74 Sistema di gestione BIM - Requisiti</c:v>
                </c:pt>
                <c:pt idx="86">
                  <c:v>ISO46001 Sistemi di gestione dell’efficienza idrica – Requisiti con guida per l’uso</c:v>
                </c:pt>
                <c:pt idx="87">
                  <c:v>ISAE 3402 Standard Globale per la Reportistica di garanzia sulle organizzazioni di servizi</c:v>
                </c:pt>
                <c:pt idx="88">
                  <c:v>eIDAS electronic IDentification Authentication and Signature</c:v>
                </c:pt>
                <c:pt idx="89">
                  <c:v>FAMI-QS</c:v>
                </c:pt>
                <c:pt idx="90">
                  <c:v>Etichetta Assoscai</c:v>
                </c:pt>
                <c:pt idx="91">
                  <c:v>Compostabile C.I.C.</c:v>
                </c:pt>
                <c:pt idx="92">
                  <c:v>DIN-Certco</c:v>
                </c:pt>
                <c:pt idx="93">
                  <c:v>OK-COMPOST</c:v>
                </c:pt>
                <c:pt idx="94">
                  <c:v>certificato agroVet </c:v>
                </c:pt>
                <c:pt idx="95">
                  <c:v>GFCP Gluten Free Certification Program </c:v>
                </c:pt>
                <c:pt idx="96">
                  <c:v>Top Employers</c:v>
                </c:pt>
              </c:strCache>
            </c:strRef>
          </c:cat>
          <c:val>
            <c:numRef>
              <c:f>'CERT (2)'!$M$2:$M$98</c:f>
              <c:numCache>
                <c:formatCode>General</c:formatCode>
                <c:ptCount val="97"/>
                <c:pt idx="0">
                  <c:v>78</c:v>
                </c:pt>
                <c:pt idx="1">
                  <c:v>47</c:v>
                </c:pt>
                <c:pt idx="2">
                  <c:v>30</c:v>
                </c:pt>
                <c:pt idx="3">
                  <c:v>20</c:v>
                </c:pt>
                <c:pt idx="4">
                  <c:v>18</c:v>
                </c:pt>
                <c:pt idx="5">
                  <c:v>13</c:v>
                </c:pt>
                <c:pt idx="6">
                  <c:v>13</c:v>
                </c:pt>
                <c:pt idx="7">
                  <c:v>13</c:v>
                </c:pt>
                <c:pt idx="8">
                  <c:v>12</c:v>
                </c:pt>
                <c:pt idx="9">
                  <c:v>11</c:v>
                </c:pt>
                <c:pt idx="10">
                  <c:v>10</c:v>
                </c:pt>
                <c:pt idx="11">
                  <c:v>9</c:v>
                </c:pt>
                <c:pt idx="12">
                  <c:v>8</c:v>
                </c:pt>
                <c:pt idx="13">
                  <c:v>8</c:v>
                </c:pt>
                <c:pt idx="14">
                  <c:v>8</c:v>
                </c:pt>
                <c:pt idx="15">
                  <c:v>7</c:v>
                </c:pt>
                <c:pt idx="16">
                  <c:v>7</c:v>
                </c:pt>
                <c:pt idx="17">
                  <c:v>5</c:v>
                </c:pt>
                <c:pt idx="18">
                  <c:v>5</c:v>
                </c:pt>
                <c:pt idx="19">
                  <c:v>5</c:v>
                </c:pt>
                <c:pt idx="20">
                  <c:v>5</c:v>
                </c:pt>
                <c:pt idx="21">
                  <c:v>4</c:v>
                </c:pt>
                <c:pt idx="22">
                  <c:v>4</c:v>
                </c:pt>
                <c:pt idx="23">
                  <c:v>4</c:v>
                </c:pt>
                <c:pt idx="24">
                  <c:v>3</c:v>
                </c:pt>
                <c:pt idx="25">
                  <c:v>3</c:v>
                </c:pt>
                <c:pt idx="26">
                  <c:v>3</c:v>
                </c:pt>
                <c:pt idx="27">
                  <c:v>3</c:v>
                </c:pt>
                <c:pt idx="28">
                  <c:v>3</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numCache>
            </c:numRef>
          </c:val>
          <c:extLst>
            <c:ext xmlns:c16="http://schemas.microsoft.com/office/drawing/2014/chart" uri="{C3380CC4-5D6E-409C-BE32-E72D297353CC}">
              <c16:uniqueId val="{00000000-AFEE-42D9-A132-A9FDD31977B1}"/>
            </c:ext>
          </c:extLst>
        </c:ser>
        <c:dLbls>
          <c:showLegendKey val="0"/>
          <c:showVal val="0"/>
          <c:showCatName val="0"/>
          <c:showSerName val="0"/>
          <c:showPercent val="0"/>
          <c:showBubbleSize val="0"/>
        </c:dLbls>
        <c:gapWidth val="182"/>
        <c:axId val="588496080"/>
        <c:axId val="588497360"/>
      </c:barChart>
      <c:catAx>
        <c:axId val="58849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7360"/>
        <c:crosses val="autoZero"/>
        <c:auto val="1"/>
        <c:lblAlgn val="ctr"/>
        <c:lblOffset val="100"/>
        <c:noMultiLvlLbl val="0"/>
      </c:catAx>
      <c:valAx>
        <c:axId val="588497360"/>
        <c:scaling>
          <c:orientation val="minMax"/>
          <c:max val="8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extLst>
              <c:ext xmlns:c16="http://schemas.microsoft.com/office/drawing/2014/chart" uri="{C3380CC4-5D6E-409C-BE32-E72D297353CC}">
                <c16:uniqueId val="{00000001-29D2-48F6-A084-A87B3A6D0D5F}"/>
              </c:ext>
            </c:extLst>
          </c:dPt>
          <c:dPt>
            <c:idx val="5"/>
            <c:invertIfNegative val="0"/>
            <c:bubble3D val="0"/>
            <c:spPr>
              <a:solidFill>
                <a:schemeClr val="accent1"/>
              </a:solidFill>
              <a:ln>
                <a:noFill/>
              </a:ln>
              <a:effectLst/>
            </c:spPr>
          </c:dPt>
          <c:dPt>
            <c:idx val="6"/>
            <c:invertIfNegative val="0"/>
            <c:bubble3D val="0"/>
            <c:spPr>
              <a:solidFill>
                <a:schemeClr val="accent1"/>
              </a:solidFill>
              <a:ln>
                <a:noFill/>
              </a:ln>
              <a:effectLst/>
            </c:spPr>
          </c:dPt>
          <c:dPt>
            <c:idx val="7"/>
            <c:invertIfNegative val="0"/>
            <c:bubble3D val="0"/>
            <c:spPr>
              <a:solidFill>
                <a:schemeClr val="accent1"/>
              </a:solidFill>
              <a:ln>
                <a:noFill/>
              </a:ln>
              <a:effectLst/>
            </c:spPr>
          </c:dPt>
          <c:dPt>
            <c:idx val="8"/>
            <c:invertIfNegative val="0"/>
            <c:bubble3D val="0"/>
            <c:spPr>
              <a:solidFill>
                <a:schemeClr val="accent1"/>
              </a:solidFill>
              <a:ln>
                <a:noFill/>
              </a:ln>
              <a:effectLst/>
            </c:spPr>
            <c:extLst>
              <c:ext xmlns:c16="http://schemas.microsoft.com/office/drawing/2014/chart" uri="{C3380CC4-5D6E-409C-BE32-E72D297353CC}">
                <c16:uniqueId val="{00000003-29D2-48F6-A084-A87B3A6D0D5F}"/>
              </c:ext>
            </c:extLst>
          </c:dPt>
          <c:dPt>
            <c:idx val="9"/>
            <c:invertIfNegative val="0"/>
            <c:bubble3D val="0"/>
            <c:spPr>
              <a:solidFill>
                <a:schemeClr val="accent1"/>
              </a:solidFill>
              <a:ln>
                <a:noFill/>
              </a:ln>
              <a:effectLst/>
            </c:spPr>
          </c:dPt>
          <c:cat>
            <c:strRef>
              <c:f>'CERT (2)'!$E$2:$E$98</c:f>
              <c:strCache>
                <c:ptCount val="97"/>
                <c:pt idx="0">
                  <c:v>ISO9001 Sistemi di gestione della qualità</c:v>
                </c:pt>
                <c:pt idx="1">
                  <c:v>ISO14001 Sistemi di gestione ambientale</c:v>
                </c:pt>
                <c:pt idx="2">
                  <c:v>ISO45001 Sistemi di gestione della salute e sicurezza sul lavoro - Requisiti con guida per l'uso</c:v>
                </c:pt>
                <c:pt idx="3">
                  <c:v>FSC Forest Stewardship Council</c:v>
                </c:pt>
                <c:pt idx="4">
                  <c:v>EcoVadis</c:v>
                </c:pt>
                <c:pt idx="5">
                  <c:v>IFS International Food Standard</c:v>
                </c:pt>
                <c:pt idx="6">
                  <c:v>Biologico</c:v>
                </c:pt>
                <c:pt idx="7">
                  <c:v>ISO/IEC 27001 Sicurezza delle informazioni, sicurezza informatica e tutela della privacy – Sistemi di gestione della sicurezza delle informazioni – Requisiti</c:v>
                </c:pt>
                <c:pt idx="8">
                  <c:v>Brand Reputation Compliance (Global Standard)</c:v>
                </c:pt>
                <c:pt idx="9">
                  <c:v>UNI/PDR 125 Parità di genere</c:v>
                </c:pt>
                <c:pt idx="10">
                  <c:v>Great Place To Work</c:v>
                </c:pt>
                <c:pt idx="11">
                  <c:v>ISO 14064 Gas serra
Parte 1: Specifiche con guida a livello di organizzazione per la quantificazione e la rendicontazione delle emissioni e degli assorbimenti di gas serra; Parte 2: Specifiche con orientamenti a livello di progetto per la quantificazione, </c:v>
                </c:pt>
                <c:pt idx="12">
                  <c:v>GRS Global Recycled Standard</c:v>
                </c:pt>
                <c:pt idx="13">
                  <c:v>LEED®  Leadership in Energy and Environmental Design</c:v>
                </c:pt>
                <c:pt idx="14">
                  <c:v>SA 8000 </c:v>
                </c:pt>
                <c:pt idx="15">
                  <c:v>Oeko-Tex</c:v>
                </c:pt>
                <c:pt idx="16">
                  <c:v>Certificazioni "Vegan"</c:v>
                </c:pt>
                <c:pt idx="17">
                  <c:v>GOTS Global Organic Textile Standard</c:v>
                </c:pt>
                <c:pt idx="18">
                  <c:v>ISO50001 Gestione dell'energia</c:v>
                </c:pt>
                <c:pt idx="19">
                  <c:v>EMAS  Eco-Management and Audit Scheme</c:v>
                </c:pt>
                <c:pt idx="20">
                  <c:v>certificazione Kosher</c:v>
                </c:pt>
                <c:pt idx="21">
                  <c:v>ISCC (International Sustainability &amp; Carbon Certification)</c:v>
                </c:pt>
                <c:pt idx="22">
                  <c:v>ISO 14067 Gas a effetto serra — Carbon Footprint dei prodotti — Requisiti e linee guida per la quantificazione</c:v>
                </c:pt>
                <c:pt idx="23">
                  <c:v>EPD Environmental Product Declaration</c:v>
                </c:pt>
                <c:pt idx="24">
                  <c:v>FSSC 22000 - Schema di certificazione della sicurezza alimentare</c:v>
                </c:pt>
                <c:pt idx="25">
                  <c:v>EU Ecolabel</c:v>
                </c:pt>
                <c:pt idx="26">
                  <c:v>RWS Responsible Wool Standard</c:v>
                </c:pt>
                <c:pt idx="27">
                  <c:v>PEFC Programme for Endorsement of Forest Certification schemes</c:v>
                </c:pt>
                <c:pt idx="28">
                  <c:v>RITIRATA. OHSAS 18001</c:v>
                </c:pt>
                <c:pt idx="29">
                  <c:v>IATF 16949 - Certificazione del sistema di Gestione per la qualità in ambito automotive</c:v>
                </c:pt>
                <c:pt idx="30">
                  <c:v>Underwriter Laboratories Inc.</c:v>
                </c:pt>
                <c:pt idx="31">
                  <c:v>Halal Certification</c:v>
                </c:pt>
                <c:pt idx="32">
                  <c:v>Halal Qaulity control certification</c:v>
                </c:pt>
                <c:pt idx="33">
                  <c:v>BCI Better Cotton Initiative</c:v>
                </c:pt>
                <c:pt idx="34">
                  <c:v>Organic100 Content Standard</c:v>
                </c:pt>
                <c:pt idx="35">
                  <c:v>SustainWool  Integrity Scheme</c:v>
                </c:pt>
                <c:pt idx="36">
                  <c:v>European Flax - certificazione</c:v>
                </c:pt>
                <c:pt idx="37">
                  <c:v>GreenGuard</c:v>
                </c:pt>
                <c:pt idx="38">
                  <c:v>ISO2100 Organizzazioni educative - Sistemi di gestione per organizzazioni educative - Requisiti con guida per l'uso</c:v>
                </c:pt>
                <c:pt idx="39">
                  <c:v>ISO22000 Sistemi di gestione della sicurezza alimentare: requisiti per qualsiasi organizzazione nella catena alimentare</c:v>
                </c:pt>
                <c:pt idx="40">
                  <c:v>ISO 30415 Gestione delle risorse umane – Diversità e inclusione</c:v>
                </c:pt>
                <c:pt idx="41">
                  <c:v>ISO 56007 Gestione dell'innovazione – Strumenti e metodi per gestire opportunità e idee – Orientamento</c:v>
                </c:pt>
                <c:pt idx="42">
                  <c:v>ISO22716 Cosmetici – Buone pratiche di fabbricazione (GMP) – Linee guida sulle buone pratiche di fabbricazione</c:v>
                </c:pt>
                <c:pt idx="43">
                  <c:v>ISO 13485 Dispositivi medici - Sistemi di Gestione per la Qualità</c:v>
                </c:pt>
                <c:pt idx="44">
                  <c:v>HACCP Hazard Analysis and Critical Control Points</c:v>
                </c:pt>
                <c:pt idx="45">
                  <c:v>UNI CEI 11352 Società Servizi Energetici - requisiti </c:v>
                </c:pt>
                <c:pt idx="46">
                  <c:v>FAIRTRADE</c:v>
                </c:pt>
                <c:pt idx="47">
                  <c:v>ISO22005 Tracciabilità nella catena alimentare e dei mangimi — Principi generali e requisiti di base per la progettazione e l'attuazione del sistema</c:v>
                </c:pt>
                <c:pt idx="48">
                  <c:v>Halal Certification for production line (Halal Italia)</c:v>
                </c:pt>
                <c:pt idx="49">
                  <c:v>DTP 126 – Filiera avicola controllata</c:v>
                </c:pt>
                <c:pt idx="50">
                  <c:v>DTP 049</c:v>
                </c:pt>
                <c:pt idx="51">
                  <c:v>DTP 030</c:v>
                </c:pt>
                <c:pt idx="52">
                  <c:v>FOR TEXTILE</c:v>
                </c:pt>
                <c:pt idx="53">
                  <c:v>Bluesign</c:v>
                </c:pt>
                <c:pt idx="54">
                  <c:v>ZDHC Zero Discharge of Hazardous Chemiicals</c:v>
                </c:pt>
                <c:pt idx="55">
                  <c:v>C2C Certified Material Health Certificate</c:v>
                </c:pt>
                <c:pt idx="56">
                  <c:v>Masters of Linen </c:v>
                </c:pt>
                <c:pt idx="57">
                  <c:v>Nativa Precious Fiber</c:v>
                </c:pt>
                <c:pt idx="58">
                  <c:v>The Good Cashmere Standard by AbTF</c:v>
                </c:pt>
                <c:pt idx="59">
                  <c:v>sfa Sustainable Fibre Alliance</c:v>
                </c:pt>
                <c:pt idx="60">
                  <c:v>Woolmark </c:v>
                </c:pt>
                <c:pt idx="61">
                  <c:v>UL Bio-based content</c:v>
                </c:pt>
                <c:pt idx="62">
                  <c:v>Associazione tessile e salute - Certificazione</c:v>
                </c:pt>
                <c:pt idx="63">
                  <c:v>Climate neutral</c:v>
                </c:pt>
                <c:pt idx="64">
                  <c:v>OCS Organic Cotton Standard</c:v>
                </c:pt>
                <c:pt idx="65">
                  <c:v>Mulesing free</c:v>
                </c:pt>
                <c:pt idx="66">
                  <c:v>CottonForLife</c:v>
                </c:pt>
                <c:pt idx="67">
                  <c:v>Biodyvin certification</c:v>
                </c:pt>
                <c:pt idx="68">
                  <c:v>F-Gas </c:v>
                </c:pt>
                <c:pt idx="69">
                  <c:v>GoGreen by Power.it</c:v>
                </c:pt>
                <c:pt idx="70">
                  <c:v>Plastic Negative by rePurpose</c:v>
                </c:pt>
                <c:pt idx="71">
                  <c:v>Biodiversity alliance</c:v>
                </c:pt>
                <c:pt idx="72">
                  <c:v>VIVA Sustainable Wine</c:v>
                </c:pt>
                <c:pt idx="73">
                  <c:v>ISO14021 Etichette e dichiarazioni ambientali — Affermazioni ambientali autodichiarate (etichettatura ambientale di tipo II)</c:v>
                </c:pt>
                <c:pt idx="74">
                  <c:v>VCS Verified Carbon Standard</c:v>
                </c:pt>
                <c:pt idx="75">
                  <c:v>Equalitas - Vino sostenibile</c:v>
                </c:pt>
                <c:pt idx="76">
                  <c:v>palOK</c:v>
                </c:pt>
                <c:pt idx="77">
                  <c:v>FITOK</c:v>
                </c:pt>
                <c:pt idx="78">
                  <c:v>ISO20121 Sistemi di gestione della sostenibilità degli eventi: requisiti con guida per l'uso</c:v>
                </c:pt>
                <c:pt idx="79">
                  <c:v>ISO18587 Servizi di traduzione — Post-editing dei risultati della traduzione automatica — Requisiti</c:v>
                </c:pt>
                <c:pt idx="80">
                  <c:v>ISO/IEC 17000 Valutazione della conformità – Vocabolario e principi generali</c:v>
                </c:pt>
                <c:pt idx="81">
                  <c:v>ISO37001 Sistemi di gestione per la prevenzione della corruzione: requisiti con guida per l'uso</c:v>
                </c:pt>
                <c:pt idx="82">
                  <c:v>ISO 31000 Gestione del rischio: linee guida</c:v>
                </c:pt>
                <c:pt idx="83">
                  <c:v>ISO26000 Orientamenti sulla responsabilità sociale</c:v>
                </c:pt>
                <c:pt idx="84">
                  <c:v>RITIRATA. ISO/PAS 17001 Valutazione della conformità – Imparzialità – Principi e requisiti</c:v>
                </c:pt>
                <c:pt idx="85">
                  <c:v>UNI/PDR 74 Sistema di gestione BIM - Requisiti</c:v>
                </c:pt>
                <c:pt idx="86">
                  <c:v>ISO46001 Sistemi di gestione dell’efficienza idrica – Requisiti con guida per l’uso</c:v>
                </c:pt>
                <c:pt idx="87">
                  <c:v>ISAE 3402 Standard Globale per la Reportistica di garanzia sulle organizzazioni di servizi</c:v>
                </c:pt>
                <c:pt idx="88">
                  <c:v>eIDAS electronic IDentification Authentication and Signature</c:v>
                </c:pt>
                <c:pt idx="89">
                  <c:v>FAMI-QS</c:v>
                </c:pt>
                <c:pt idx="90">
                  <c:v>Etichetta Assoscai</c:v>
                </c:pt>
                <c:pt idx="91">
                  <c:v>Compostabile C.I.C.</c:v>
                </c:pt>
                <c:pt idx="92">
                  <c:v>DIN-Certco</c:v>
                </c:pt>
                <c:pt idx="93">
                  <c:v>OK-COMPOST</c:v>
                </c:pt>
                <c:pt idx="94">
                  <c:v>certificato agroVet </c:v>
                </c:pt>
                <c:pt idx="95">
                  <c:v>GFCP Gluten Free Certification Program </c:v>
                </c:pt>
                <c:pt idx="96">
                  <c:v>Top Employers</c:v>
                </c:pt>
              </c:strCache>
            </c:strRef>
          </c:cat>
          <c:val>
            <c:numRef>
              <c:f>'CERT (2)'!$M$2:$M$98</c:f>
              <c:numCache>
                <c:formatCode>General</c:formatCode>
                <c:ptCount val="97"/>
                <c:pt idx="0">
                  <c:v>78</c:v>
                </c:pt>
                <c:pt idx="1">
                  <c:v>47</c:v>
                </c:pt>
                <c:pt idx="2">
                  <c:v>30</c:v>
                </c:pt>
                <c:pt idx="3">
                  <c:v>20</c:v>
                </c:pt>
                <c:pt idx="4">
                  <c:v>18</c:v>
                </c:pt>
                <c:pt idx="5">
                  <c:v>13</c:v>
                </c:pt>
                <c:pt idx="6">
                  <c:v>13</c:v>
                </c:pt>
                <c:pt idx="7">
                  <c:v>13</c:v>
                </c:pt>
                <c:pt idx="8">
                  <c:v>12</c:v>
                </c:pt>
                <c:pt idx="9">
                  <c:v>11</c:v>
                </c:pt>
                <c:pt idx="10">
                  <c:v>10</c:v>
                </c:pt>
                <c:pt idx="11">
                  <c:v>9</c:v>
                </c:pt>
                <c:pt idx="12">
                  <c:v>8</c:v>
                </c:pt>
                <c:pt idx="13">
                  <c:v>8</c:v>
                </c:pt>
                <c:pt idx="14">
                  <c:v>8</c:v>
                </c:pt>
                <c:pt idx="15">
                  <c:v>7</c:v>
                </c:pt>
                <c:pt idx="16">
                  <c:v>7</c:v>
                </c:pt>
                <c:pt idx="17">
                  <c:v>5</c:v>
                </c:pt>
                <c:pt idx="18">
                  <c:v>5</c:v>
                </c:pt>
                <c:pt idx="19">
                  <c:v>5</c:v>
                </c:pt>
                <c:pt idx="20">
                  <c:v>5</c:v>
                </c:pt>
                <c:pt idx="21">
                  <c:v>4</c:v>
                </c:pt>
                <c:pt idx="22">
                  <c:v>4</c:v>
                </c:pt>
                <c:pt idx="23">
                  <c:v>4</c:v>
                </c:pt>
                <c:pt idx="24">
                  <c:v>3</c:v>
                </c:pt>
                <c:pt idx="25">
                  <c:v>3</c:v>
                </c:pt>
                <c:pt idx="26">
                  <c:v>3</c:v>
                </c:pt>
                <c:pt idx="27">
                  <c:v>3</c:v>
                </c:pt>
                <c:pt idx="28">
                  <c:v>3</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numCache>
            </c:numRef>
          </c:val>
          <c:extLst>
            <c:ext xmlns:c16="http://schemas.microsoft.com/office/drawing/2014/chart" uri="{C3380CC4-5D6E-409C-BE32-E72D297353CC}">
              <c16:uniqueId val="{00000014-29D2-48F6-A084-A87B3A6D0D5F}"/>
            </c:ext>
          </c:extLst>
        </c:ser>
        <c:dLbls>
          <c:showLegendKey val="0"/>
          <c:showVal val="0"/>
          <c:showCatName val="0"/>
          <c:showSerName val="0"/>
          <c:showPercent val="0"/>
          <c:showBubbleSize val="0"/>
        </c:dLbls>
        <c:gapWidth val="182"/>
        <c:axId val="588496080"/>
        <c:axId val="588497360"/>
      </c:barChart>
      <c:catAx>
        <c:axId val="58849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7360"/>
        <c:crosses val="autoZero"/>
        <c:auto val="1"/>
        <c:lblAlgn val="ctr"/>
        <c:lblOffset val="100"/>
        <c:noMultiLvlLbl val="0"/>
      </c:catAx>
      <c:valAx>
        <c:axId val="588497360"/>
        <c:scaling>
          <c:orientation val="minMax"/>
          <c:max val="8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jpg"/><Relationship Id="rId46" Type="http://schemas.openxmlformats.org/officeDocument/2006/relationships/image" Target="../media/image46.jp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jpg"/><Relationship Id="rId41" Type="http://schemas.openxmlformats.org/officeDocument/2006/relationships/image" Target="../media/image41.png"/><Relationship Id="rId54" Type="http://schemas.openxmlformats.org/officeDocument/2006/relationships/image" Target="../media/image54.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g"/><Relationship Id="rId32" Type="http://schemas.openxmlformats.org/officeDocument/2006/relationships/image" Target="../media/image32.jpe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28" Type="http://schemas.openxmlformats.org/officeDocument/2006/relationships/image" Target="../media/image28.svg"/><Relationship Id="rId36" Type="http://schemas.openxmlformats.org/officeDocument/2006/relationships/image" Target="../media/image36.pn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png"/><Relationship Id="rId19" Type="http://schemas.openxmlformats.org/officeDocument/2006/relationships/image" Target="../media/image19.jp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jpeg"/><Relationship Id="rId56" Type="http://schemas.openxmlformats.org/officeDocument/2006/relationships/image" Target="../media/image56.jpe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g"/></Relationships>
</file>

<file path=xl/drawings/_rels/drawing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59.jpeg"/><Relationship Id="rId20" Type="http://schemas.openxmlformats.org/officeDocument/2006/relationships/image" Target="../media/image20.png"/><Relationship Id="rId29" Type="http://schemas.openxmlformats.org/officeDocument/2006/relationships/image" Target="../media/image29.jpg"/><Relationship Id="rId41" Type="http://schemas.openxmlformats.org/officeDocument/2006/relationships/image" Target="../media/image41.png"/><Relationship Id="rId54" Type="http://schemas.openxmlformats.org/officeDocument/2006/relationships/image" Target="../media/image54.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g"/><Relationship Id="rId32" Type="http://schemas.openxmlformats.org/officeDocument/2006/relationships/image" Target="../media/image61.jpe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28" Type="http://schemas.openxmlformats.org/officeDocument/2006/relationships/image" Target="../media/image28.svg"/><Relationship Id="rId36" Type="http://schemas.openxmlformats.org/officeDocument/2006/relationships/image" Target="../media/image36.png"/><Relationship Id="rId49" Type="http://schemas.openxmlformats.org/officeDocument/2006/relationships/image" Target="../media/image49.jpg"/><Relationship Id="rId57" Type="http://schemas.openxmlformats.org/officeDocument/2006/relationships/image" Target="../media/image57.jpg"/><Relationship Id="rId61" Type="http://schemas.openxmlformats.org/officeDocument/2006/relationships/chart" Target="../charts/chart12.xml"/><Relationship Id="rId10" Type="http://schemas.openxmlformats.org/officeDocument/2006/relationships/image" Target="../media/image10.png"/><Relationship Id="rId19" Type="http://schemas.openxmlformats.org/officeDocument/2006/relationships/image" Target="../media/image19.jp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jpeg"/><Relationship Id="rId56" Type="http://schemas.openxmlformats.org/officeDocument/2006/relationships/image" Target="../media/image56.jpe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g"/><Relationship Id="rId12" Type="http://schemas.openxmlformats.org/officeDocument/2006/relationships/image" Target="../media/image12.png"/><Relationship Id="rId17" Type="http://schemas.openxmlformats.org/officeDocument/2006/relationships/image" Target="../media/image60.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15</xdr:col>
      <xdr:colOff>488462</xdr:colOff>
      <xdr:row>27</xdr:row>
      <xdr:rowOff>20515</xdr:rowOff>
    </xdr:from>
    <xdr:to>
      <xdr:col>23</xdr:col>
      <xdr:colOff>214923</xdr:colOff>
      <xdr:row>42</xdr:row>
      <xdr:rowOff>165100</xdr:rowOff>
    </xdr:to>
    <xdr:graphicFrame macro="">
      <xdr:nvGraphicFramePr>
        <xdr:cNvPr id="3" name="Grafico 2">
          <a:extLst>
            <a:ext uri="{FF2B5EF4-FFF2-40B4-BE49-F238E27FC236}">
              <a16:creationId xmlns:a16="http://schemas.microsoft.com/office/drawing/2014/main" id="{2B76E6A1-662B-24A6-4F2E-F6BF5C42A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517770</xdr:colOff>
      <xdr:row>8</xdr:row>
      <xdr:rowOff>127977</xdr:rowOff>
    </xdr:from>
    <xdr:to>
      <xdr:col>27</xdr:col>
      <xdr:colOff>449385</xdr:colOff>
      <xdr:row>23</xdr:row>
      <xdr:rowOff>86946</xdr:rowOff>
    </xdr:to>
    <xdr:graphicFrame macro="">
      <xdr:nvGraphicFramePr>
        <xdr:cNvPr id="6" name="Grafico 5">
          <a:extLst>
            <a:ext uri="{FF2B5EF4-FFF2-40B4-BE49-F238E27FC236}">
              <a16:creationId xmlns:a16="http://schemas.microsoft.com/office/drawing/2014/main" id="{889F77FB-D041-D868-9A1C-CAB4031C6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305289</xdr:colOff>
      <xdr:row>8</xdr:row>
      <xdr:rowOff>134327</xdr:rowOff>
    </xdr:from>
    <xdr:to>
      <xdr:col>36</xdr:col>
      <xdr:colOff>15190</xdr:colOff>
      <xdr:row>23</xdr:row>
      <xdr:rowOff>87581</xdr:rowOff>
    </xdr:to>
    <xdr:graphicFrame macro="">
      <xdr:nvGraphicFramePr>
        <xdr:cNvPr id="2" name="Grafico 1">
          <a:extLst>
            <a:ext uri="{FF2B5EF4-FFF2-40B4-BE49-F238E27FC236}">
              <a16:creationId xmlns:a16="http://schemas.microsoft.com/office/drawing/2014/main" id="{90F8DA3F-0038-449D-9B7C-71D4CC2A4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6</xdr:row>
      <xdr:rowOff>83820</xdr:rowOff>
    </xdr:from>
    <xdr:to>
      <xdr:col>10</xdr:col>
      <xdr:colOff>579120</xdr:colOff>
      <xdr:row>21</xdr:row>
      <xdr:rowOff>83820</xdr:rowOff>
    </xdr:to>
    <xdr:graphicFrame macro="">
      <xdr:nvGraphicFramePr>
        <xdr:cNvPr id="2" name="Grafico 1">
          <a:extLst>
            <a:ext uri="{FF2B5EF4-FFF2-40B4-BE49-F238E27FC236}">
              <a16:creationId xmlns:a16="http://schemas.microsoft.com/office/drawing/2014/main" id="{785A75F9-E039-00BA-8888-0114DBA3D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297180</xdr:colOff>
      <xdr:row>24</xdr:row>
      <xdr:rowOff>167640</xdr:rowOff>
    </xdr:from>
    <xdr:to>
      <xdr:col>10</xdr:col>
      <xdr:colOff>601980</xdr:colOff>
      <xdr:row>39</xdr:row>
      <xdr:rowOff>167640</xdr:rowOff>
    </xdr:to>
    <xdr:graphicFrame macro="">
      <xdr:nvGraphicFramePr>
        <xdr:cNvPr id="3" name="Grafico 2">
          <a:extLst>
            <a:ext uri="{FF2B5EF4-FFF2-40B4-BE49-F238E27FC236}">
              <a16:creationId xmlns:a16="http://schemas.microsoft.com/office/drawing/2014/main" id="{4F5A4DCA-A108-6F8F-3131-5B6FBC274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218</xdr:col>
      <xdr:colOff>195647</xdr:colOff>
      <xdr:row>41</xdr:row>
      <xdr:rowOff>142103</xdr:rowOff>
    </xdr:from>
    <xdr:to>
      <xdr:col>226</xdr:col>
      <xdr:colOff>77491</xdr:colOff>
      <xdr:row>56</xdr:row>
      <xdr:rowOff>105032</xdr:rowOff>
    </xdr:to>
    <xdr:graphicFrame macro="">
      <xdr:nvGraphicFramePr>
        <xdr:cNvPr id="4" name="Grafico 3">
          <a:extLst>
            <a:ext uri="{FF2B5EF4-FFF2-40B4-BE49-F238E27FC236}">
              <a16:creationId xmlns:a16="http://schemas.microsoft.com/office/drawing/2014/main" id="{47831C58-BD3D-95BB-4CCE-95640924C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329</xdr:col>
      <xdr:colOff>207818</xdr:colOff>
      <xdr:row>12</xdr:row>
      <xdr:rowOff>38595</xdr:rowOff>
    </xdr:from>
    <xdr:to>
      <xdr:col>336</xdr:col>
      <xdr:colOff>484909</xdr:colOff>
      <xdr:row>27</xdr:row>
      <xdr:rowOff>99951</xdr:rowOff>
    </xdr:to>
    <xdr:graphicFrame macro="">
      <xdr:nvGraphicFramePr>
        <xdr:cNvPr id="5" name="Grafico 4">
          <a:extLst>
            <a:ext uri="{FF2B5EF4-FFF2-40B4-BE49-F238E27FC236}">
              <a16:creationId xmlns:a16="http://schemas.microsoft.com/office/drawing/2014/main" id="{312EE6BE-32FD-B2F0-2A7E-538C51A51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338</xdr:col>
      <xdr:colOff>12806</xdr:colOff>
      <xdr:row>12</xdr:row>
      <xdr:rowOff>19210</xdr:rowOff>
    </xdr:from>
    <xdr:to>
      <xdr:col>345</xdr:col>
      <xdr:colOff>289897</xdr:colOff>
      <xdr:row>27</xdr:row>
      <xdr:rowOff>80566</xdr:rowOff>
    </xdr:to>
    <xdr:graphicFrame macro="">
      <xdr:nvGraphicFramePr>
        <xdr:cNvPr id="6" name="Grafico 5">
          <a:extLst>
            <a:ext uri="{FF2B5EF4-FFF2-40B4-BE49-F238E27FC236}">
              <a16:creationId xmlns:a16="http://schemas.microsoft.com/office/drawing/2014/main" id="{CEC23216-3E26-432E-AB70-D3EA2B52A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330</xdr:col>
      <xdr:colOff>0</xdr:colOff>
      <xdr:row>35</xdr:row>
      <xdr:rowOff>0</xdr:rowOff>
    </xdr:from>
    <xdr:to>
      <xdr:col>337</xdr:col>
      <xdr:colOff>277091</xdr:colOff>
      <xdr:row>50</xdr:row>
      <xdr:rowOff>69822</xdr:rowOff>
    </xdr:to>
    <xdr:graphicFrame macro="">
      <xdr:nvGraphicFramePr>
        <xdr:cNvPr id="7" name="Grafico 6">
          <a:extLst>
            <a:ext uri="{FF2B5EF4-FFF2-40B4-BE49-F238E27FC236}">
              <a16:creationId xmlns:a16="http://schemas.microsoft.com/office/drawing/2014/main" id="{D5483F92-AC8B-40F8-B217-250054D2D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457549</xdr:colOff>
      <xdr:row>5</xdr:row>
      <xdr:rowOff>37008</xdr:rowOff>
    </xdr:from>
    <xdr:to>
      <xdr:col>3</xdr:col>
      <xdr:colOff>1041169</xdr:colOff>
      <xdr:row>5</xdr:row>
      <xdr:rowOff>704939</xdr:rowOff>
    </xdr:to>
    <xdr:pic>
      <xdr:nvPicPr>
        <xdr:cNvPr id="11" name="Immagine 10">
          <a:extLst>
            <a:ext uri="{FF2B5EF4-FFF2-40B4-BE49-F238E27FC236}">
              <a16:creationId xmlns:a16="http://schemas.microsoft.com/office/drawing/2014/main" id="{693E6E68-0E8E-673B-41F6-53191B92DF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8299" y="5900175"/>
          <a:ext cx="583620" cy="667931"/>
        </a:xfrm>
        <a:prstGeom prst="rect">
          <a:avLst/>
        </a:prstGeom>
      </xdr:spPr>
    </xdr:pic>
    <xdr:clientData/>
  </xdr:twoCellAnchor>
  <xdr:twoCellAnchor>
    <xdr:from>
      <xdr:col>3</xdr:col>
      <xdr:colOff>67388</xdr:colOff>
      <xdr:row>1</xdr:row>
      <xdr:rowOff>261249</xdr:rowOff>
    </xdr:from>
    <xdr:to>
      <xdr:col>3</xdr:col>
      <xdr:colOff>959768</xdr:colOff>
      <xdr:row>1</xdr:row>
      <xdr:rowOff>755313</xdr:rowOff>
    </xdr:to>
    <xdr:pic>
      <xdr:nvPicPr>
        <xdr:cNvPr id="13" name="Immagine 12">
          <a:extLst>
            <a:ext uri="{FF2B5EF4-FFF2-40B4-BE49-F238E27FC236}">
              <a16:creationId xmlns:a16="http://schemas.microsoft.com/office/drawing/2014/main" id="{2704A609-2EF7-D7FA-9E41-4A0982477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58138" y="441166"/>
          <a:ext cx="892380" cy="494064"/>
        </a:xfrm>
        <a:prstGeom prst="rect">
          <a:avLst/>
        </a:prstGeom>
      </xdr:spPr>
    </xdr:pic>
    <xdr:clientData/>
  </xdr:twoCellAnchor>
  <xdr:twoCellAnchor>
    <xdr:from>
      <xdr:col>3</xdr:col>
      <xdr:colOff>16628</xdr:colOff>
      <xdr:row>2</xdr:row>
      <xdr:rowOff>350319</xdr:rowOff>
    </xdr:from>
    <xdr:to>
      <xdr:col>4</xdr:col>
      <xdr:colOff>0</xdr:colOff>
      <xdr:row>2</xdr:row>
      <xdr:rowOff>1428396</xdr:rowOff>
    </xdr:to>
    <xdr:pic>
      <xdr:nvPicPr>
        <xdr:cNvPr id="15" name="Immagine 14">
          <a:extLst>
            <a:ext uri="{FF2B5EF4-FFF2-40B4-BE49-F238E27FC236}">
              <a16:creationId xmlns:a16="http://schemas.microsoft.com/office/drawing/2014/main" id="{B364A033-D278-BB27-134C-1CFC36DD28E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836" r="16836"/>
        <a:stretch/>
      </xdr:blipFill>
      <xdr:spPr>
        <a:xfrm>
          <a:off x="2207378" y="1810819"/>
          <a:ext cx="1041705" cy="1078077"/>
        </a:xfrm>
        <a:prstGeom prst="rect">
          <a:avLst/>
        </a:prstGeom>
      </xdr:spPr>
    </xdr:pic>
    <xdr:clientData/>
  </xdr:twoCellAnchor>
  <xdr:twoCellAnchor>
    <xdr:from>
      <xdr:col>3</xdr:col>
      <xdr:colOff>270821</xdr:colOff>
      <xdr:row>3</xdr:row>
      <xdr:rowOff>70167</xdr:rowOff>
    </xdr:from>
    <xdr:to>
      <xdr:col>3</xdr:col>
      <xdr:colOff>1170821</xdr:colOff>
      <xdr:row>3</xdr:row>
      <xdr:rowOff>969859</xdr:rowOff>
    </xdr:to>
    <xdr:pic>
      <xdr:nvPicPr>
        <xdr:cNvPr id="17" name="Immagine 16">
          <a:extLst>
            <a:ext uri="{FF2B5EF4-FFF2-40B4-BE49-F238E27FC236}">
              <a16:creationId xmlns:a16="http://schemas.microsoft.com/office/drawing/2014/main" id="{69E8F341-5B9E-DBF9-BD53-3C0AF7927F8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61571" y="3001750"/>
          <a:ext cx="900000" cy="899692"/>
        </a:xfrm>
        <a:prstGeom prst="rect">
          <a:avLst/>
        </a:prstGeom>
      </xdr:spPr>
    </xdr:pic>
    <xdr:clientData/>
  </xdr:twoCellAnchor>
  <xdr:twoCellAnchor>
    <xdr:from>
      <xdr:col>3</xdr:col>
      <xdr:colOff>342136</xdr:colOff>
      <xdr:row>4</xdr:row>
      <xdr:rowOff>256268</xdr:rowOff>
    </xdr:from>
    <xdr:to>
      <xdr:col>3</xdr:col>
      <xdr:colOff>1274326</xdr:colOff>
      <xdr:row>4</xdr:row>
      <xdr:rowOff>748749</xdr:rowOff>
    </xdr:to>
    <xdr:pic>
      <xdr:nvPicPr>
        <xdr:cNvPr id="19" name="Immagine 18">
          <a:extLst>
            <a:ext uri="{FF2B5EF4-FFF2-40B4-BE49-F238E27FC236}">
              <a16:creationId xmlns:a16="http://schemas.microsoft.com/office/drawing/2014/main" id="{5716B550-8892-3183-A9F2-5FB28D044B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26536" y="4286401"/>
          <a:ext cx="932190" cy="492481"/>
        </a:xfrm>
        <a:prstGeom prst="rect">
          <a:avLst/>
        </a:prstGeom>
      </xdr:spPr>
    </xdr:pic>
    <xdr:clientData/>
  </xdr:twoCellAnchor>
  <xdr:twoCellAnchor>
    <xdr:from>
      <xdr:col>3</xdr:col>
      <xdr:colOff>0</xdr:colOff>
      <xdr:row>6</xdr:row>
      <xdr:rowOff>0</xdr:rowOff>
    </xdr:from>
    <xdr:to>
      <xdr:col>3</xdr:col>
      <xdr:colOff>1494144</xdr:colOff>
      <xdr:row>7</xdr:row>
      <xdr:rowOff>0</xdr:rowOff>
    </xdr:to>
    <xdr:pic>
      <xdr:nvPicPr>
        <xdr:cNvPr id="21" name="Immagine 20">
          <a:extLst>
            <a:ext uri="{FF2B5EF4-FFF2-40B4-BE49-F238E27FC236}">
              <a16:creationId xmlns:a16="http://schemas.microsoft.com/office/drawing/2014/main" id="{E82218EC-1ED8-FDD6-37FF-E7A20A0FE6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90750" y="6593417"/>
          <a:ext cx="1494144" cy="550333"/>
        </a:xfrm>
        <a:prstGeom prst="rect">
          <a:avLst/>
        </a:prstGeom>
      </xdr:spPr>
    </xdr:pic>
    <xdr:clientData/>
  </xdr:twoCellAnchor>
  <xdr:twoCellAnchor>
    <xdr:from>
      <xdr:col>3</xdr:col>
      <xdr:colOff>323490</xdr:colOff>
      <xdr:row>7</xdr:row>
      <xdr:rowOff>56965</xdr:rowOff>
    </xdr:from>
    <xdr:to>
      <xdr:col>3</xdr:col>
      <xdr:colOff>1188351</xdr:colOff>
      <xdr:row>7</xdr:row>
      <xdr:rowOff>668965</xdr:rowOff>
    </xdr:to>
    <xdr:pic>
      <xdr:nvPicPr>
        <xdr:cNvPr id="23" name="Immagine 22">
          <a:extLst>
            <a:ext uri="{FF2B5EF4-FFF2-40B4-BE49-F238E27FC236}">
              <a16:creationId xmlns:a16="http://schemas.microsoft.com/office/drawing/2014/main" id="{5F672C5A-8571-87E5-B109-1E4CBD5E46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240" y="7200715"/>
          <a:ext cx="864861" cy="612000"/>
        </a:xfrm>
        <a:prstGeom prst="rect">
          <a:avLst/>
        </a:prstGeom>
      </xdr:spPr>
    </xdr:pic>
    <xdr:clientData/>
  </xdr:twoCellAnchor>
  <xdr:twoCellAnchor>
    <xdr:from>
      <xdr:col>3</xdr:col>
      <xdr:colOff>596726</xdr:colOff>
      <xdr:row>8</xdr:row>
      <xdr:rowOff>95624</xdr:rowOff>
    </xdr:from>
    <xdr:to>
      <xdr:col>3</xdr:col>
      <xdr:colOff>1100726</xdr:colOff>
      <xdr:row>8</xdr:row>
      <xdr:rowOff>601819</xdr:rowOff>
    </xdr:to>
    <xdr:pic>
      <xdr:nvPicPr>
        <xdr:cNvPr id="25" name="Elemento grafico 24">
          <a:extLst>
            <a:ext uri="{FF2B5EF4-FFF2-40B4-BE49-F238E27FC236}">
              <a16:creationId xmlns:a16="http://schemas.microsoft.com/office/drawing/2014/main" id="{61DB3CD9-7BB7-01E6-A5C1-12B4C98706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787476" y="7969624"/>
          <a:ext cx="504000" cy="506195"/>
        </a:xfrm>
        <a:prstGeom prst="rect">
          <a:avLst/>
        </a:prstGeom>
      </xdr:spPr>
    </xdr:pic>
    <xdr:clientData/>
  </xdr:twoCellAnchor>
  <xdr:twoCellAnchor>
    <xdr:from>
      <xdr:col>3</xdr:col>
      <xdr:colOff>361516</xdr:colOff>
      <xdr:row>9</xdr:row>
      <xdr:rowOff>111717</xdr:rowOff>
    </xdr:from>
    <xdr:to>
      <xdr:col>3</xdr:col>
      <xdr:colOff>1275918</xdr:colOff>
      <xdr:row>9</xdr:row>
      <xdr:rowOff>656167</xdr:rowOff>
    </xdr:to>
    <xdr:pic>
      <xdr:nvPicPr>
        <xdr:cNvPr id="27" name="Immagine 26">
          <a:extLst>
            <a:ext uri="{FF2B5EF4-FFF2-40B4-BE49-F238E27FC236}">
              <a16:creationId xmlns:a16="http://schemas.microsoft.com/office/drawing/2014/main" id="{CBCABEF7-191C-AC1E-0ECE-5ED3EF5B29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52266" y="8652467"/>
          <a:ext cx="914402" cy="544450"/>
        </a:xfrm>
        <a:prstGeom prst="rect">
          <a:avLst/>
        </a:prstGeom>
      </xdr:spPr>
    </xdr:pic>
    <xdr:clientData/>
  </xdr:twoCellAnchor>
  <xdr:twoCellAnchor>
    <xdr:from>
      <xdr:col>3</xdr:col>
      <xdr:colOff>422852</xdr:colOff>
      <xdr:row>13</xdr:row>
      <xdr:rowOff>83976</xdr:rowOff>
    </xdr:from>
    <xdr:to>
      <xdr:col>3</xdr:col>
      <xdr:colOff>1328567</xdr:colOff>
      <xdr:row>14</xdr:row>
      <xdr:rowOff>0</xdr:rowOff>
    </xdr:to>
    <xdr:pic>
      <xdr:nvPicPr>
        <xdr:cNvPr id="28" name="Immagine 27">
          <a:extLst>
            <a:ext uri="{FF2B5EF4-FFF2-40B4-BE49-F238E27FC236}">
              <a16:creationId xmlns:a16="http://schemas.microsoft.com/office/drawing/2014/main" id="{94F55892-B1C6-3C4E-36BA-B6CD07C62E7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613602" y="10804893"/>
          <a:ext cx="905715" cy="826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244346</xdr:colOff>
      <xdr:row>14</xdr:row>
      <xdr:rowOff>85244</xdr:rowOff>
    </xdr:from>
    <xdr:to>
      <xdr:col>3</xdr:col>
      <xdr:colOff>1443886</xdr:colOff>
      <xdr:row>15</xdr:row>
      <xdr:rowOff>0</xdr:rowOff>
    </xdr:to>
    <xdr:pic>
      <xdr:nvPicPr>
        <xdr:cNvPr id="30" name="Immagine 29">
          <a:extLst>
            <a:ext uri="{FF2B5EF4-FFF2-40B4-BE49-F238E27FC236}">
              <a16:creationId xmlns:a16="http://schemas.microsoft.com/office/drawing/2014/main" id="{9189E427-7E6C-CB0A-9565-B6A6413783AF}"/>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9285" t="33156" r="18157" b="26326"/>
        <a:stretch/>
      </xdr:blipFill>
      <xdr:spPr>
        <a:xfrm>
          <a:off x="2435096" y="11716327"/>
          <a:ext cx="1199540" cy="824923"/>
        </a:xfrm>
        <a:prstGeom prst="rect">
          <a:avLst/>
        </a:prstGeom>
      </xdr:spPr>
    </xdr:pic>
    <xdr:clientData/>
  </xdr:twoCellAnchor>
  <xdr:twoCellAnchor>
    <xdr:from>
      <xdr:col>3</xdr:col>
      <xdr:colOff>384329</xdr:colOff>
      <xdr:row>15</xdr:row>
      <xdr:rowOff>111053</xdr:rowOff>
    </xdr:from>
    <xdr:to>
      <xdr:col>3</xdr:col>
      <xdr:colOff>1208519</xdr:colOff>
      <xdr:row>16</xdr:row>
      <xdr:rowOff>0</xdr:rowOff>
    </xdr:to>
    <xdr:pic>
      <xdr:nvPicPr>
        <xdr:cNvPr id="3072" name="Immagine 3071">
          <a:extLst>
            <a:ext uri="{FF2B5EF4-FFF2-40B4-BE49-F238E27FC236}">
              <a16:creationId xmlns:a16="http://schemas.microsoft.com/office/drawing/2014/main" id="{0A12FC62-FAB6-6E5A-573D-82DB816790D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903" t="37527" r="18496" b="37439"/>
        <a:stretch/>
      </xdr:blipFill>
      <xdr:spPr>
        <a:xfrm>
          <a:off x="2575079" y="12652303"/>
          <a:ext cx="824190" cy="418114"/>
        </a:xfrm>
        <a:prstGeom prst="rect">
          <a:avLst/>
        </a:prstGeom>
      </xdr:spPr>
    </xdr:pic>
    <xdr:clientData/>
  </xdr:twoCellAnchor>
  <xdr:twoCellAnchor editAs="oneCell">
    <xdr:from>
      <xdr:col>3</xdr:col>
      <xdr:colOff>211133</xdr:colOff>
      <xdr:row>16</xdr:row>
      <xdr:rowOff>173675</xdr:rowOff>
    </xdr:from>
    <xdr:to>
      <xdr:col>3</xdr:col>
      <xdr:colOff>1465418</xdr:colOff>
      <xdr:row>16</xdr:row>
      <xdr:rowOff>517715</xdr:rowOff>
    </xdr:to>
    <xdr:pic>
      <xdr:nvPicPr>
        <xdr:cNvPr id="3075" name="Immagine 3074">
          <a:extLst>
            <a:ext uri="{FF2B5EF4-FFF2-40B4-BE49-F238E27FC236}">
              <a16:creationId xmlns:a16="http://schemas.microsoft.com/office/drawing/2014/main" id="{5ECD4EE9-4CF1-4E19-83F2-A7D215F218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01883" y="13244092"/>
          <a:ext cx="1261905" cy="353565"/>
        </a:xfrm>
        <a:prstGeom prst="rect">
          <a:avLst/>
        </a:prstGeom>
      </xdr:spPr>
    </xdr:pic>
    <xdr:clientData/>
  </xdr:twoCellAnchor>
  <xdr:twoCellAnchor>
    <xdr:from>
      <xdr:col>3</xdr:col>
      <xdr:colOff>509798</xdr:colOff>
      <xdr:row>17</xdr:row>
      <xdr:rowOff>87295</xdr:rowOff>
    </xdr:from>
    <xdr:to>
      <xdr:col>3</xdr:col>
      <xdr:colOff>1189217</xdr:colOff>
      <xdr:row>17</xdr:row>
      <xdr:rowOff>783167</xdr:rowOff>
    </xdr:to>
    <xdr:pic>
      <xdr:nvPicPr>
        <xdr:cNvPr id="3077" name="Immagine 3076">
          <a:extLst>
            <a:ext uri="{FF2B5EF4-FFF2-40B4-BE49-F238E27FC236}">
              <a16:creationId xmlns:a16="http://schemas.microsoft.com/office/drawing/2014/main" id="{B0E4C3B1-DE09-C0A8-CBEF-1161EB03911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00548" y="13708045"/>
          <a:ext cx="677514" cy="695872"/>
        </a:xfrm>
        <a:prstGeom prst="rect">
          <a:avLst/>
        </a:prstGeom>
      </xdr:spPr>
    </xdr:pic>
    <xdr:clientData/>
  </xdr:twoCellAnchor>
  <xdr:twoCellAnchor>
    <xdr:from>
      <xdr:col>3</xdr:col>
      <xdr:colOff>327300</xdr:colOff>
      <xdr:row>18</xdr:row>
      <xdr:rowOff>106421</xdr:rowOff>
    </xdr:from>
    <xdr:to>
      <xdr:col>3</xdr:col>
      <xdr:colOff>1351598</xdr:colOff>
      <xdr:row>18</xdr:row>
      <xdr:rowOff>656167</xdr:rowOff>
    </xdr:to>
    <xdr:pic>
      <xdr:nvPicPr>
        <xdr:cNvPr id="3079" name="Immagine 3078">
          <a:extLst>
            <a:ext uri="{FF2B5EF4-FFF2-40B4-BE49-F238E27FC236}">
              <a16:creationId xmlns:a16="http://schemas.microsoft.com/office/drawing/2014/main" id="{309EFAC7-2FA3-E4C8-D6A2-6185531EDB6E}"/>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843" t="6835" r="18628" b="48874"/>
        <a:stretch/>
      </xdr:blipFill>
      <xdr:spPr>
        <a:xfrm>
          <a:off x="2518050" y="14542088"/>
          <a:ext cx="1024298" cy="549746"/>
        </a:xfrm>
        <a:prstGeom prst="rect">
          <a:avLst/>
        </a:prstGeom>
      </xdr:spPr>
    </xdr:pic>
    <xdr:clientData/>
  </xdr:twoCellAnchor>
  <xdr:twoCellAnchor>
    <xdr:from>
      <xdr:col>3</xdr:col>
      <xdr:colOff>423386</xdr:colOff>
      <xdr:row>19</xdr:row>
      <xdr:rowOff>50800</xdr:rowOff>
    </xdr:from>
    <xdr:to>
      <xdr:col>3</xdr:col>
      <xdr:colOff>1159933</xdr:colOff>
      <xdr:row>19</xdr:row>
      <xdr:rowOff>840793</xdr:rowOff>
    </xdr:to>
    <xdr:pic>
      <xdr:nvPicPr>
        <xdr:cNvPr id="3" name="Immagine 2">
          <a:extLst>
            <a:ext uri="{FF2B5EF4-FFF2-40B4-BE49-F238E27FC236}">
              <a16:creationId xmlns:a16="http://schemas.microsoft.com/office/drawing/2014/main" id="{F519087B-BE4D-71B2-60A6-FE17B464F69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708" t="14846" r="26253" b="8822"/>
        <a:stretch/>
      </xdr:blipFill>
      <xdr:spPr>
        <a:xfrm>
          <a:off x="2607786" y="15510933"/>
          <a:ext cx="736547" cy="789993"/>
        </a:xfrm>
        <a:prstGeom prst="rect">
          <a:avLst/>
        </a:prstGeom>
      </xdr:spPr>
    </xdr:pic>
    <xdr:clientData/>
  </xdr:twoCellAnchor>
  <xdr:twoCellAnchor>
    <xdr:from>
      <xdr:col>3</xdr:col>
      <xdr:colOff>285653</xdr:colOff>
      <xdr:row>20</xdr:row>
      <xdr:rowOff>50801</xdr:rowOff>
    </xdr:from>
    <xdr:to>
      <xdr:col>3</xdr:col>
      <xdr:colOff>1244600</xdr:colOff>
      <xdr:row>20</xdr:row>
      <xdr:rowOff>675893</xdr:rowOff>
    </xdr:to>
    <xdr:pic>
      <xdr:nvPicPr>
        <xdr:cNvPr id="5" name="Immagine 4">
          <a:extLst>
            <a:ext uri="{FF2B5EF4-FFF2-40B4-BE49-F238E27FC236}">
              <a16:creationId xmlns:a16="http://schemas.microsoft.com/office/drawing/2014/main" id="{C7B8CF1D-F885-457D-BB60-8286D1CA462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16000" b="18815"/>
        <a:stretch/>
      </xdr:blipFill>
      <xdr:spPr>
        <a:xfrm>
          <a:off x="2470053" y="16425334"/>
          <a:ext cx="958947" cy="625092"/>
        </a:xfrm>
        <a:prstGeom prst="rect">
          <a:avLst/>
        </a:prstGeom>
      </xdr:spPr>
    </xdr:pic>
    <xdr:clientData/>
  </xdr:twoCellAnchor>
  <xdr:twoCellAnchor>
    <xdr:from>
      <xdr:col>3</xdr:col>
      <xdr:colOff>545851</xdr:colOff>
      <xdr:row>21</xdr:row>
      <xdr:rowOff>67733</xdr:rowOff>
    </xdr:from>
    <xdr:to>
      <xdr:col>3</xdr:col>
      <xdr:colOff>1143001</xdr:colOff>
      <xdr:row>21</xdr:row>
      <xdr:rowOff>990600</xdr:rowOff>
    </xdr:to>
    <xdr:pic>
      <xdr:nvPicPr>
        <xdr:cNvPr id="7" name="Immagine 6">
          <a:extLst>
            <a:ext uri="{FF2B5EF4-FFF2-40B4-BE49-F238E27FC236}">
              <a16:creationId xmlns:a16="http://schemas.microsoft.com/office/drawing/2014/main" id="{F3D1A82C-345D-49E5-7FDF-23DCF1368B17}"/>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0978" t="9955" r="24266" b="5423"/>
        <a:stretch/>
      </xdr:blipFill>
      <xdr:spPr>
        <a:xfrm>
          <a:off x="2730251" y="17170400"/>
          <a:ext cx="597150" cy="922867"/>
        </a:xfrm>
        <a:prstGeom prst="rect">
          <a:avLst/>
        </a:prstGeom>
      </xdr:spPr>
    </xdr:pic>
    <xdr:clientData/>
  </xdr:twoCellAnchor>
  <xdr:twoCellAnchor>
    <xdr:from>
      <xdr:col>3</xdr:col>
      <xdr:colOff>541867</xdr:colOff>
      <xdr:row>22</xdr:row>
      <xdr:rowOff>67732</xdr:rowOff>
    </xdr:from>
    <xdr:to>
      <xdr:col>3</xdr:col>
      <xdr:colOff>1147233</xdr:colOff>
      <xdr:row>22</xdr:row>
      <xdr:rowOff>673098</xdr:rowOff>
    </xdr:to>
    <xdr:pic>
      <xdr:nvPicPr>
        <xdr:cNvPr id="9" name="Immagine 8">
          <a:extLst>
            <a:ext uri="{FF2B5EF4-FFF2-40B4-BE49-F238E27FC236}">
              <a16:creationId xmlns:a16="http://schemas.microsoft.com/office/drawing/2014/main" id="{CEA99146-092E-A17F-0008-31BB1D24D6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726267" y="18211799"/>
          <a:ext cx="605366" cy="605366"/>
        </a:xfrm>
        <a:prstGeom prst="rect">
          <a:avLst/>
        </a:prstGeom>
      </xdr:spPr>
    </xdr:pic>
    <xdr:clientData/>
  </xdr:twoCellAnchor>
  <xdr:twoCellAnchor editAs="oneCell">
    <xdr:from>
      <xdr:col>3</xdr:col>
      <xdr:colOff>660160</xdr:colOff>
      <xdr:row>23</xdr:row>
      <xdr:rowOff>84667</xdr:rowOff>
    </xdr:from>
    <xdr:to>
      <xdr:col>3</xdr:col>
      <xdr:colOff>1012189</xdr:colOff>
      <xdr:row>23</xdr:row>
      <xdr:rowOff>554143</xdr:rowOff>
    </xdr:to>
    <xdr:pic>
      <xdr:nvPicPr>
        <xdr:cNvPr id="12" name="Immagine 11">
          <a:extLst>
            <a:ext uri="{FF2B5EF4-FFF2-40B4-BE49-F238E27FC236}">
              <a16:creationId xmlns:a16="http://schemas.microsoft.com/office/drawing/2014/main" id="{DFFE23CC-B42C-6AC1-8194-DA1DC6690348}"/>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9481" r="35714" b="6766"/>
        <a:stretch/>
      </xdr:blipFill>
      <xdr:spPr>
        <a:xfrm>
          <a:off x="2844560" y="18956867"/>
          <a:ext cx="355839" cy="465666"/>
        </a:xfrm>
        <a:prstGeom prst="rect">
          <a:avLst/>
        </a:prstGeom>
      </xdr:spPr>
    </xdr:pic>
    <xdr:clientData/>
  </xdr:twoCellAnchor>
  <xdr:twoCellAnchor editAs="oneCell">
    <xdr:from>
      <xdr:col>3</xdr:col>
      <xdr:colOff>521465</xdr:colOff>
      <xdr:row>24</xdr:row>
      <xdr:rowOff>50800</xdr:rowOff>
    </xdr:from>
    <xdr:to>
      <xdr:col>3</xdr:col>
      <xdr:colOff>1197609</xdr:colOff>
      <xdr:row>24</xdr:row>
      <xdr:rowOff>818093</xdr:rowOff>
    </xdr:to>
    <xdr:pic>
      <xdr:nvPicPr>
        <xdr:cNvPr id="16" name="Immagine 15">
          <a:extLst>
            <a:ext uri="{FF2B5EF4-FFF2-40B4-BE49-F238E27FC236}">
              <a16:creationId xmlns:a16="http://schemas.microsoft.com/office/drawing/2014/main" id="{24274D9A-C3C7-68B6-87D4-CE857D4D409B}"/>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382" r="18796"/>
        <a:stretch/>
      </xdr:blipFill>
      <xdr:spPr>
        <a:xfrm>
          <a:off x="2705865" y="19507200"/>
          <a:ext cx="672334" cy="776818"/>
        </a:xfrm>
        <a:prstGeom prst="rect">
          <a:avLst/>
        </a:prstGeom>
      </xdr:spPr>
    </xdr:pic>
    <xdr:clientData/>
  </xdr:twoCellAnchor>
  <xdr:twoCellAnchor>
    <xdr:from>
      <xdr:col>3</xdr:col>
      <xdr:colOff>254000</xdr:colOff>
      <xdr:row>25</xdr:row>
      <xdr:rowOff>70120</xdr:rowOff>
    </xdr:from>
    <xdr:to>
      <xdr:col>3</xdr:col>
      <xdr:colOff>1447800</xdr:colOff>
      <xdr:row>25</xdr:row>
      <xdr:rowOff>757765</xdr:rowOff>
    </xdr:to>
    <xdr:pic>
      <xdr:nvPicPr>
        <xdr:cNvPr id="20" name="Immagine 19">
          <a:extLst>
            <a:ext uri="{FF2B5EF4-FFF2-40B4-BE49-F238E27FC236}">
              <a16:creationId xmlns:a16="http://schemas.microsoft.com/office/drawing/2014/main" id="{ACCE4078-95AB-7FD1-3C5A-6E07EB25E6A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6978" t="11887" r="3223"/>
        <a:stretch/>
      </xdr:blipFill>
      <xdr:spPr>
        <a:xfrm>
          <a:off x="2438400" y="20423987"/>
          <a:ext cx="1193800" cy="687645"/>
        </a:xfrm>
        <a:prstGeom prst="rect">
          <a:avLst/>
        </a:prstGeom>
      </xdr:spPr>
    </xdr:pic>
    <xdr:clientData/>
  </xdr:twoCellAnchor>
  <xdr:twoCellAnchor>
    <xdr:from>
      <xdr:col>3</xdr:col>
      <xdr:colOff>177801</xdr:colOff>
      <xdr:row>26</xdr:row>
      <xdr:rowOff>142094</xdr:rowOff>
    </xdr:from>
    <xdr:to>
      <xdr:col>3</xdr:col>
      <xdr:colOff>1592792</xdr:colOff>
      <xdr:row>26</xdr:row>
      <xdr:rowOff>533400</xdr:rowOff>
    </xdr:to>
    <xdr:pic>
      <xdr:nvPicPr>
        <xdr:cNvPr id="24" name="Immagine 23">
          <a:extLst>
            <a:ext uri="{FF2B5EF4-FFF2-40B4-BE49-F238E27FC236}">
              <a16:creationId xmlns:a16="http://schemas.microsoft.com/office/drawing/2014/main" id="{8945C20E-4FC3-04EC-B52A-0DF5FFCB333B}"/>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39506" b="32839"/>
        <a:stretch/>
      </xdr:blipFill>
      <xdr:spPr>
        <a:xfrm>
          <a:off x="2362201" y="21308761"/>
          <a:ext cx="1414991" cy="391306"/>
        </a:xfrm>
        <a:prstGeom prst="rect">
          <a:avLst/>
        </a:prstGeom>
      </xdr:spPr>
    </xdr:pic>
    <xdr:clientData/>
  </xdr:twoCellAnchor>
  <xdr:twoCellAnchor>
    <xdr:from>
      <xdr:col>3</xdr:col>
      <xdr:colOff>541868</xdr:colOff>
      <xdr:row>27</xdr:row>
      <xdr:rowOff>33867</xdr:rowOff>
    </xdr:from>
    <xdr:to>
      <xdr:col>3</xdr:col>
      <xdr:colOff>1135592</xdr:colOff>
      <xdr:row>27</xdr:row>
      <xdr:rowOff>627591</xdr:rowOff>
    </xdr:to>
    <xdr:pic>
      <xdr:nvPicPr>
        <xdr:cNvPr id="29" name="Immagine 28">
          <a:extLst>
            <a:ext uri="{FF2B5EF4-FFF2-40B4-BE49-F238E27FC236}">
              <a16:creationId xmlns:a16="http://schemas.microsoft.com/office/drawing/2014/main" id="{64B937CC-7DAB-347A-5409-A6B02536AF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6268" y="21886334"/>
          <a:ext cx="593724" cy="593724"/>
        </a:xfrm>
        <a:prstGeom prst="rect">
          <a:avLst/>
        </a:prstGeom>
      </xdr:spPr>
    </xdr:pic>
    <xdr:clientData/>
  </xdr:twoCellAnchor>
  <xdr:twoCellAnchor>
    <xdr:from>
      <xdr:col>3</xdr:col>
      <xdr:colOff>296334</xdr:colOff>
      <xdr:row>28</xdr:row>
      <xdr:rowOff>21299</xdr:rowOff>
    </xdr:from>
    <xdr:to>
      <xdr:col>3</xdr:col>
      <xdr:colOff>1536700</xdr:colOff>
      <xdr:row>28</xdr:row>
      <xdr:rowOff>440267</xdr:rowOff>
    </xdr:to>
    <xdr:pic>
      <xdr:nvPicPr>
        <xdr:cNvPr id="3076" name="Immagine 3075">
          <a:extLst>
            <a:ext uri="{FF2B5EF4-FFF2-40B4-BE49-F238E27FC236}">
              <a16:creationId xmlns:a16="http://schemas.microsoft.com/office/drawing/2014/main" id="{40DA3BC7-005E-7D6E-2E26-D4E7B552003C}"/>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b="35043"/>
        <a:stretch/>
      </xdr:blipFill>
      <xdr:spPr>
        <a:xfrm>
          <a:off x="2480734" y="21306499"/>
          <a:ext cx="1240366" cy="418968"/>
        </a:xfrm>
        <a:prstGeom prst="rect">
          <a:avLst/>
        </a:prstGeom>
      </xdr:spPr>
    </xdr:pic>
    <xdr:clientData/>
  </xdr:twoCellAnchor>
  <xdr:twoCellAnchor>
    <xdr:from>
      <xdr:col>3</xdr:col>
      <xdr:colOff>414866</xdr:colOff>
      <xdr:row>30</xdr:row>
      <xdr:rowOff>82417</xdr:rowOff>
    </xdr:from>
    <xdr:to>
      <xdr:col>3</xdr:col>
      <xdr:colOff>1168399</xdr:colOff>
      <xdr:row>30</xdr:row>
      <xdr:rowOff>753532</xdr:rowOff>
    </xdr:to>
    <xdr:pic>
      <xdr:nvPicPr>
        <xdr:cNvPr id="3080" name="Elemento grafico 3079">
          <a:extLst>
            <a:ext uri="{FF2B5EF4-FFF2-40B4-BE49-F238E27FC236}">
              <a16:creationId xmlns:a16="http://schemas.microsoft.com/office/drawing/2014/main" id="{C2FAA279-8BF2-85BD-E526-A4AA13D724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599266" y="22188884"/>
          <a:ext cx="753533" cy="671115"/>
        </a:xfrm>
        <a:prstGeom prst="rect">
          <a:avLst/>
        </a:prstGeom>
      </xdr:spPr>
    </xdr:pic>
    <xdr:clientData/>
  </xdr:twoCellAnchor>
  <xdr:twoCellAnchor>
    <xdr:from>
      <xdr:col>3</xdr:col>
      <xdr:colOff>295028</xdr:colOff>
      <xdr:row>31</xdr:row>
      <xdr:rowOff>8468</xdr:rowOff>
    </xdr:from>
    <xdr:to>
      <xdr:col>3</xdr:col>
      <xdr:colOff>1313391</xdr:colOff>
      <xdr:row>31</xdr:row>
      <xdr:rowOff>575734</xdr:rowOff>
    </xdr:to>
    <xdr:pic>
      <xdr:nvPicPr>
        <xdr:cNvPr id="3082" name="Immagine 3081">
          <a:extLst>
            <a:ext uri="{FF2B5EF4-FFF2-40B4-BE49-F238E27FC236}">
              <a16:creationId xmlns:a16="http://schemas.microsoft.com/office/drawing/2014/main" id="{BEA64632-B751-C387-346F-4200CFBD2B01}"/>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t="24099" b="20198"/>
        <a:stretch/>
      </xdr:blipFill>
      <xdr:spPr>
        <a:xfrm>
          <a:off x="2479428" y="22961601"/>
          <a:ext cx="1018363" cy="567266"/>
        </a:xfrm>
        <a:prstGeom prst="rect">
          <a:avLst/>
        </a:prstGeom>
      </xdr:spPr>
    </xdr:pic>
    <xdr:clientData/>
  </xdr:twoCellAnchor>
  <xdr:twoCellAnchor>
    <xdr:from>
      <xdr:col>3</xdr:col>
      <xdr:colOff>499533</xdr:colOff>
      <xdr:row>32</xdr:row>
      <xdr:rowOff>67733</xdr:rowOff>
    </xdr:from>
    <xdr:to>
      <xdr:col>3</xdr:col>
      <xdr:colOff>1159933</xdr:colOff>
      <xdr:row>32</xdr:row>
      <xdr:rowOff>728133</xdr:rowOff>
    </xdr:to>
    <xdr:pic>
      <xdr:nvPicPr>
        <xdr:cNvPr id="3084" name="Immagine 3083">
          <a:extLst>
            <a:ext uri="{FF2B5EF4-FFF2-40B4-BE49-F238E27FC236}">
              <a16:creationId xmlns:a16="http://schemas.microsoft.com/office/drawing/2014/main" id="{54E5B3AF-DBFF-17EE-3463-0AA34397AF6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683933" y="23630466"/>
          <a:ext cx="660400" cy="660400"/>
        </a:xfrm>
        <a:prstGeom prst="rect">
          <a:avLst/>
        </a:prstGeom>
      </xdr:spPr>
    </xdr:pic>
    <xdr:clientData/>
  </xdr:twoCellAnchor>
  <xdr:twoCellAnchor>
    <xdr:from>
      <xdr:col>3</xdr:col>
      <xdr:colOff>329798</xdr:colOff>
      <xdr:row>33</xdr:row>
      <xdr:rowOff>152398</xdr:rowOff>
    </xdr:from>
    <xdr:to>
      <xdr:col>3</xdr:col>
      <xdr:colOff>1464734</xdr:colOff>
      <xdr:row>33</xdr:row>
      <xdr:rowOff>380999</xdr:rowOff>
    </xdr:to>
    <xdr:pic>
      <xdr:nvPicPr>
        <xdr:cNvPr id="3086" name="Immagine 3085">
          <a:extLst>
            <a:ext uri="{FF2B5EF4-FFF2-40B4-BE49-F238E27FC236}">
              <a16:creationId xmlns:a16="http://schemas.microsoft.com/office/drawing/2014/main" id="{C331933B-DC94-101F-3EE9-D09362FD6E2E}"/>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86" t="19649" r="4575" b="23736"/>
        <a:stretch/>
      </xdr:blipFill>
      <xdr:spPr>
        <a:xfrm>
          <a:off x="2514198" y="24468665"/>
          <a:ext cx="1134936" cy="228601"/>
        </a:xfrm>
        <a:prstGeom prst="rect">
          <a:avLst/>
        </a:prstGeom>
      </xdr:spPr>
    </xdr:pic>
    <xdr:clientData/>
  </xdr:twoCellAnchor>
  <xdr:twoCellAnchor>
    <xdr:from>
      <xdr:col>3</xdr:col>
      <xdr:colOff>610503</xdr:colOff>
      <xdr:row>35</xdr:row>
      <xdr:rowOff>84667</xdr:rowOff>
    </xdr:from>
    <xdr:to>
      <xdr:col>3</xdr:col>
      <xdr:colOff>1049867</xdr:colOff>
      <xdr:row>35</xdr:row>
      <xdr:rowOff>525992</xdr:rowOff>
    </xdr:to>
    <xdr:pic>
      <xdr:nvPicPr>
        <xdr:cNvPr id="3088" name="Immagine 3087">
          <a:extLst>
            <a:ext uri="{FF2B5EF4-FFF2-40B4-BE49-F238E27FC236}">
              <a16:creationId xmlns:a16="http://schemas.microsoft.com/office/drawing/2014/main" id="{6649F76A-381E-E7D1-36D4-76DEDD68F12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794903" y="25501600"/>
          <a:ext cx="439364" cy="441325"/>
        </a:xfrm>
        <a:prstGeom prst="rect">
          <a:avLst/>
        </a:prstGeom>
      </xdr:spPr>
    </xdr:pic>
    <xdr:clientData/>
  </xdr:twoCellAnchor>
  <xdr:twoCellAnchor>
    <xdr:from>
      <xdr:col>3</xdr:col>
      <xdr:colOff>457200</xdr:colOff>
      <xdr:row>36</xdr:row>
      <xdr:rowOff>45589</xdr:rowOff>
    </xdr:from>
    <xdr:to>
      <xdr:col>3</xdr:col>
      <xdr:colOff>1194858</xdr:colOff>
      <xdr:row>36</xdr:row>
      <xdr:rowOff>499532</xdr:rowOff>
    </xdr:to>
    <xdr:pic>
      <xdr:nvPicPr>
        <xdr:cNvPr id="3090" name="Immagine 3089">
          <a:extLst>
            <a:ext uri="{FF2B5EF4-FFF2-40B4-BE49-F238E27FC236}">
              <a16:creationId xmlns:a16="http://schemas.microsoft.com/office/drawing/2014/main" id="{D2AFA24E-7276-B897-1D84-2C2DA76250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641600" y="26114456"/>
          <a:ext cx="737658" cy="453943"/>
        </a:xfrm>
        <a:prstGeom prst="rect">
          <a:avLst/>
        </a:prstGeom>
      </xdr:spPr>
    </xdr:pic>
    <xdr:clientData/>
  </xdr:twoCellAnchor>
  <xdr:twoCellAnchor>
    <xdr:from>
      <xdr:col>3</xdr:col>
      <xdr:colOff>431800</xdr:colOff>
      <xdr:row>37</xdr:row>
      <xdr:rowOff>59267</xdr:rowOff>
    </xdr:from>
    <xdr:to>
      <xdr:col>3</xdr:col>
      <xdr:colOff>1194858</xdr:colOff>
      <xdr:row>37</xdr:row>
      <xdr:rowOff>822325</xdr:rowOff>
    </xdr:to>
    <xdr:pic>
      <xdr:nvPicPr>
        <xdr:cNvPr id="4" name="Immagine 3">
          <a:extLst>
            <a:ext uri="{FF2B5EF4-FFF2-40B4-BE49-F238E27FC236}">
              <a16:creationId xmlns:a16="http://schemas.microsoft.com/office/drawing/2014/main" id="{E603C646-3359-565F-AF7D-D1932061934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16200" y="26720800"/>
          <a:ext cx="763058" cy="763058"/>
        </a:xfrm>
        <a:prstGeom prst="rect">
          <a:avLst/>
        </a:prstGeom>
      </xdr:spPr>
    </xdr:pic>
    <xdr:clientData/>
  </xdr:twoCellAnchor>
  <xdr:twoCellAnchor>
    <xdr:from>
      <xdr:col>3</xdr:col>
      <xdr:colOff>465625</xdr:colOff>
      <xdr:row>38</xdr:row>
      <xdr:rowOff>93133</xdr:rowOff>
    </xdr:from>
    <xdr:to>
      <xdr:col>3</xdr:col>
      <xdr:colOff>1177924</xdr:colOff>
      <xdr:row>38</xdr:row>
      <xdr:rowOff>670982</xdr:rowOff>
    </xdr:to>
    <xdr:pic>
      <xdr:nvPicPr>
        <xdr:cNvPr id="8" name="Immagine 7">
          <a:extLst>
            <a:ext uri="{FF2B5EF4-FFF2-40B4-BE49-F238E27FC236}">
              <a16:creationId xmlns:a16="http://schemas.microsoft.com/office/drawing/2014/main" id="{09C821E3-B211-C7CA-CCA1-281A86F4E7B5}"/>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650025" y="27762200"/>
          <a:ext cx="712299" cy="577849"/>
        </a:xfrm>
        <a:prstGeom prst="rect">
          <a:avLst/>
        </a:prstGeom>
      </xdr:spPr>
    </xdr:pic>
    <xdr:clientData/>
  </xdr:twoCellAnchor>
  <xdr:twoCellAnchor>
    <xdr:from>
      <xdr:col>3</xdr:col>
      <xdr:colOff>590761</xdr:colOff>
      <xdr:row>40</xdr:row>
      <xdr:rowOff>36882</xdr:rowOff>
    </xdr:from>
    <xdr:to>
      <xdr:col>3</xdr:col>
      <xdr:colOff>1104476</xdr:colOff>
      <xdr:row>40</xdr:row>
      <xdr:rowOff>665904</xdr:rowOff>
    </xdr:to>
    <xdr:pic>
      <xdr:nvPicPr>
        <xdr:cNvPr id="22" name="Immagine 21">
          <a:extLst>
            <a:ext uri="{FF2B5EF4-FFF2-40B4-BE49-F238E27FC236}">
              <a16:creationId xmlns:a16="http://schemas.microsoft.com/office/drawing/2014/main" id="{BF9BA22A-FB69-5D96-1E7F-BF7C051198EC}"/>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37309" t="14316" r="37821" b="40571"/>
        <a:stretch/>
      </xdr:blipFill>
      <xdr:spPr>
        <a:xfrm>
          <a:off x="2781511" y="29024632"/>
          <a:ext cx="513715" cy="636642"/>
        </a:xfrm>
        <a:prstGeom prst="rect">
          <a:avLst/>
        </a:prstGeom>
      </xdr:spPr>
    </xdr:pic>
    <xdr:clientData/>
  </xdr:twoCellAnchor>
  <xdr:twoCellAnchor>
    <xdr:from>
      <xdr:col>3</xdr:col>
      <xdr:colOff>532977</xdr:colOff>
      <xdr:row>42</xdr:row>
      <xdr:rowOff>63905</xdr:rowOff>
    </xdr:from>
    <xdr:to>
      <xdr:col>3</xdr:col>
      <xdr:colOff>1144481</xdr:colOff>
      <xdr:row>42</xdr:row>
      <xdr:rowOff>740409</xdr:rowOff>
    </xdr:to>
    <xdr:pic>
      <xdr:nvPicPr>
        <xdr:cNvPr id="31" name="Immagine 30">
          <a:extLst>
            <a:ext uri="{FF2B5EF4-FFF2-40B4-BE49-F238E27FC236}">
              <a16:creationId xmlns:a16="http://schemas.microsoft.com/office/drawing/2014/main" id="{147D8E59-E6EF-FF98-68F6-D3CFBB0E34B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723727" y="32660572"/>
          <a:ext cx="611504" cy="676504"/>
        </a:xfrm>
        <a:prstGeom prst="rect">
          <a:avLst/>
        </a:prstGeom>
      </xdr:spPr>
    </xdr:pic>
    <xdr:clientData/>
  </xdr:twoCellAnchor>
  <xdr:twoCellAnchor>
    <xdr:from>
      <xdr:col>3</xdr:col>
      <xdr:colOff>338667</xdr:colOff>
      <xdr:row>43</xdr:row>
      <xdr:rowOff>326033</xdr:rowOff>
    </xdr:from>
    <xdr:to>
      <xdr:col>3</xdr:col>
      <xdr:colOff>1497965</xdr:colOff>
      <xdr:row>43</xdr:row>
      <xdr:rowOff>899582</xdr:rowOff>
    </xdr:to>
    <xdr:pic>
      <xdr:nvPicPr>
        <xdr:cNvPr id="3074" name="Immagine 3073">
          <a:extLst>
            <a:ext uri="{FF2B5EF4-FFF2-40B4-BE49-F238E27FC236}">
              <a16:creationId xmlns:a16="http://schemas.microsoft.com/office/drawing/2014/main" id="{33D1601E-9D56-89D8-A388-644B6A1769E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29417" y="33737616"/>
          <a:ext cx="1159298" cy="573549"/>
        </a:xfrm>
        <a:prstGeom prst="rect">
          <a:avLst/>
        </a:prstGeom>
      </xdr:spPr>
    </xdr:pic>
    <xdr:clientData/>
  </xdr:twoCellAnchor>
  <xdr:twoCellAnchor>
    <xdr:from>
      <xdr:col>3</xdr:col>
      <xdr:colOff>192838</xdr:colOff>
      <xdr:row>44</xdr:row>
      <xdr:rowOff>465666</xdr:rowOff>
    </xdr:from>
    <xdr:to>
      <xdr:col>3</xdr:col>
      <xdr:colOff>1527176</xdr:colOff>
      <xdr:row>44</xdr:row>
      <xdr:rowOff>1353607</xdr:rowOff>
    </xdr:to>
    <xdr:pic>
      <xdr:nvPicPr>
        <xdr:cNvPr id="3081" name="Immagine 3080">
          <a:extLst>
            <a:ext uri="{FF2B5EF4-FFF2-40B4-BE49-F238E27FC236}">
              <a16:creationId xmlns:a16="http://schemas.microsoft.com/office/drawing/2014/main" id="{5D018491-857C-21BB-BE9A-2D8C4444E9F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377238" y="35018133"/>
          <a:ext cx="1334338" cy="887941"/>
        </a:xfrm>
        <a:prstGeom prst="rect">
          <a:avLst/>
        </a:prstGeom>
      </xdr:spPr>
    </xdr:pic>
    <xdr:clientData/>
  </xdr:twoCellAnchor>
  <xdr:twoCellAnchor>
    <xdr:from>
      <xdr:col>3</xdr:col>
      <xdr:colOff>512878</xdr:colOff>
      <xdr:row>45</xdr:row>
      <xdr:rowOff>126999</xdr:rowOff>
    </xdr:from>
    <xdr:to>
      <xdr:col>3</xdr:col>
      <xdr:colOff>1257299</xdr:colOff>
      <xdr:row>45</xdr:row>
      <xdr:rowOff>1005416</xdr:rowOff>
    </xdr:to>
    <xdr:pic>
      <xdr:nvPicPr>
        <xdr:cNvPr id="3085" name="Immagine 3084">
          <a:extLst>
            <a:ext uri="{FF2B5EF4-FFF2-40B4-BE49-F238E27FC236}">
              <a16:creationId xmlns:a16="http://schemas.microsoft.com/office/drawing/2014/main" id="{BC8F28A1-27F9-4791-1556-3830E1B8FBE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97278" y="36474399"/>
          <a:ext cx="744421" cy="878417"/>
        </a:xfrm>
        <a:prstGeom prst="rect">
          <a:avLst/>
        </a:prstGeom>
      </xdr:spPr>
    </xdr:pic>
    <xdr:clientData/>
  </xdr:twoCellAnchor>
  <xdr:twoCellAnchor>
    <xdr:from>
      <xdr:col>3</xdr:col>
      <xdr:colOff>483011</xdr:colOff>
      <xdr:row>46</xdr:row>
      <xdr:rowOff>76199</xdr:rowOff>
    </xdr:from>
    <xdr:to>
      <xdr:col>3</xdr:col>
      <xdr:colOff>1202265</xdr:colOff>
      <xdr:row>46</xdr:row>
      <xdr:rowOff>804332</xdr:rowOff>
    </xdr:to>
    <xdr:pic>
      <xdr:nvPicPr>
        <xdr:cNvPr id="3089" name="Immagine 3088">
          <a:extLst>
            <a:ext uri="{FF2B5EF4-FFF2-40B4-BE49-F238E27FC236}">
              <a16:creationId xmlns:a16="http://schemas.microsoft.com/office/drawing/2014/main" id="{4A950C3E-43E4-9F71-2DA1-B26D8D5BDFF5}"/>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23288" t="11469" r="23575" b="10156"/>
        <a:stretch/>
      </xdr:blipFill>
      <xdr:spPr>
        <a:xfrm>
          <a:off x="2667411" y="37617399"/>
          <a:ext cx="719254" cy="728133"/>
        </a:xfrm>
        <a:prstGeom prst="rect">
          <a:avLst/>
        </a:prstGeom>
      </xdr:spPr>
    </xdr:pic>
    <xdr:clientData/>
  </xdr:twoCellAnchor>
  <xdr:twoCellAnchor>
    <xdr:from>
      <xdr:col>3</xdr:col>
      <xdr:colOff>118532</xdr:colOff>
      <xdr:row>51</xdr:row>
      <xdr:rowOff>243802</xdr:rowOff>
    </xdr:from>
    <xdr:to>
      <xdr:col>3</xdr:col>
      <xdr:colOff>1662641</xdr:colOff>
      <xdr:row>51</xdr:row>
      <xdr:rowOff>705908</xdr:rowOff>
    </xdr:to>
    <xdr:pic>
      <xdr:nvPicPr>
        <xdr:cNvPr id="3092" name="Immagine 3091">
          <a:extLst>
            <a:ext uri="{FF2B5EF4-FFF2-40B4-BE49-F238E27FC236}">
              <a16:creationId xmlns:a16="http://schemas.microsoft.com/office/drawing/2014/main" id="{279D255C-EE5C-1562-5E0D-4605FF0FCAC8}"/>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302932" y="44185802"/>
          <a:ext cx="1544109" cy="462106"/>
        </a:xfrm>
        <a:prstGeom prst="rect">
          <a:avLst/>
        </a:prstGeom>
      </xdr:spPr>
    </xdr:pic>
    <xdr:clientData/>
  </xdr:twoCellAnchor>
  <xdr:twoCellAnchor>
    <xdr:from>
      <xdr:col>3</xdr:col>
      <xdr:colOff>336077</xdr:colOff>
      <xdr:row>55</xdr:row>
      <xdr:rowOff>423500</xdr:rowOff>
    </xdr:from>
    <xdr:to>
      <xdr:col>3</xdr:col>
      <xdr:colOff>1538442</xdr:colOff>
      <xdr:row>55</xdr:row>
      <xdr:rowOff>1115488</xdr:rowOff>
    </xdr:to>
    <xdr:pic>
      <xdr:nvPicPr>
        <xdr:cNvPr id="6" name="Immagine 5">
          <a:extLst>
            <a:ext uri="{FF2B5EF4-FFF2-40B4-BE49-F238E27FC236}">
              <a16:creationId xmlns:a16="http://schemas.microsoft.com/office/drawing/2014/main" id="{27CEFFA5-99F3-8999-118C-31B7B4C2010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29042" y="49953500"/>
          <a:ext cx="1202365" cy="691988"/>
        </a:xfrm>
        <a:prstGeom prst="rect">
          <a:avLst/>
        </a:prstGeom>
      </xdr:spPr>
    </xdr:pic>
    <xdr:clientData/>
  </xdr:twoCellAnchor>
  <xdr:twoCellAnchor>
    <xdr:from>
      <xdr:col>3</xdr:col>
      <xdr:colOff>454099</xdr:colOff>
      <xdr:row>56</xdr:row>
      <xdr:rowOff>119927</xdr:rowOff>
    </xdr:from>
    <xdr:to>
      <xdr:col>3</xdr:col>
      <xdr:colOff>1233200</xdr:colOff>
      <xdr:row>56</xdr:row>
      <xdr:rowOff>863896</xdr:rowOff>
    </xdr:to>
    <xdr:pic>
      <xdr:nvPicPr>
        <xdr:cNvPr id="14" name="Immagine 13">
          <a:extLst>
            <a:ext uri="{FF2B5EF4-FFF2-40B4-BE49-F238E27FC236}">
              <a16:creationId xmlns:a16="http://schemas.microsoft.com/office/drawing/2014/main" id="{84FCA911-8052-3E1A-113C-0AD61392D7F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0280" t="9445" r="20784" b="6358"/>
        <a:stretch/>
      </xdr:blipFill>
      <xdr:spPr>
        <a:xfrm>
          <a:off x="2647064" y="51145130"/>
          <a:ext cx="779101" cy="743969"/>
        </a:xfrm>
        <a:prstGeom prst="rect">
          <a:avLst/>
        </a:prstGeom>
      </xdr:spPr>
    </xdr:pic>
    <xdr:clientData/>
  </xdr:twoCellAnchor>
  <xdr:twoCellAnchor>
    <xdr:from>
      <xdr:col>3</xdr:col>
      <xdr:colOff>573064</xdr:colOff>
      <xdr:row>57</xdr:row>
      <xdr:rowOff>92414</xdr:rowOff>
    </xdr:from>
    <xdr:to>
      <xdr:col>3</xdr:col>
      <xdr:colOff>1133520</xdr:colOff>
      <xdr:row>57</xdr:row>
      <xdr:rowOff>1005496</xdr:rowOff>
    </xdr:to>
    <xdr:pic>
      <xdr:nvPicPr>
        <xdr:cNvPr id="26" name="Immagine 25">
          <a:extLst>
            <a:ext uri="{FF2B5EF4-FFF2-40B4-BE49-F238E27FC236}">
              <a16:creationId xmlns:a16="http://schemas.microsoft.com/office/drawing/2014/main" id="{9ED2E433-3C32-8836-595C-24B0231E857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6655" t="10222" r="25272" b="8583"/>
        <a:stretch/>
      </xdr:blipFill>
      <xdr:spPr>
        <a:xfrm>
          <a:off x="2766029" y="54850088"/>
          <a:ext cx="560456" cy="913082"/>
        </a:xfrm>
        <a:prstGeom prst="rect">
          <a:avLst/>
        </a:prstGeom>
      </xdr:spPr>
    </xdr:pic>
    <xdr:clientData/>
  </xdr:twoCellAnchor>
  <xdr:twoCellAnchor>
    <xdr:from>
      <xdr:col>3</xdr:col>
      <xdr:colOff>519571</xdr:colOff>
      <xdr:row>58</xdr:row>
      <xdr:rowOff>254738</xdr:rowOff>
    </xdr:from>
    <xdr:to>
      <xdr:col>3</xdr:col>
      <xdr:colOff>1295577</xdr:colOff>
      <xdr:row>58</xdr:row>
      <xdr:rowOff>1268331</xdr:rowOff>
    </xdr:to>
    <xdr:pic>
      <xdr:nvPicPr>
        <xdr:cNvPr id="3078" name="Immagine 3077">
          <a:extLst>
            <a:ext uri="{FF2B5EF4-FFF2-40B4-BE49-F238E27FC236}">
              <a16:creationId xmlns:a16="http://schemas.microsoft.com/office/drawing/2014/main" id="{0F4DE8AD-EB79-2706-35DC-1D999D7204E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712536" y="55809854"/>
          <a:ext cx="776006" cy="1011688"/>
        </a:xfrm>
        <a:prstGeom prst="rect">
          <a:avLst/>
        </a:prstGeom>
      </xdr:spPr>
    </xdr:pic>
    <xdr:clientData/>
  </xdr:twoCellAnchor>
  <xdr:twoCellAnchor>
    <xdr:from>
      <xdr:col>3</xdr:col>
      <xdr:colOff>8277</xdr:colOff>
      <xdr:row>59</xdr:row>
      <xdr:rowOff>319285</xdr:rowOff>
    </xdr:from>
    <xdr:to>
      <xdr:col>4</xdr:col>
      <xdr:colOff>353</xdr:colOff>
      <xdr:row>59</xdr:row>
      <xdr:rowOff>1022762</xdr:rowOff>
    </xdr:to>
    <xdr:pic>
      <xdr:nvPicPr>
        <xdr:cNvPr id="3087" name="Immagine 3086">
          <a:extLst>
            <a:ext uri="{FF2B5EF4-FFF2-40B4-BE49-F238E27FC236}">
              <a16:creationId xmlns:a16="http://schemas.microsoft.com/office/drawing/2014/main" id="{212BDBE3-4053-3DEA-2B08-8BF38FD396C1}"/>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1174" t="20814" r="2479" b="10311"/>
        <a:stretch/>
      </xdr:blipFill>
      <xdr:spPr>
        <a:xfrm>
          <a:off x="2201242" y="57690797"/>
          <a:ext cx="1697716" cy="703477"/>
        </a:xfrm>
        <a:prstGeom prst="rect">
          <a:avLst/>
        </a:prstGeom>
      </xdr:spPr>
    </xdr:pic>
    <xdr:clientData/>
  </xdr:twoCellAnchor>
  <xdr:twoCellAnchor>
    <xdr:from>
      <xdr:col>3</xdr:col>
      <xdr:colOff>300825</xdr:colOff>
      <xdr:row>60</xdr:row>
      <xdr:rowOff>243663</xdr:rowOff>
    </xdr:from>
    <xdr:to>
      <xdr:col>3</xdr:col>
      <xdr:colOff>1555234</xdr:colOff>
      <xdr:row>60</xdr:row>
      <xdr:rowOff>874971</xdr:rowOff>
    </xdr:to>
    <xdr:pic>
      <xdr:nvPicPr>
        <xdr:cNvPr id="3093" name="Immagine 3092">
          <a:extLst>
            <a:ext uri="{FF2B5EF4-FFF2-40B4-BE49-F238E27FC236}">
              <a16:creationId xmlns:a16="http://schemas.microsoft.com/office/drawing/2014/main" id="{D003D6FD-B35D-9829-DD98-C2CB0F22568B}"/>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493790" y="58866715"/>
          <a:ext cx="1254409" cy="631308"/>
        </a:xfrm>
        <a:prstGeom prst="rect">
          <a:avLst/>
        </a:prstGeom>
      </xdr:spPr>
    </xdr:pic>
    <xdr:clientData/>
  </xdr:twoCellAnchor>
  <xdr:twoCellAnchor>
    <xdr:from>
      <xdr:col>3</xdr:col>
      <xdr:colOff>266845</xdr:colOff>
      <xdr:row>61</xdr:row>
      <xdr:rowOff>143983</xdr:rowOff>
    </xdr:from>
    <xdr:to>
      <xdr:col>3</xdr:col>
      <xdr:colOff>1561658</xdr:colOff>
      <xdr:row>61</xdr:row>
      <xdr:rowOff>1188543</xdr:rowOff>
    </xdr:to>
    <xdr:pic>
      <xdr:nvPicPr>
        <xdr:cNvPr id="3095" name="Immagine 3094">
          <a:extLst>
            <a:ext uri="{FF2B5EF4-FFF2-40B4-BE49-F238E27FC236}">
              <a16:creationId xmlns:a16="http://schemas.microsoft.com/office/drawing/2014/main" id="{CC40A83A-A582-1CA8-D73B-99519C1243DC}"/>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11913" t="19477" r="14329" b="20665"/>
        <a:stretch/>
      </xdr:blipFill>
      <xdr:spPr>
        <a:xfrm>
          <a:off x="2459810" y="60782791"/>
          <a:ext cx="1294813" cy="1044560"/>
        </a:xfrm>
        <a:prstGeom prst="rect">
          <a:avLst/>
        </a:prstGeom>
      </xdr:spPr>
    </xdr:pic>
    <xdr:clientData/>
  </xdr:twoCellAnchor>
  <xdr:twoCellAnchor>
    <xdr:from>
      <xdr:col>3</xdr:col>
      <xdr:colOff>186946</xdr:colOff>
      <xdr:row>62</xdr:row>
      <xdr:rowOff>398720</xdr:rowOff>
    </xdr:from>
    <xdr:to>
      <xdr:col>3</xdr:col>
      <xdr:colOff>1514474</xdr:colOff>
      <xdr:row>62</xdr:row>
      <xdr:rowOff>1403275</xdr:rowOff>
    </xdr:to>
    <xdr:pic>
      <xdr:nvPicPr>
        <xdr:cNvPr id="3097" name="Immagine 3096">
          <a:extLst>
            <a:ext uri="{FF2B5EF4-FFF2-40B4-BE49-F238E27FC236}">
              <a16:creationId xmlns:a16="http://schemas.microsoft.com/office/drawing/2014/main" id="{0D9D373C-1E12-1F0E-E666-2C2D391618B5}"/>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9911" y="62366598"/>
          <a:ext cx="1327528" cy="1004555"/>
        </a:xfrm>
        <a:prstGeom prst="rect">
          <a:avLst/>
        </a:prstGeom>
      </xdr:spPr>
    </xdr:pic>
    <xdr:clientData/>
  </xdr:twoCellAnchor>
  <xdr:twoCellAnchor>
    <xdr:from>
      <xdr:col>3</xdr:col>
      <xdr:colOff>443022</xdr:colOff>
      <xdr:row>63</xdr:row>
      <xdr:rowOff>138007</xdr:rowOff>
    </xdr:from>
    <xdr:to>
      <xdr:col>3</xdr:col>
      <xdr:colOff>1129709</xdr:colOff>
      <xdr:row>63</xdr:row>
      <xdr:rowOff>919960</xdr:rowOff>
    </xdr:to>
    <xdr:pic>
      <xdr:nvPicPr>
        <xdr:cNvPr id="10" name="Immagine 9">
          <a:extLst>
            <a:ext uri="{FF2B5EF4-FFF2-40B4-BE49-F238E27FC236}">
              <a16:creationId xmlns:a16="http://schemas.microsoft.com/office/drawing/2014/main" id="{E1B649B7-752E-944C-B1B2-DA92D5E58703}"/>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r="58094"/>
        <a:stretch/>
      </xdr:blipFill>
      <xdr:spPr>
        <a:xfrm>
          <a:off x="2635987" y="63767222"/>
          <a:ext cx="686687" cy="781953"/>
        </a:xfrm>
        <a:prstGeom prst="rect">
          <a:avLst/>
        </a:prstGeom>
      </xdr:spPr>
    </xdr:pic>
    <xdr:clientData/>
  </xdr:twoCellAnchor>
  <xdr:twoCellAnchor>
    <xdr:from>
      <xdr:col>3</xdr:col>
      <xdr:colOff>489255</xdr:colOff>
      <xdr:row>83</xdr:row>
      <xdr:rowOff>101586</xdr:rowOff>
    </xdr:from>
    <xdr:to>
      <xdr:col>3</xdr:col>
      <xdr:colOff>1214859</xdr:colOff>
      <xdr:row>83</xdr:row>
      <xdr:rowOff>819593</xdr:rowOff>
    </xdr:to>
    <xdr:pic>
      <xdr:nvPicPr>
        <xdr:cNvPr id="3073" name="Immagine 3072">
          <a:extLst>
            <a:ext uri="{FF2B5EF4-FFF2-40B4-BE49-F238E27FC236}">
              <a16:creationId xmlns:a16="http://schemas.microsoft.com/office/drawing/2014/main" id="{F90315A9-9544-F58C-2A80-413D6520B875}"/>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25278" t="8697" r="24116" b="7557"/>
        <a:stretch/>
      </xdr:blipFill>
      <xdr:spPr>
        <a:xfrm>
          <a:off x="2682220" y="85848737"/>
          <a:ext cx="725604" cy="718007"/>
        </a:xfrm>
        <a:prstGeom prst="rect">
          <a:avLst/>
        </a:prstGeom>
      </xdr:spPr>
    </xdr:pic>
    <xdr:clientData/>
  </xdr:twoCellAnchor>
  <xdr:twoCellAnchor>
    <xdr:from>
      <xdr:col>3</xdr:col>
      <xdr:colOff>276311</xdr:colOff>
      <xdr:row>87</xdr:row>
      <xdr:rowOff>181018</xdr:rowOff>
    </xdr:from>
    <xdr:to>
      <xdr:col>3</xdr:col>
      <xdr:colOff>1528431</xdr:colOff>
      <xdr:row>87</xdr:row>
      <xdr:rowOff>614516</xdr:rowOff>
    </xdr:to>
    <xdr:pic>
      <xdr:nvPicPr>
        <xdr:cNvPr id="3091" name="Immagine 3090">
          <a:extLst>
            <a:ext uri="{FF2B5EF4-FFF2-40B4-BE49-F238E27FC236}">
              <a16:creationId xmlns:a16="http://schemas.microsoft.com/office/drawing/2014/main" id="{284A4561-15C4-9B2F-FF75-B12C003B56B7}"/>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1411" t="35362" r="11932" b="37775"/>
        <a:stretch/>
      </xdr:blipFill>
      <xdr:spPr>
        <a:xfrm>
          <a:off x="2469276" y="89893227"/>
          <a:ext cx="1252120" cy="433498"/>
        </a:xfrm>
        <a:prstGeom prst="rect">
          <a:avLst/>
        </a:prstGeom>
      </xdr:spPr>
    </xdr:pic>
    <xdr:clientData/>
  </xdr:twoCellAnchor>
  <xdr:twoCellAnchor>
    <xdr:from>
      <xdr:col>3</xdr:col>
      <xdr:colOff>454456</xdr:colOff>
      <xdr:row>89</xdr:row>
      <xdr:rowOff>110756</xdr:rowOff>
    </xdr:from>
    <xdr:to>
      <xdr:col>3</xdr:col>
      <xdr:colOff>1237010</xdr:colOff>
      <xdr:row>89</xdr:row>
      <xdr:rowOff>878427</xdr:rowOff>
    </xdr:to>
    <xdr:pic>
      <xdr:nvPicPr>
        <xdr:cNvPr id="3096" name="Immagine 3095">
          <a:extLst>
            <a:ext uri="{FF2B5EF4-FFF2-40B4-BE49-F238E27FC236}">
              <a16:creationId xmlns:a16="http://schemas.microsoft.com/office/drawing/2014/main" id="{9CEEB1FF-CE0A-E4F0-3C50-994FA148A1DC}"/>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647421" y="90996977"/>
          <a:ext cx="782554" cy="767671"/>
        </a:xfrm>
        <a:prstGeom prst="rect">
          <a:avLst/>
        </a:prstGeom>
      </xdr:spPr>
    </xdr:pic>
    <xdr:clientData/>
  </xdr:twoCellAnchor>
  <xdr:twoCellAnchor>
    <xdr:from>
      <xdr:col>3</xdr:col>
      <xdr:colOff>172352</xdr:colOff>
      <xdr:row>92</xdr:row>
      <xdr:rowOff>245568</xdr:rowOff>
    </xdr:from>
    <xdr:to>
      <xdr:col>3</xdr:col>
      <xdr:colOff>1611498</xdr:colOff>
      <xdr:row>92</xdr:row>
      <xdr:rowOff>708837</xdr:rowOff>
    </xdr:to>
    <xdr:pic>
      <xdr:nvPicPr>
        <xdr:cNvPr id="3099" name="Immagine 3098">
          <a:extLst>
            <a:ext uri="{FF2B5EF4-FFF2-40B4-BE49-F238E27FC236}">
              <a16:creationId xmlns:a16="http://schemas.microsoft.com/office/drawing/2014/main" id="{4329078E-00CF-C7E7-8DE4-AD3A53F6DFC8}"/>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t="34078" b="33482"/>
        <a:stretch/>
      </xdr:blipFill>
      <xdr:spPr>
        <a:xfrm>
          <a:off x="2365317" y="92892806"/>
          <a:ext cx="1439146" cy="463269"/>
        </a:xfrm>
        <a:prstGeom prst="rect">
          <a:avLst/>
        </a:prstGeom>
      </xdr:spPr>
    </xdr:pic>
    <xdr:clientData/>
  </xdr:twoCellAnchor>
  <xdr:twoCellAnchor>
    <xdr:from>
      <xdr:col>3</xdr:col>
      <xdr:colOff>398721</xdr:colOff>
      <xdr:row>93</xdr:row>
      <xdr:rowOff>343343</xdr:rowOff>
    </xdr:from>
    <xdr:to>
      <xdr:col>3</xdr:col>
      <xdr:colOff>1294071</xdr:colOff>
      <xdr:row>93</xdr:row>
      <xdr:rowOff>1418144</xdr:rowOff>
    </xdr:to>
    <xdr:pic>
      <xdr:nvPicPr>
        <xdr:cNvPr id="3101" name="Immagine 3100">
          <a:extLst>
            <a:ext uri="{FF2B5EF4-FFF2-40B4-BE49-F238E27FC236}">
              <a16:creationId xmlns:a16="http://schemas.microsoft.com/office/drawing/2014/main" id="{33A46434-04E9-EC55-0680-1C94668D21E4}"/>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91686" y="93987384"/>
          <a:ext cx="895350" cy="1074801"/>
        </a:xfrm>
        <a:prstGeom prst="rect">
          <a:avLst/>
        </a:prstGeom>
      </xdr:spPr>
    </xdr:pic>
    <xdr:clientData/>
  </xdr:twoCellAnchor>
  <xdr:twoCellAnchor>
    <xdr:from>
      <xdr:col>3</xdr:col>
      <xdr:colOff>249229</xdr:colOff>
      <xdr:row>94</xdr:row>
      <xdr:rowOff>265813</xdr:rowOff>
    </xdr:from>
    <xdr:to>
      <xdr:col>3</xdr:col>
      <xdr:colOff>1512304</xdr:colOff>
      <xdr:row>94</xdr:row>
      <xdr:rowOff>1581592</xdr:rowOff>
    </xdr:to>
    <xdr:pic>
      <xdr:nvPicPr>
        <xdr:cNvPr id="3103" name="Immagine 3102">
          <a:extLst>
            <a:ext uri="{FF2B5EF4-FFF2-40B4-BE49-F238E27FC236}">
              <a16:creationId xmlns:a16="http://schemas.microsoft.com/office/drawing/2014/main" id="{54DE2EA4-3779-48EF-B610-1768BC1D9BBA}"/>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442194" y="95482586"/>
          <a:ext cx="1263075" cy="1315779"/>
        </a:xfrm>
        <a:prstGeom prst="rect">
          <a:avLst/>
        </a:prstGeom>
      </xdr:spPr>
    </xdr:pic>
    <xdr:clientData/>
  </xdr:twoCellAnchor>
  <xdr:twoCellAnchor>
    <xdr:from>
      <xdr:col>3</xdr:col>
      <xdr:colOff>92415</xdr:colOff>
      <xdr:row>95</xdr:row>
      <xdr:rowOff>143665</xdr:rowOff>
    </xdr:from>
    <xdr:to>
      <xdr:col>3</xdr:col>
      <xdr:colOff>1637680</xdr:colOff>
      <xdr:row>95</xdr:row>
      <xdr:rowOff>849718</xdr:rowOff>
    </xdr:to>
    <xdr:pic>
      <xdr:nvPicPr>
        <xdr:cNvPr id="3105" name="Immagine 3104">
          <a:extLst>
            <a:ext uri="{FF2B5EF4-FFF2-40B4-BE49-F238E27FC236}">
              <a16:creationId xmlns:a16="http://schemas.microsoft.com/office/drawing/2014/main" id="{559E0064-1A5E-3252-C61E-916FE0333FC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285380" y="97243287"/>
          <a:ext cx="1545265" cy="7060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513993</xdr:colOff>
      <xdr:row>9</xdr:row>
      <xdr:rowOff>135785</xdr:rowOff>
    </xdr:from>
    <xdr:to>
      <xdr:col>3</xdr:col>
      <xdr:colOff>1097613</xdr:colOff>
      <xdr:row>9</xdr:row>
      <xdr:rowOff>803716</xdr:rowOff>
    </xdr:to>
    <xdr:pic>
      <xdr:nvPicPr>
        <xdr:cNvPr id="2" name="Immagine 1">
          <a:extLst>
            <a:ext uri="{FF2B5EF4-FFF2-40B4-BE49-F238E27FC236}">
              <a16:creationId xmlns:a16="http://schemas.microsoft.com/office/drawing/2014/main" id="{C9D4BB75-65CA-4145-9C67-95A1ADEDB1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7882" y="8644785"/>
          <a:ext cx="583620" cy="667931"/>
        </a:xfrm>
        <a:prstGeom prst="rect">
          <a:avLst/>
        </a:prstGeom>
      </xdr:spPr>
    </xdr:pic>
    <xdr:clientData/>
  </xdr:twoCellAnchor>
  <xdr:twoCellAnchor>
    <xdr:from>
      <xdr:col>3</xdr:col>
      <xdr:colOff>67387</xdr:colOff>
      <xdr:row>25</xdr:row>
      <xdr:rowOff>261249</xdr:rowOff>
    </xdr:from>
    <xdr:to>
      <xdr:col>3</xdr:col>
      <xdr:colOff>1328670</xdr:colOff>
      <xdr:row>25</xdr:row>
      <xdr:rowOff>959555</xdr:rowOff>
    </xdr:to>
    <xdr:pic>
      <xdr:nvPicPr>
        <xdr:cNvPr id="3" name="Immagine 2">
          <a:extLst>
            <a:ext uri="{FF2B5EF4-FFF2-40B4-BE49-F238E27FC236}">
              <a16:creationId xmlns:a16="http://schemas.microsoft.com/office/drawing/2014/main" id="{18AB8754-F4C4-4B73-B138-696DBE66E5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01276" y="38572916"/>
          <a:ext cx="1261283" cy="698306"/>
        </a:xfrm>
        <a:prstGeom prst="rect">
          <a:avLst/>
        </a:prstGeom>
      </xdr:spPr>
    </xdr:pic>
    <xdr:clientData/>
  </xdr:twoCellAnchor>
  <xdr:twoCellAnchor>
    <xdr:from>
      <xdr:col>3</xdr:col>
      <xdr:colOff>16628</xdr:colOff>
      <xdr:row>30</xdr:row>
      <xdr:rowOff>350319</xdr:rowOff>
    </xdr:from>
    <xdr:to>
      <xdr:col>4</xdr:col>
      <xdr:colOff>0</xdr:colOff>
      <xdr:row>30</xdr:row>
      <xdr:rowOff>1428396</xdr:rowOff>
    </xdr:to>
    <xdr:pic>
      <xdr:nvPicPr>
        <xdr:cNvPr id="4" name="Immagine 3">
          <a:extLst>
            <a:ext uri="{FF2B5EF4-FFF2-40B4-BE49-F238E27FC236}">
              <a16:creationId xmlns:a16="http://schemas.microsoft.com/office/drawing/2014/main" id="{36BF07DB-25B1-40BB-BD8D-1A48D4A1126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836" r="16836"/>
        <a:stretch/>
      </xdr:blipFill>
      <xdr:spPr>
        <a:xfrm>
          <a:off x="2203568" y="1935279"/>
          <a:ext cx="1690252" cy="1078077"/>
        </a:xfrm>
        <a:prstGeom prst="rect">
          <a:avLst/>
        </a:prstGeom>
      </xdr:spPr>
    </xdr:pic>
    <xdr:clientData/>
  </xdr:twoCellAnchor>
  <xdr:twoCellAnchor>
    <xdr:from>
      <xdr:col>3</xdr:col>
      <xdr:colOff>270821</xdr:colOff>
      <xdr:row>22</xdr:row>
      <xdr:rowOff>70167</xdr:rowOff>
    </xdr:from>
    <xdr:to>
      <xdr:col>3</xdr:col>
      <xdr:colOff>1170821</xdr:colOff>
      <xdr:row>22</xdr:row>
      <xdr:rowOff>969859</xdr:rowOff>
    </xdr:to>
    <xdr:pic>
      <xdr:nvPicPr>
        <xdr:cNvPr id="5" name="Immagine 4">
          <a:extLst>
            <a:ext uri="{FF2B5EF4-FFF2-40B4-BE49-F238E27FC236}">
              <a16:creationId xmlns:a16="http://schemas.microsoft.com/office/drawing/2014/main" id="{2527684C-2E00-4EC0-9FBF-9082BCEDAB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7761" y="3758247"/>
          <a:ext cx="900000" cy="899692"/>
        </a:xfrm>
        <a:prstGeom prst="rect">
          <a:avLst/>
        </a:prstGeom>
      </xdr:spPr>
    </xdr:pic>
    <xdr:clientData/>
  </xdr:twoCellAnchor>
  <xdr:twoCellAnchor>
    <xdr:from>
      <xdr:col>3</xdr:col>
      <xdr:colOff>342136</xdr:colOff>
      <xdr:row>31</xdr:row>
      <xdr:rowOff>256268</xdr:rowOff>
    </xdr:from>
    <xdr:to>
      <xdr:col>3</xdr:col>
      <xdr:colOff>1274326</xdr:colOff>
      <xdr:row>31</xdr:row>
      <xdr:rowOff>748749</xdr:rowOff>
    </xdr:to>
    <xdr:pic>
      <xdr:nvPicPr>
        <xdr:cNvPr id="6" name="Immagine 5">
          <a:extLst>
            <a:ext uri="{FF2B5EF4-FFF2-40B4-BE49-F238E27FC236}">
              <a16:creationId xmlns:a16="http://schemas.microsoft.com/office/drawing/2014/main" id="{31F0E3A1-DA5A-47FB-90F3-C54A6A2DD18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29076" y="5369288"/>
          <a:ext cx="932190" cy="492481"/>
        </a:xfrm>
        <a:prstGeom prst="rect">
          <a:avLst/>
        </a:prstGeom>
      </xdr:spPr>
    </xdr:pic>
    <xdr:clientData/>
  </xdr:twoCellAnchor>
  <xdr:twoCellAnchor>
    <xdr:from>
      <xdr:col>3</xdr:col>
      <xdr:colOff>0</xdr:colOff>
      <xdr:row>6</xdr:row>
      <xdr:rowOff>0</xdr:rowOff>
    </xdr:from>
    <xdr:to>
      <xdr:col>3</xdr:col>
      <xdr:colOff>1494144</xdr:colOff>
      <xdr:row>7</xdr:row>
      <xdr:rowOff>0</xdr:rowOff>
    </xdr:to>
    <xdr:pic>
      <xdr:nvPicPr>
        <xdr:cNvPr id="7" name="Immagine 6">
          <a:extLst>
            <a:ext uri="{FF2B5EF4-FFF2-40B4-BE49-F238E27FC236}">
              <a16:creationId xmlns:a16="http://schemas.microsoft.com/office/drawing/2014/main" id="{552D1B82-2B30-4B0C-A943-8463AC4816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86940" y="7315200"/>
          <a:ext cx="1494144" cy="716280"/>
        </a:xfrm>
        <a:prstGeom prst="rect">
          <a:avLst/>
        </a:prstGeom>
      </xdr:spPr>
    </xdr:pic>
    <xdr:clientData/>
  </xdr:twoCellAnchor>
  <xdr:twoCellAnchor>
    <xdr:from>
      <xdr:col>3</xdr:col>
      <xdr:colOff>337601</xdr:colOff>
      <xdr:row>33</xdr:row>
      <xdr:rowOff>226298</xdr:rowOff>
    </xdr:from>
    <xdr:to>
      <xdr:col>3</xdr:col>
      <xdr:colOff>1202462</xdr:colOff>
      <xdr:row>33</xdr:row>
      <xdr:rowOff>838298</xdr:rowOff>
    </xdr:to>
    <xdr:pic>
      <xdr:nvPicPr>
        <xdr:cNvPr id="8" name="Immagine 7">
          <a:extLst>
            <a:ext uri="{FF2B5EF4-FFF2-40B4-BE49-F238E27FC236}">
              <a16:creationId xmlns:a16="http://schemas.microsoft.com/office/drawing/2014/main" id="{BE3883F6-F48D-436A-9608-DA6114B1A5A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71490" y="38269854"/>
          <a:ext cx="864861" cy="612000"/>
        </a:xfrm>
        <a:prstGeom prst="rect">
          <a:avLst/>
        </a:prstGeom>
      </xdr:spPr>
    </xdr:pic>
    <xdr:clientData/>
  </xdr:twoCellAnchor>
  <xdr:twoCellAnchor>
    <xdr:from>
      <xdr:col>3</xdr:col>
      <xdr:colOff>596726</xdr:colOff>
      <xdr:row>49</xdr:row>
      <xdr:rowOff>95624</xdr:rowOff>
    </xdr:from>
    <xdr:to>
      <xdr:col>3</xdr:col>
      <xdr:colOff>1100726</xdr:colOff>
      <xdr:row>49</xdr:row>
      <xdr:rowOff>601819</xdr:rowOff>
    </xdr:to>
    <xdr:pic>
      <xdr:nvPicPr>
        <xdr:cNvPr id="9" name="Elemento grafico 8">
          <a:extLst>
            <a:ext uri="{FF2B5EF4-FFF2-40B4-BE49-F238E27FC236}">
              <a16:creationId xmlns:a16="http://schemas.microsoft.com/office/drawing/2014/main" id="{18CA9B57-6C27-44F3-8C4F-C30D081E0E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783666" y="9110084"/>
          <a:ext cx="504000" cy="506195"/>
        </a:xfrm>
        <a:prstGeom prst="rect">
          <a:avLst/>
        </a:prstGeom>
      </xdr:spPr>
    </xdr:pic>
    <xdr:clientData/>
  </xdr:twoCellAnchor>
  <xdr:twoCellAnchor>
    <xdr:from>
      <xdr:col>3</xdr:col>
      <xdr:colOff>361516</xdr:colOff>
      <xdr:row>6</xdr:row>
      <xdr:rowOff>111717</xdr:rowOff>
    </xdr:from>
    <xdr:to>
      <xdr:col>3</xdr:col>
      <xdr:colOff>1275918</xdr:colOff>
      <xdr:row>6</xdr:row>
      <xdr:rowOff>656167</xdr:rowOff>
    </xdr:to>
    <xdr:pic>
      <xdr:nvPicPr>
        <xdr:cNvPr id="10" name="Immagine 9">
          <a:extLst>
            <a:ext uri="{FF2B5EF4-FFF2-40B4-BE49-F238E27FC236}">
              <a16:creationId xmlns:a16="http://schemas.microsoft.com/office/drawing/2014/main" id="{31497690-2905-48E3-B1DA-5702C9A655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8456" y="9796737"/>
          <a:ext cx="914402" cy="544450"/>
        </a:xfrm>
        <a:prstGeom prst="rect">
          <a:avLst/>
        </a:prstGeom>
      </xdr:spPr>
    </xdr:pic>
    <xdr:clientData/>
  </xdr:twoCellAnchor>
  <xdr:twoCellAnchor>
    <xdr:from>
      <xdr:col>3</xdr:col>
      <xdr:colOff>522111</xdr:colOff>
      <xdr:row>53</xdr:row>
      <xdr:rowOff>236164</xdr:rowOff>
    </xdr:from>
    <xdr:to>
      <xdr:col>3</xdr:col>
      <xdr:colOff>1284111</xdr:colOff>
      <xdr:row>53</xdr:row>
      <xdr:rowOff>1210252</xdr:rowOff>
    </xdr:to>
    <xdr:pic>
      <xdr:nvPicPr>
        <xdr:cNvPr id="11" name="Immagine 10">
          <a:extLst>
            <a:ext uri="{FF2B5EF4-FFF2-40B4-BE49-F238E27FC236}">
              <a16:creationId xmlns:a16="http://schemas.microsoft.com/office/drawing/2014/main" id="{78F32F4E-1083-415B-A85D-53EB115FF33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556000" y="36021942"/>
          <a:ext cx="762000" cy="974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244346</xdr:colOff>
      <xdr:row>14</xdr:row>
      <xdr:rowOff>85244</xdr:rowOff>
    </xdr:from>
    <xdr:to>
      <xdr:col>3</xdr:col>
      <xdr:colOff>1443886</xdr:colOff>
      <xdr:row>15</xdr:row>
      <xdr:rowOff>0</xdr:rowOff>
    </xdr:to>
    <xdr:pic>
      <xdr:nvPicPr>
        <xdr:cNvPr id="12" name="Immagine 11">
          <a:extLst>
            <a:ext uri="{FF2B5EF4-FFF2-40B4-BE49-F238E27FC236}">
              <a16:creationId xmlns:a16="http://schemas.microsoft.com/office/drawing/2014/main" id="{140F3C83-D32A-4CB0-9975-FD9FE8A2194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9285" t="33156" r="18157" b="26326"/>
        <a:stretch/>
      </xdr:blipFill>
      <xdr:spPr>
        <a:xfrm>
          <a:off x="2431286" y="14212724"/>
          <a:ext cx="1199540" cy="943456"/>
        </a:xfrm>
        <a:prstGeom prst="rect">
          <a:avLst/>
        </a:prstGeom>
      </xdr:spPr>
    </xdr:pic>
    <xdr:clientData/>
  </xdr:twoCellAnchor>
  <xdr:twoCellAnchor>
    <xdr:from>
      <xdr:col>3</xdr:col>
      <xdr:colOff>384329</xdr:colOff>
      <xdr:row>15</xdr:row>
      <xdr:rowOff>111053</xdr:rowOff>
    </xdr:from>
    <xdr:to>
      <xdr:col>3</xdr:col>
      <xdr:colOff>1208519</xdr:colOff>
      <xdr:row>16</xdr:row>
      <xdr:rowOff>0</xdr:rowOff>
    </xdr:to>
    <xdr:pic>
      <xdr:nvPicPr>
        <xdr:cNvPr id="13" name="Immagine 12">
          <a:extLst>
            <a:ext uri="{FF2B5EF4-FFF2-40B4-BE49-F238E27FC236}">
              <a16:creationId xmlns:a16="http://schemas.microsoft.com/office/drawing/2014/main" id="{D52DDABC-3B55-4330-913B-28560414615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903" t="37527" r="18496" b="37439"/>
        <a:stretch/>
      </xdr:blipFill>
      <xdr:spPr>
        <a:xfrm>
          <a:off x="2571269" y="15267233"/>
          <a:ext cx="824190" cy="536647"/>
        </a:xfrm>
        <a:prstGeom prst="rect">
          <a:avLst/>
        </a:prstGeom>
      </xdr:spPr>
    </xdr:pic>
    <xdr:clientData/>
  </xdr:twoCellAnchor>
  <xdr:twoCellAnchor>
    <xdr:from>
      <xdr:col>3</xdr:col>
      <xdr:colOff>211133</xdr:colOff>
      <xdr:row>55</xdr:row>
      <xdr:rowOff>173675</xdr:rowOff>
    </xdr:from>
    <xdr:to>
      <xdr:col>3</xdr:col>
      <xdr:colOff>1469228</xdr:colOff>
      <xdr:row>55</xdr:row>
      <xdr:rowOff>533607</xdr:rowOff>
    </xdr:to>
    <xdr:pic>
      <xdr:nvPicPr>
        <xdr:cNvPr id="14" name="Immagine 13">
          <a:extLst>
            <a:ext uri="{FF2B5EF4-FFF2-40B4-BE49-F238E27FC236}">
              <a16:creationId xmlns:a16="http://schemas.microsoft.com/office/drawing/2014/main" id="{234C9A97-6731-4BD4-9A29-5A550E90C32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98073" y="15977555"/>
          <a:ext cx="1258095" cy="340230"/>
        </a:xfrm>
        <a:prstGeom prst="rect">
          <a:avLst/>
        </a:prstGeom>
      </xdr:spPr>
    </xdr:pic>
    <xdr:clientData/>
  </xdr:twoCellAnchor>
  <xdr:twoCellAnchor>
    <xdr:from>
      <xdr:col>3</xdr:col>
      <xdr:colOff>509798</xdr:colOff>
      <xdr:row>56</xdr:row>
      <xdr:rowOff>87295</xdr:rowOff>
    </xdr:from>
    <xdr:to>
      <xdr:col>3</xdr:col>
      <xdr:colOff>1189217</xdr:colOff>
      <xdr:row>56</xdr:row>
      <xdr:rowOff>783167</xdr:rowOff>
    </xdr:to>
    <xdr:pic>
      <xdr:nvPicPr>
        <xdr:cNvPr id="15" name="Immagine 14">
          <a:extLst>
            <a:ext uri="{FF2B5EF4-FFF2-40B4-BE49-F238E27FC236}">
              <a16:creationId xmlns:a16="http://schemas.microsoft.com/office/drawing/2014/main" id="{D267A2A0-E9E8-4507-8D60-6941E398E0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96738" y="16592215"/>
          <a:ext cx="679419" cy="695872"/>
        </a:xfrm>
        <a:prstGeom prst="rect">
          <a:avLst/>
        </a:prstGeom>
      </xdr:spPr>
    </xdr:pic>
    <xdr:clientData/>
  </xdr:twoCellAnchor>
  <xdr:twoCellAnchor>
    <xdr:from>
      <xdr:col>3</xdr:col>
      <xdr:colOff>360109</xdr:colOff>
      <xdr:row>57</xdr:row>
      <xdr:rowOff>189406</xdr:rowOff>
    </xdr:from>
    <xdr:to>
      <xdr:col>3</xdr:col>
      <xdr:colOff>1390122</xdr:colOff>
      <xdr:row>57</xdr:row>
      <xdr:rowOff>722007</xdr:rowOff>
    </xdr:to>
    <xdr:pic>
      <xdr:nvPicPr>
        <xdr:cNvPr id="16" name="Immagine 15">
          <a:extLst>
            <a:ext uri="{FF2B5EF4-FFF2-40B4-BE49-F238E27FC236}">
              <a16:creationId xmlns:a16="http://schemas.microsoft.com/office/drawing/2014/main" id="{FBEACA45-3849-49C9-B733-E94B9C73BA3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843" t="6835" r="18628" b="48874"/>
        <a:stretch/>
      </xdr:blipFill>
      <xdr:spPr>
        <a:xfrm>
          <a:off x="3395549" y="19113802"/>
          <a:ext cx="1030013" cy="532601"/>
        </a:xfrm>
        <a:prstGeom prst="rect">
          <a:avLst/>
        </a:prstGeom>
      </xdr:spPr>
    </xdr:pic>
    <xdr:clientData/>
  </xdr:twoCellAnchor>
  <xdr:twoCellAnchor>
    <xdr:from>
      <xdr:col>3</xdr:col>
      <xdr:colOff>446225</xdr:colOff>
      <xdr:row>35</xdr:row>
      <xdr:rowOff>420956</xdr:rowOff>
    </xdr:from>
    <xdr:to>
      <xdr:col>3</xdr:col>
      <xdr:colOff>1184677</xdr:colOff>
      <xdr:row>35</xdr:row>
      <xdr:rowOff>1207139</xdr:rowOff>
    </xdr:to>
    <xdr:pic>
      <xdr:nvPicPr>
        <xdr:cNvPr id="17" name="Immagine 16">
          <a:extLst>
            <a:ext uri="{FF2B5EF4-FFF2-40B4-BE49-F238E27FC236}">
              <a16:creationId xmlns:a16="http://schemas.microsoft.com/office/drawing/2014/main" id="{FBD670C0-BC19-4FF7-B37C-0C2C3AB9A5C8}"/>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708" t="14846" r="26253" b="8822"/>
        <a:stretch/>
      </xdr:blipFill>
      <xdr:spPr>
        <a:xfrm>
          <a:off x="3481665" y="20371121"/>
          <a:ext cx="738452" cy="786183"/>
        </a:xfrm>
        <a:prstGeom prst="rect">
          <a:avLst/>
        </a:prstGeom>
      </xdr:spPr>
    </xdr:pic>
    <xdr:clientData/>
  </xdr:twoCellAnchor>
  <xdr:twoCellAnchor>
    <xdr:from>
      <xdr:col>3</xdr:col>
      <xdr:colOff>289463</xdr:colOff>
      <xdr:row>58</xdr:row>
      <xdr:rowOff>417902</xdr:rowOff>
    </xdr:from>
    <xdr:to>
      <xdr:col>3</xdr:col>
      <xdr:colOff>1240790</xdr:colOff>
      <xdr:row>58</xdr:row>
      <xdr:rowOff>801059</xdr:rowOff>
    </xdr:to>
    <xdr:pic>
      <xdr:nvPicPr>
        <xdr:cNvPr id="18" name="Immagine 17">
          <a:extLst>
            <a:ext uri="{FF2B5EF4-FFF2-40B4-BE49-F238E27FC236}">
              <a16:creationId xmlns:a16="http://schemas.microsoft.com/office/drawing/2014/main" id="{2D547AFA-5F37-40FB-9A28-802B9102962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16000" b="18815"/>
        <a:stretch/>
      </xdr:blipFill>
      <xdr:spPr>
        <a:xfrm>
          <a:off x="3324903" y="22136995"/>
          <a:ext cx="951327" cy="383157"/>
        </a:xfrm>
        <a:prstGeom prst="rect">
          <a:avLst/>
        </a:prstGeom>
      </xdr:spPr>
    </xdr:pic>
    <xdr:clientData/>
  </xdr:twoCellAnchor>
  <xdr:twoCellAnchor>
    <xdr:from>
      <xdr:col>3</xdr:col>
      <xdr:colOff>549661</xdr:colOff>
      <xdr:row>59</xdr:row>
      <xdr:rowOff>326561</xdr:rowOff>
    </xdr:from>
    <xdr:to>
      <xdr:col>3</xdr:col>
      <xdr:colOff>1143001</xdr:colOff>
      <xdr:row>59</xdr:row>
      <xdr:rowOff>1239903</xdr:rowOff>
    </xdr:to>
    <xdr:pic>
      <xdr:nvPicPr>
        <xdr:cNvPr id="19" name="Immagine 18">
          <a:extLst>
            <a:ext uri="{FF2B5EF4-FFF2-40B4-BE49-F238E27FC236}">
              <a16:creationId xmlns:a16="http://schemas.microsoft.com/office/drawing/2014/main" id="{A21DC468-C3BF-4753-953F-575F2441D521}"/>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0978" t="9955" r="24266" b="5423"/>
        <a:stretch/>
      </xdr:blipFill>
      <xdr:spPr>
        <a:xfrm>
          <a:off x="3585101" y="23249363"/>
          <a:ext cx="593340" cy="913342"/>
        </a:xfrm>
        <a:prstGeom prst="rect">
          <a:avLst/>
        </a:prstGeom>
      </xdr:spPr>
    </xdr:pic>
    <xdr:clientData/>
  </xdr:twoCellAnchor>
  <xdr:twoCellAnchor>
    <xdr:from>
      <xdr:col>3</xdr:col>
      <xdr:colOff>541867</xdr:colOff>
      <xdr:row>60</xdr:row>
      <xdr:rowOff>67732</xdr:rowOff>
    </xdr:from>
    <xdr:to>
      <xdr:col>3</xdr:col>
      <xdr:colOff>1147233</xdr:colOff>
      <xdr:row>60</xdr:row>
      <xdr:rowOff>673098</xdr:rowOff>
    </xdr:to>
    <xdr:pic>
      <xdr:nvPicPr>
        <xdr:cNvPr id="20" name="Immagine 19">
          <a:extLst>
            <a:ext uri="{FF2B5EF4-FFF2-40B4-BE49-F238E27FC236}">
              <a16:creationId xmlns:a16="http://schemas.microsoft.com/office/drawing/2014/main" id="{1261613C-2DF8-4C66-B2D8-5AE32F9B3DF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728807" y="21495172"/>
          <a:ext cx="605366" cy="605366"/>
        </a:xfrm>
        <a:prstGeom prst="rect">
          <a:avLst/>
        </a:prstGeom>
      </xdr:spPr>
    </xdr:pic>
    <xdr:clientData/>
  </xdr:twoCellAnchor>
  <xdr:twoCellAnchor>
    <xdr:from>
      <xdr:col>3</xdr:col>
      <xdr:colOff>660160</xdr:colOff>
      <xdr:row>61</xdr:row>
      <xdr:rowOff>84667</xdr:rowOff>
    </xdr:from>
    <xdr:to>
      <xdr:col>3</xdr:col>
      <xdr:colOff>1008379</xdr:colOff>
      <xdr:row>61</xdr:row>
      <xdr:rowOff>553542</xdr:rowOff>
    </xdr:to>
    <xdr:pic>
      <xdr:nvPicPr>
        <xdr:cNvPr id="21" name="Immagine 20">
          <a:extLst>
            <a:ext uri="{FF2B5EF4-FFF2-40B4-BE49-F238E27FC236}">
              <a16:creationId xmlns:a16="http://schemas.microsoft.com/office/drawing/2014/main" id="{BF6EAC3D-5502-42A6-93C5-4F34CE728A2C}"/>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9481" r="35714" b="6766"/>
        <a:stretch/>
      </xdr:blipFill>
      <xdr:spPr>
        <a:xfrm>
          <a:off x="2847100" y="22365547"/>
          <a:ext cx="348219" cy="465666"/>
        </a:xfrm>
        <a:prstGeom prst="rect">
          <a:avLst/>
        </a:prstGeom>
      </xdr:spPr>
    </xdr:pic>
    <xdr:clientData/>
  </xdr:twoCellAnchor>
  <xdr:twoCellAnchor>
    <xdr:from>
      <xdr:col>3</xdr:col>
      <xdr:colOff>521465</xdr:colOff>
      <xdr:row>62</xdr:row>
      <xdr:rowOff>50800</xdr:rowOff>
    </xdr:from>
    <xdr:to>
      <xdr:col>3</xdr:col>
      <xdr:colOff>1201419</xdr:colOff>
      <xdr:row>62</xdr:row>
      <xdr:rowOff>860707</xdr:rowOff>
    </xdr:to>
    <xdr:pic>
      <xdr:nvPicPr>
        <xdr:cNvPr id="22" name="Immagine 21">
          <a:extLst>
            <a:ext uri="{FF2B5EF4-FFF2-40B4-BE49-F238E27FC236}">
              <a16:creationId xmlns:a16="http://schemas.microsoft.com/office/drawing/2014/main" id="{18B3590F-FC21-4109-B3A5-F962BAC09AD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382" r="18796"/>
        <a:stretch/>
      </xdr:blipFill>
      <xdr:spPr>
        <a:xfrm>
          <a:off x="2708405" y="22918420"/>
          <a:ext cx="679954" cy="771103"/>
        </a:xfrm>
        <a:prstGeom prst="rect">
          <a:avLst/>
        </a:prstGeom>
      </xdr:spPr>
    </xdr:pic>
    <xdr:clientData/>
  </xdr:twoCellAnchor>
  <xdr:twoCellAnchor>
    <xdr:from>
      <xdr:col>3</xdr:col>
      <xdr:colOff>225778</xdr:colOff>
      <xdr:row>63</xdr:row>
      <xdr:rowOff>295898</xdr:rowOff>
    </xdr:from>
    <xdr:to>
      <xdr:col>3</xdr:col>
      <xdr:colOff>1419578</xdr:colOff>
      <xdr:row>63</xdr:row>
      <xdr:rowOff>983543</xdr:rowOff>
    </xdr:to>
    <xdr:pic>
      <xdr:nvPicPr>
        <xdr:cNvPr id="23" name="Immagine 22">
          <a:extLst>
            <a:ext uri="{FF2B5EF4-FFF2-40B4-BE49-F238E27FC236}">
              <a16:creationId xmlns:a16="http://schemas.microsoft.com/office/drawing/2014/main" id="{F7ECEEF7-4954-4E75-9342-1908787BA2AD}"/>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6978" t="11887" r="3223"/>
        <a:stretch/>
      </xdr:blipFill>
      <xdr:spPr>
        <a:xfrm>
          <a:off x="3259667" y="479342"/>
          <a:ext cx="1193800" cy="687645"/>
        </a:xfrm>
        <a:prstGeom prst="rect">
          <a:avLst/>
        </a:prstGeom>
      </xdr:spPr>
    </xdr:pic>
    <xdr:clientData/>
  </xdr:twoCellAnchor>
  <xdr:twoCellAnchor>
    <xdr:from>
      <xdr:col>3</xdr:col>
      <xdr:colOff>177801</xdr:colOff>
      <xdr:row>36</xdr:row>
      <xdr:rowOff>142094</xdr:rowOff>
    </xdr:from>
    <xdr:to>
      <xdr:col>3</xdr:col>
      <xdr:colOff>1592792</xdr:colOff>
      <xdr:row>36</xdr:row>
      <xdr:rowOff>533400</xdr:rowOff>
    </xdr:to>
    <xdr:pic>
      <xdr:nvPicPr>
        <xdr:cNvPr id="24" name="Immagine 23">
          <a:extLst>
            <a:ext uri="{FF2B5EF4-FFF2-40B4-BE49-F238E27FC236}">
              <a16:creationId xmlns:a16="http://schemas.microsoft.com/office/drawing/2014/main" id="{B539D17A-BA58-49A3-BE44-AAB12ADAC93A}"/>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39506" b="32839"/>
        <a:stretch/>
      </xdr:blipFill>
      <xdr:spPr>
        <a:xfrm>
          <a:off x="2364741" y="24724214"/>
          <a:ext cx="1414991" cy="391306"/>
        </a:xfrm>
        <a:prstGeom prst="rect">
          <a:avLst/>
        </a:prstGeom>
      </xdr:spPr>
    </xdr:pic>
    <xdr:clientData/>
  </xdr:twoCellAnchor>
  <xdr:twoCellAnchor>
    <xdr:from>
      <xdr:col>3</xdr:col>
      <xdr:colOff>541868</xdr:colOff>
      <xdr:row>16</xdr:row>
      <xdr:rowOff>33867</xdr:rowOff>
    </xdr:from>
    <xdr:to>
      <xdr:col>3</xdr:col>
      <xdr:colOff>1135592</xdr:colOff>
      <xdr:row>16</xdr:row>
      <xdr:rowOff>627591</xdr:rowOff>
    </xdr:to>
    <xdr:pic>
      <xdr:nvPicPr>
        <xdr:cNvPr id="25" name="Immagine 24">
          <a:extLst>
            <a:ext uri="{FF2B5EF4-FFF2-40B4-BE49-F238E27FC236}">
              <a16:creationId xmlns:a16="http://schemas.microsoft.com/office/drawing/2014/main" id="{B45A9BD8-553D-4585-8A5B-4645D7F6DF3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8808" y="25301787"/>
          <a:ext cx="593724" cy="593724"/>
        </a:xfrm>
        <a:prstGeom prst="rect">
          <a:avLst/>
        </a:prstGeom>
      </xdr:spPr>
    </xdr:pic>
    <xdr:clientData/>
  </xdr:twoCellAnchor>
  <xdr:twoCellAnchor>
    <xdr:from>
      <xdr:col>3</xdr:col>
      <xdr:colOff>296334</xdr:colOff>
      <xdr:row>64</xdr:row>
      <xdr:rowOff>21299</xdr:rowOff>
    </xdr:from>
    <xdr:to>
      <xdr:col>3</xdr:col>
      <xdr:colOff>1536700</xdr:colOff>
      <xdr:row>64</xdr:row>
      <xdr:rowOff>440267</xdr:rowOff>
    </xdr:to>
    <xdr:pic>
      <xdr:nvPicPr>
        <xdr:cNvPr id="26" name="Immagine 25">
          <a:extLst>
            <a:ext uri="{FF2B5EF4-FFF2-40B4-BE49-F238E27FC236}">
              <a16:creationId xmlns:a16="http://schemas.microsoft.com/office/drawing/2014/main" id="{24BCE969-B96E-4F83-806C-D2238F19C878}"/>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b="35043"/>
        <a:stretch/>
      </xdr:blipFill>
      <xdr:spPr>
        <a:xfrm>
          <a:off x="2483274" y="25967399"/>
          <a:ext cx="1240366" cy="418968"/>
        </a:xfrm>
        <a:prstGeom prst="rect">
          <a:avLst/>
        </a:prstGeom>
      </xdr:spPr>
    </xdr:pic>
    <xdr:clientData/>
  </xdr:twoCellAnchor>
  <xdr:twoCellAnchor>
    <xdr:from>
      <xdr:col>3</xdr:col>
      <xdr:colOff>414866</xdr:colOff>
      <xdr:row>66</xdr:row>
      <xdr:rowOff>82417</xdr:rowOff>
    </xdr:from>
    <xdr:to>
      <xdr:col>3</xdr:col>
      <xdr:colOff>1168399</xdr:colOff>
      <xdr:row>66</xdr:row>
      <xdr:rowOff>753532</xdr:rowOff>
    </xdr:to>
    <xdr:pic>
      <xdr:nvPicPr>
        <xdr:cNvPr id="27" name="Elemento grafico 26">
          <a:extLst>
            <a:ext uri="{FF2B5EF4-FFF2-40B4-BE49-F238E27FC236}">
              <a16:creationId xmlns:a16="http://schemas.microsoft.com/office/drawing/2014/main" id="{AEA7B04D-C841-4339-A5F7-9391EC4475B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601806" y="27003877"/>
          <a:ext cx="753533" cy="671115"/>
        </a:xfrm>
        <a:prstGeom prst="rect">
          <a:avLst/>
        </a:prstGeom>
      </xdr:spPr>
    </xdr:pic>
    <xdr:clientData/>
  </xdr:twoCellAnchor>
  <xdr:twoCellAnchor>
    <xdr:from>
      <xdr:col>3</xdr:col>
      <xdr:colOff>295028</xdr:colOff>
      <xdr:row>13</xdr:row>
      <xdr:rowOff>8468</xdr:rowOff>
    </xdr:from>
    <xdr:to>
      <xdr:col>3</xdr:col>
      <xdr:colOff>1313391</xdr:colOff>
      <xdr:row>13</xdr:row>
      <xdr:rowOff>575734</xdr:rowOff>
    </xdr:to>
    <xdr:pic>
      <xdr:nvPicPr>
        <xdr:cNvPr id="28" name="Immagine 27">
          <a:extLst>
            <a:ext uri="{FF2B5EF4-FFF2-40B4-BE49-F238E27FC236}">
              <a16:creationId xmlns:a16="http://schemas.microsoft.com/office/drawing/2014/main" id="{B26D7FC0-E7FD-40B4-8A52-A27D07E21FBC}"/>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t="24099" b="20198"/>
        <a:stretch/>
      </xdr:blipFill>
      <xdr:spPr>
        <a:xfrm>
          <a:off x="2481968" y="27775748"/>
          <a:ext cx="1018363" cy="567266"/>
        </a:xfrm>
        <a:prstGeom prst="rect">
          <a:avLst/>
        </a:prstGeom>
      </xdr:spPr>
    </xdr:pic>
    <xdr:clientData/>
  </xdr:twoCellAnchor>
  <xdr:twoCellAnchor>
    <xdr:from>
      <xdr:col>3</xdr:col>
      <xdr:colOff>499533</xdr:colOff>
      <xdr:row>18</xdr:row>
      <xdr:rowOff>67733</xdr:rowOff>
    </xdr:from>
    <xdr:to>
      <xdr:col>3</xdr:col>
      <xdr:colOff>1159933</xdr:colOff>
      <xdr:row>18</xdr:row>
      <xdr:rowOff>728133</xdr:rowOff>
    </xdr:to>
    <xdr:pic>
      <xdr:nvPicPr>
        <xdr:cNvPr id="29" name="Immagine 28">
          <a:extLst>
            <a:ext uri="{FF2B5EF4-FFF2-40B4-BE49-F238E27FC236}">
              <a16:creationId xmlns:a16="http://schemas.microsoft.com/office/drawing/2014/main" id="{5E8EDB94-F018-4778-BA65-BFAAC4ABA5B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686473" y="28444613"/>
          <a:ext cx="660400" cy="660400"/>
        </a:xfrm>
        <a:prstGeom prst="rect">
          <a:avLst/>
        </a:prstGeom>
      </xdr:spPr>
    </xdr:pic>
    <xdr:clientData/>
  </xdr:twoCellAnchor>
  <xdr:twoCellAnchor>
    <xdr:from>
      <xdr:col>3</xdr:col>
      <xdr:colOff>315687</xdr:colOff>
      <xdr:row>37</xdr:row>
      <xdr:rowOff>307620</xdr:rowOff>
    </xdr:from>
    <xdr:to>
      <xdr:col>3</xdr:col>
      <xdr:colOff>1450623</xdr:colOff>
      <xdr:row>37</xdr:row>
      <xdr:rowOff>536221</xdr:rowOff>
    </xdr:to>
    <xdr:pic>
      <xdr:nvPicPr>
        <xdr:cNvPr id="30" name="Immagine 29">
          <a:extLst>
            <a:ext uri="{FF2B5EF4-FFF2-40B4-BE49-F238E27FC236}">
              <a16:creationId xmlns:a16="http://schemas.microsoft.com/office/drawing/2014/main" id="{E3446525-CB17-4408-8C9E-3723EE690BD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86" t="19649" r="4575" b="23736"/>
        <a:stretch/>
      </xdr:blipFill>
      <xdr:spPr>
        <a:xfrm>
          <a:off x="3349576" y="29926842"/>
          <a:ext cx="1134936" cy="228601"/>
        </a:xfrm>
        <a:prstGeom prst="rect">
          <a:avLst/>
        </a:prstGeom>
      </xdr:spPr>
    </xdr:pic>
    <xdr:clientData/>
  </xdr:twoCellAnchor>
  <xdr:twoCellAnchor>
    <xdr:from>
      <xdr:col>3</xdr:col>
      <xdr:colOff>596392</xdr:colOff>
      <xdr:row>17</xdr:row>
      <xdr:rowOff>173934</xdr:rowOff>
    </xdr:from>
    <xdr:to>
      <xdr:col>3</xdr:col>
      <xdr:colOff>1270000</xdr:colOff>
      <xdr:row>17</xdr:row>
      <xdr:rowOff>850548</xdr:rowOff>
    </xdr:to>
    <xdr:pic>
      <xdr:nvPicPr>
        <xdr:cNvPr id="31" name="Immagine 30">
          <a:extLst>
            <a:ext uri="{FF2B5EF4-FFF2-40B4-BE49-F238E27FC236}">
              <a16:creationId xmlns:a16="http://schemas.microsoft.com/office/drawing/2014/main" id="{28133FD9-D75D-406D-AFF8-9353E5E5A9D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630281" y="12986823"/>
          <a:ext cx="673608" cy="676614"/>
        </a:xfrm>
        <a:prstGeom prst="rect">
          <a:avLst/>
        </a:prstGeom>
      </xdr:spPr>
    </xdr:pic>
    <xdr:clientData/>
  </xdr:twoCellAnchor>
  <xdr:twoCellAnchor>
    <xdr:from>
      <xdr:col>3</xdr:col>
      <xdr:colOff>457200</xdr:colOff>
      <xdr:row>68</xdr:row>
      <xdr:rowOff>370143</xdr:rowOff>
    </xdr:from>
    <xdr:to>
      <xdr:col>3</xdr:col>
      <xdr:colOff>1194858</xdr:colOff>
      <xdr:row>68</xdr:row>
      <xdr:rowOff>824086</xdr:rowOff>
    </xdr:to>
    <xdr:pic>
      <xdr:nvPicPr>
        <xdr:cNvPr id="32" name="Immagine 31">
          <a:extLst>
            <a:ext uri="{FF2B5EF4-FFF2-40B4-BE49-F238E27FC236}">
              <a16:creationId xmlns:a16="http://schemas.microsoft.com/office/drawing/2014/main" id="{8E1F15CC-9738-4C52-A5D4-0FADBE6C20B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491089" y="5478365"/>
          <a:ext cx="737658" cy="453943"/>
        </a:xfrm>
        <a:prstGeom prst="rect">
          <a:avLst/>
        </a:prstGeom>
      </xdr:spPr>
    </xdr:pic>
    <xdr:clientData/>
  </xdr:twoCellAnchor>
  <xdr:twoCellAnchor>
    <xdr:from>
      <xdr:col>3</xdr:col>
      <xdr:colOff>431800</xdr:colOff>
      <xdr:row>26</xdr:row>
      <xdr:rowOff>200378</xdr:rowOff>
    </xdr:from>
    <xdr:to>
      <xdr:col>3</xdr:col>
      <xdr:colOff>1194858</xdr:colOff>
      <xdr:row>26</xdr:row>
      <xdr:rowOff>963436</xdr:rowOff>
    </xdr:to>
    <xdr:pic>
      <xdr:nvPicPr>
        <xdr:cNvPr id="33" name="Immagine 32">
          <a:extLst>
            <a:ext uri="{FF2B5EF4-FFF2-40B4-BE49-F238E27FC236}">
              <a16:creationId xmlns:a16="http://schemas.microsoft.com/office/drawing/2014/main" id="{60956569-0285-452F-AEE9-EC2D6DB8EAE7}"/>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465689" y="28606045"/>
          <a:ext cx="763058" cy="763058"/>
        </a:xfrm>
        <a:prstGeom prst="rect">
          <a:avLst/>
        </a:prstGeom>
      </xdr:spPr>
    </xdr:pic>
    <xdr:clientData/>
  </xdr:twoCellAnchor>
  <xdr:twoCellAnchor>
    <xdr:from>
      <xdr:col>3</xdr:col>
      <xdr:colOff>465625</xdr:colOff>
      <xdr:row>69</xdr:row>
      <xdr:rowOff>93133</xdr:rowOff>
    </xdr:from>
    <xdr:to>
      <xdr:col>3</xdr:col>
      <xdr:colOff>1177924</xdr:colOff>
      <xdr:row>69</xdr:row>
      <xdr:rowOff>670982</xdr:rowOff>
    </xdr:to>
    <xdr:pic>
      <xdr:nvPicPr>
        <xdr:cNvPr id="34" name="Immagine 33">
          <a:extLst>
            <a:ext uri="{FF2B5EF4-FFF2-40B4-BE49-F238E27FC236}">
              <a16:creationId xmlns:a16="http://schemas.microsoft.com/office/drawing/2014/main" id="{574D629B-75CD-416C-93F9-CFC96501578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652565" y="33483973"/>
          <a:ext cx="712299" cy="577849"/>
        </a:xfrm>
        <a:prstGeom prst="rect">
          <a:avLst/>
        </a:prstGeom>
      </xdr:spPr>
    </xdr:pic>
    <xdr:clientData/>
  </xdr:twoCellAnchor>
  <xdr:twoCellAnchor>
    <xdr:from>
      <xdr:col>3</xdr:col>
      <xdr:colOff>604872</xdr:colOff>
      <xdr:row>71</xdr:row>
      <xdr:rowOff>474326</xdr:rowOff>
    </xdr:from>
    <xdr:to>
      <xdr:col>3</xdr:col>
      <xdr:colOff>1118587</xdr:colOff>
      <xdr:row>71</xdr:row>
      <xdr:rowOff>1103348</xdr:rowOff>
    </xdr:to>
    <xdr:pic>
      <xdr:nvPicPr>
        <xdr:cNvPr id="35" name="Immagine 34">
          <a:extLst>
            <a:ext uri="{FF2B5EF4-FFF2-40B4-BE49-F238E27FC236}">
              <a16:creationId xmlns:a16="http://schemas.microsoft.com/office/drawing/2014/main" id="{7CE98203-214D-4E31-A18A-08D50CCBCA07}"/>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37309" t="14316" r="37821" b="40571"/>
        <a:stretch/>
      </xdr:blipFill>
      <xdr:spPr>
        <a:xfrm>
          <a:off x="3638761" y="84632993"/>
          <a:ext cx="513715" cy="629022"/>
        </a:xfrm>
        <a:prstGeom prst="rect">
          <a:avLst/>
        </a:prstGeom>
      </xdr:spPr>
    </xdr:pic>
    <xdr:clientData/>
  </xdr:twoCellAnchor>
  <xdr:twoCellAnchor>
    <xdr:from>
      <xdr:col>3</xdr:col>
      <xdr:colOff>532977</xdr:colOff>
      <xdr:row>27</xdr:row>
      <xdr:rowOff>63905</xdr:rowOff>
    </xdr:from>
    <xdr:to>
      <xdr:col>3</xdr:col>
      <xdr:colOff>1144481</xdr:colOff>
      <xdr:row>27</xdr:row>
      <xdr:rowOff>740409</xdr:rowOff>
    </xdr:to>
    <xdr:pic>
      <xdr:nvPicPr>
        <xdr:cNvPr id="36" name="Immagine 35">
          <a:extLst>
            <a:ext uri="{FF2B5EF4-FFF2-40B4-BE49-F238E27FC236}">
              <a16:creationId xmlns:a16="http://schemas.microsoft.com/office/drawing/2014/main" id="{109CD30B-4724-48E7-A37B-6828045409C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719917" y="36525605"/>
          <a:ext cx="611504" cy="676504"/>
        </a:xfrm>
        <a:prstGeom prst="rect">
          <a:avLst/>
        </a:prstGeom>
      </xdr:spPr>
    </xdr:pic>
    <xdr:clientData/>
  </xdr:twoCellAnchor>
  <xdr:twoCellAnchor>
    <xdr:from>
      <xdr:col>3</xdr:col>
      <xdr:colOff>338667</xdr:colOff>
      <xdr:row>73</xdr:row>
      <xdr:rowOff>326033</xdr:rowOff>
    </xdr:from>
    <xdr:to>
      <xdr:col>3</xdr:col>
      <xdr:colOff>1497965</xdr:colOff>
      <xdr:row>73</xdr:row>
      <xdr:rowOff>899582</xdr:rowOff>
    </xdr:to>
    <xdr:pic>
      <xdr:nvPicPr>
        <xdr:cNvPr id="37" name="Immagine 36">
          <a:extLst>
            <a:ext uri="{FF2B5EF4-FFF2-40B4-BE49-F238E27FC236}">
              <a16:creationId xmlns:a16="http://schemas.microsoft.com/office/drawing/2014/main" id="{E7704487-AEF4-4315-83B4-CDA25531494B}"/>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25607" y="37801193"/>
          <a:ext cx="1159298" cy="573549"/>
        </a:xfrm>
        <a:prstGeom prst="rect">
          <a:avLst/>
        </a:prstGeom>
      </xdr:spPr>
    </xdr:pic>
    <xdr:clientData/>
  </xdr:twoCellAnchor>
  <xdr:twoCellAnchor>
    <xdr:from>
      <xdr:col>3</xdr:col>
      <xdr:colOff>192838</xdr:colOff>
      <xdr:row>7</xdr:row>
      <xdr:rowOff>225779</xdr:rowOff>
    </xdr:from>
    <xdr:to>
      <xdr:col>3</xdr:col>
      <xdr:colOff>1527176</xdr:colOff>
      <xdr:row>7</xdr:row>
      <xdr:rowOff>1113720</xdr:rowOff>
    </xdr:to>
    <xdr:pic>
      <xdr:nvPicPr>
        <xdr:cNvPr id="38" name="Immagine 37">
          <a:extLst>
            <a:ext uri="{FF2B5EF4-FFF2-40B4-BE49-F238E27FC236}">
              <a16:creationId xmlns:a16="http://schemas.microsoft.com/office/drawing/2014/main" id="{ABA00BCC-D12A-49F8-ABFD-73BE253D60E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226727" y="6547557"/>
          <a:ext cx="1334338" cy="887941"/>
        </a:xfrm>
        <a:prstGeom prst="rect">
          <a:avLst/>
        </a:prstGeom>
      </xdr:spPr>
    </xdr:pic>
    <xdr:clientData/>
  </xdr:twoCellAnchor>
  <xdr:twoCellAnchor>
    <xdr:from>
      <xdr:col>3</xdr:col>
      <xdr:colOff>512878</xdr:colOff>
      <xdr:row>38</xdr:row>
      <xdr:rowOff>126999</xdr:rowOff>
    </xdr:from>
    <xdr:to>
      <xdr:col>3</xdr:col>
      <xdr:colOff>1257299</xdr:colOff>
      <xdr:row>38</xdr:row>
      <xdr:rowOff>1005416</xdr:rowOff>
    </xdr:to>
    <xdr:pic>
      <xdr:nvPicPr>
        <xdr:cNvPr id="39" name="Immagine 38">
          <a:extLst>
            <a:ext uri="{FF2B5EF4-FFF2-40B4-BE49-F238E27FC236}">
              <a16:creationId xmlns:a16="http://schemas.microsoft.com/office/drawing/2014/main" id="{A888D2BB-EC4E-4505-B427-B05298D1CBB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99818" y="40566339"/>
          <a:ext cx="744421" cy="878417"/>
        </a:xfrm>
        <a:prstGeom prst="rect">
          <a:avLst/>
        </a:prstGeom>
      </xdr:spPr>
    </xdr:pic>
    <xdr:clientData/>
  </xdr:twoCellAnchor>
  <xdr:twoCellAnchor>
    <xdr:from>
      <xdr:col>3</xdr:col>
      <xdr:colOff>483011</xdr:colOff>
      <xdr:row>14</xdr:row>
      <xdr:rowOff>76199</xdr:rowOff>
    </xdr:from>
    <xdr:to>
      <xdr:col>3</xdr:col>
      <xdr:colOff>1202265</xdr:colOff>
      <xdr:row>14</xdr:row>
      <xdr:rowOff>804332</xdr:rowOff>
    </xdr:to>
    <xdr:pic>
      <xdr:nvPicPr>
        <xdr:cNvPr id="40" name="Immagine 39">
          <a:extLst>
            <a:ext uri="{FF2B5EF4-FFF2-40B4-BE49-F238E27FC236}">
              <a16:creationId xmlns:a16="http://schemas.microsoft.com/office/drawing/2014/main" id="{BC55EFBE-59ED-4E60-901A-E62D74D1E50B}"/>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23288" t="11469" r="23575" b="10156"/>
        <a:stretch/>
      </xdr:blipFill>
      <xdr:spPr>
        <a:xfrm>
          <a:off x="2669951" y="41833799"/>
          <a:ext cx="719254" cy="728133"/>
        </a:xfrm>
        <a:prstGeom prst="rect">
          <a:avLst/>
        </a:prstGeom>
      </xdr:spPr>
    </xdr:pic>
    <xdr:clientData/>
  </xdr:twoCellAnchor>
  <xdr:twoCellAnchor>
    <xdr:from>
      <xdr:col>3</xdr:col>
      <xdr:colOff>118532</xdr:colOff>
      <xdr:row>75</xdr:row>
      <xdr:rowOff>243802</xdr:rowOff>
    </xdr:from>
    <xdr:to>
      <xdr:col>3</xdr:col>
      <xdr:colOff>1662641</xdr:colOff>
      <xdr:row>75</xdr:row>
      <xdr:rowOff>705908</xdr:rowOff>
    </xdr:to>
    <xdr:pic>
      <xdr:nvPicPr>
        <xdr:cNvPr id="41" name="Immagine 40">
          <a:extLst>
            <a:ext uri="{FF2B5EF4-FFF2-40B4-BE49-F238E27FC236}">
              <a16:creationId xmlns:a16="http://schemas.microsoft.com/office/drawing/2014/main" id="{85976DBA-ACA1-4886-B52A-3FC81CE284E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305472" y="49118482"/>
          <a:ext cx="1544109" cy="462106"/>
        </a:xfrm>
        <a:prstGeom prst="rect">
          <a:avLst/>
        </a:prstGeom>
      </xdr:spPr>
    </xdr:pic>
    <xdr:clientData/>
  </xdr:twoCellAnchor>
  <xdr:twoCellAnchor>
    <xdr:from>
      <xdr:col>3</xdr:col>
      <xdr:colOff>251410</xdr:colOff>
      <xdr:row>24</xdr:row>
      <xdr:rowOff>338834</xdr:rowOff>
    </xdr:from>
    <xdr:to>
      <xdr:col>3</xdr:col>
      <xdr:colOff>1453775</xdr:colOff>
      <xdr:row>24</xdr:row>
      <xdr:rowOff>1030822</xdr:rowOff>
    </xdr:to>
    <xdr:pic>
      <xdr:nvPicPr>
        <xdr:cNvPr id="42" name="Immagine 41">
          <a:extLst>
            <a:ext uri="{FF2B5EF4-FFF2-40B4-BE49-F238E27FC236}">
              <a16:creationId xmlns:a16="http://schemas.microsoft.com/office/drawing/2014/main" id="{93AD23AE-5924-4243-81AA-A4BA4CB27AD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285299" y="25160278"/>
          <a:ext cx="1202365" cy="691988"/>
        </a:xfrm>
        <a:prstGeom prst="rect">
          <a:avLst/>
        </a:prstGeom>
      </xdr:spPr>
    </xdr:pic>
    <xdr:clientData/>
  </xdr:twoCellAnchor>
  <xdr:twoCellAnchor>
    <xdr:from>
      <xdr:col>3</xdr:col>
      <xdr:colOff>454099</xdr:colOff>
      <xdr:row>76</xdr:row>
      <xdr:rowOff>119927</xdr:rowOff>
    </xdr:from>
    <xdr:to>
      <xdr:col>3</xdr:col>
      <xdr:colOff>1233200</xdr:colOff>
      <xdr:row>76</xdr:row>
      <xdr:rowOff>863896</xdr:rowOff>
    </xdr:to>
    <xdr:pic>
      <xdr:nvPicPr>
        <xdr:cNvPr id="43" name="Immagine 42">
          <a:extLst>
            <a:ext uri="{FF2B5EF4-FFF2-40B4-BE49-F238E27FC236}">
              <a16:creationId xmlns:a16="http://schemas.microsoft.com/office/drawing/2014/main" id="{2F0CC390-9108-4B66-B6BB-D4A92C57FAE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0280" t="9445" r="20784" b="6358"/>
        <a:stretch/>
      </xdr:blipFill>
      <xdr:spPr>
        <a:xfrm>
          <a:off x="2641039" y="56721287"/>
          <a:ext cx="779101" cy="743969"/>
        </a:xfrm>
        <a:prstGeom prst="rect">
          <a:avLst/>
        </a:prstGeom>
      </xdr:spPr>
    </xdr:pic>
    <xdr:clientData/>
  </xdr:twoCellAnchor>
  <xdr:twoCellAnchor>
    <xdr:from>
      <xdr:col>3</xdr:col>
      <xdr:colOff>573064</xdr:colOff>
      <xdr:row>11</xdr:row>
      <xdr:rowOff>92414</xdr:rowOff>
    </xdr:from>
    <xdr:to>
      <xdr:col>3</xdr:col>
      <xdr:colOff>1133520</xdr:colOff>
      <xdr:row>11</xdr:row>
      <xdr:rowOff>1005496</xdr:rowOff>
    </xdr:to>
    <xdr:pic>
      <xdr:nvPicPr>
        <xdr:cNvPr id="44" name="Immagine 43">
          <a:extLst>
            <a:ext uri="{FF2B5EF4-FFF2-40B4-BE49-F238E27FC236}">
              <a16:creationId xmlns:a16="http://schemas.microsoft.com/office/drawing/2014/main" id="{49F112EB-E6AF-4AC7-B1E1-CE21D4497DD1}"/>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6655" t="10222" r="25272" b="8583"/>
        <a:stretch/>
      </xdr:blipFill>
      <xdr:spPr>
        <a:xfrm>
          <a:off x="2760004" y="57600554"/>
          <a:ext cx="560456" cy="913082"/>
        </a:xfrm>
        <a:prstGeom prst="rect">
          <a:avLst/>
        </a:prstGeom>
      </xdr:spPr>
    </xdr:pic>
    <xdr:clientData/>
  </xdr:twoCellAnchor>
  <xdr:twoCellAnchor>
    <xdr:from>
      <xdr:col>3</xdr:col>
      <xdr:colOff>449015</xdr:colOff>
      <xdr:row>20</xdr:row>
      <xdr:rowOff>536960</xdr:rowOff>
    </xdr:from>
    <xdr:to>
      <xdr:col>3</xdr:col>
      <xdr:colOff>1225021</xdr:colOff>
      <xdr:row>20</xdr:row>
      <xdr:rowOff>1329573</xdr:rowOff>
    </xdr:to>
    <xdr:pic>
      <xdr:nvPicPr>
        <xdr:cNvPr id="45" name="Immagine 44">
          <a:extLst>
            <a:ext uri="{FF2B5EF4-FFF2-40B4-BE49-F238E27FC236}">
              <a16:creationId xmlns:a16="http://schemas.microsoft.com/office/drawing/2014/main" id="{D8E0CA66-1FEF-4DEB-9230-11C062C55C2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482904" y="23509849"/>
          <a:ext cx="776006" cy="792613"/>
        </a:xfrm>
        <a:prstGeom prst="rect">
          <a:avLst/>
        </a:prstGeom>
      </xdr:spPr>
    </xdr:pic>
    <xdr:clientData/>
  </xdr:twoCellAnchor>
  <xdr:twoCellAnchor>
    <xdr:from>
      <xdr:col>3</xdr:col>
      <xdr:colOff>8277</xdr:colOff>
      <xdr:row>5</xdr:row>
      <xdr:rowOff>319285</xdr:rowOff>
    </xdr:from>
    <xdr:to>
      <xdr:col>4</xdr:col>
      <xdr:colOff>353</xdr:colOff>
      <xdr:row>5</xdr:row>
      <xdr:rowOff>1022762</xdr:rowOff>
    </xdr:to>
    <xdr:pic>
      <xdr:nvPicPr>
        <xdr:cNvPr id="46" name="Immagine 45">
          <a:extLst>
            <a:ext uri="{FF2B5EF4-FFF2-40B4-BE49-F238E27FC236}">
              <a16:creationId xmlns:a16="http://schemas.microsoft.com/office/drawing/2014/main" id="{B8C123C9-D7AF-4638-8411-5F57CE0B4D0C}"/>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1174" t="20814" r="2479" b="10311"/>
        <a:stretch/>
      </xdr:blipFill>
      <xdr:spPr>
        <a:xfrm>
          <a:off x="2195217" y="60540145"/>
          <a:ext cx="1698956" cy="703477"/>
        </a:xfrm>
        <a:prstGeom prst="rect">
          <a:avLst/>
        </a:prstGeom>
      </xdr:spPr>
    </xdr:pic>
    <xdr:clientData/>
  </xdr:twoCellAnchor>
  <xdr:twoCellAnchor>
    <xdr:from>
      <xdr:col>3</xdr:col>
      <xdr:colOff>300825</xdr:colOff>
      <xdr:row>77</xdr:row>
      <xdr:rowOff>243663</xdr:rowOff>
    </xdr:from>
    <xdr:to>
      <xdr:col>3</xdr:col>
      <xdr:colOff>1555234</xdr:colOff>
      <xdr:row>77</xdr:row>
      <xdr:rowOff>874971</xdr:rowOff>
    </xdr:to>
    <xdr:pic>
      <xdr:nvPicPr>
        <xdr:cNvPr id="47" name="Immagine 46">
          <a:extLst>
            <a:ext uri="{FF2B5EF4-FFF2-40B4-BE49-F238E27FC236}">
              <a16:creationId xmlns:a16="http://schemas.microsoft.com/office/drawing/2014/main" id="{F3AF1B46-AB92-4756-9059-79F2CF40648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487765" y="62209503"/>
          <a:ext cx="1254409" cy="631308"/>
        </a:xfrm>
        <a:prstGeom prst="rect">
          <a:avLst/>
        </a:prstGeom>
      </xdr:spPr>
    </xdr:pic>
    <xdr:clientData/>
  </xdr:twoCellAnchor>
  <xdr:twoCellAnchor>
    <xdr:from>
      <xdr:col>3</xdr:col>
      <xdr:colOff>266845</xdr:colOff>
      <xdr:row>78</xdr:row>
      <xdr:rowOff>143983</xdr:rowOff>
    </xdr:from>
    <xdr:to>
      <xdr:col>3</xdr:col>
      <xdr:colOff>1561658</xdr:colOff>
      <xdr:row>78</xdr:row>
      <xdr:rowOff>1188543</xdr:rowOff>
    </xdr:to>
    <xdr:pic>
      <xdr:nvPicPr>
        <xdr:cNvPr id="48" name="Immagine 47">
          <a:extLst>
            <a:ext uri="{FF2B5EF4-FFF2-40B4-BE49-F238E27FC236}">
              <a16:creationId xmlns:a16="http://schemas.microsoft.com/office/drawing/2014/main" id="{EF40B208-E419-4A42-B4E7-D87B03731AED}"/>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11913" t="19477" r="14329" b="20665"/>
        <a:stretch/>
      </xdr:blipFill>
      <xdr:spPr>
        <a:xfrm>
          <a:off x="2453785" y="63641443"/>
          <a:ext cx="1294813" cy="1044560"/>
        </a:xfrm>
        <a:prstGeom prst="rect">
          <a:avLst/>
        </a:prstGeom>
      </xdr:spPr>
    </xdr:pic>
    <xdr:clientData/>
  </xdr:twoCellAnchor>
  <xdr:twoCellAnchor>
    <xdr:from>
      <xdr:col>3</xdr:col>
      <xdr:colOff>186946</xdr:colOff>
      <xdr:row>28</xdr:row>
      <xdr:rowOff>398720</xdr:rowOff>
    </xdr:from>
    <xdr:to>
      <xdr:col>3</xdr:col>
      <xdr:colOff>1514474</xdr:colOff>
      <xdr:row>28</xdr:row>
      <xdr:rowOff>1403275</xdr:rowOff>
    </xdr:to>
    <xdr:pic>
      <xdr:nvPicPr>
        <xdr:cNvPr id="49" name="Immagine 48">
          <a:extLst>
            <a:ext uri="{FF2B5EF4-FFF2-40B4-BE49-F238E27FC236}">
              <a16:creationId xmlns:a16="http://schemas.microsoft.com/office/drawing/2014/main" id="{263D5FE4-A0EE-4561-B97B-33A85E82E01F}"/>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3886" y="65321120"/>
          <a:ext cx="1327528" cy="1004555"/>
        </a:xfrm>
        <a:prstGeom prst="rect">
          <a:avLst/>
        </a:prstGeom>
      </xdr:spPr>
    </xdr:pic>
    <xdr:clientData/>
  </xdr:twoCellAnchor>
  <xdr:twoCellAnchor>
    <xdr:from>
      <xdr:col>3</xdr:col>
      <xdr:colOff>443022</xdr:colOff>
      <xdr:row>4</xdr:row>
      <xdr:rowOff>138007</xdr:rowOff>
    </xdr:from>
    <xdr:to>
      <xdr:col>3</xdr:col>
      <xdr:colOff>1129709</xdr:colOff>
      <xdr:row>4</xdr:row>
      <xdr:rowOff>919960</xdr:rowOff>
    </xdr:to>
    <xdr:pic>
      <xdr:nvPicPr>
        <xdr:cNvPr id="50" name="Immagine 49">
          <a:extLst>
            <a:ext uri="{FF2B5EF4-FFF2-40B4-BE49-F238E27FC236}">
              <a16:creationId xmlns:a16="http://schemas.microsoft.com/office/drawing/2014/main" id="{DF3845C5-75CB-4034-8CC8-5EB5B7972450}"/>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r="58094"/>
        <a:stretch/>
      </xdr:blipFill>
      <xdr:spPr>
        <a:xfrm>
          <a:off x="2629962" y="66721567"/>
          <a:ext cx="686687" cy="781953"/>
        </a:xfrm>
        <a:prstGeom prst="rect">
          <a:avLst/>
        </a:prstGeom>
      </xdr:spPr>
    </xdr:pic>
    <xdr:clientData/>
  </xdr:twoCellAnchor>
  <xdr:twoCellAnchor>
    <xdr:from>
      <xdr:col>3</xdr:col>
      <xdr:colOff>489255</xdr:colOff>
      <xdr:row>45</xdr:row>
      <xdr:rowOff>383808</xdr:rowOff>
    </xdr:from>
    <xdr:to>
      <xdr:col>3</xdr:col>
      <xdr:colOff>1214859</xdr:colOff>
      <xdr:row>45</xdr:row>
      <xdr:rowOff>1101815</xdr:rowOff>
    </xdr:to>
    <xdr:pic>
      <xdr:nvPicPr>
        <xdr:cNvPr id="51" name="Immagine 50">
          <a:extLst>
            <a:ext uri="{FF2B5EF4-FFF2-40B4-BE49-F238E27FC236}">
              <a16:creationId xmlns:a16="http://schemas.microsoft.com/office/drawing/2014/main" id="{4C677534-76BA-427B-A410-5247C20A4CF8}"/>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25278" t="8697" r="24116" b="7557"/>
        <a:stretch/>
      </xdr:blipFill>
      <xdr:spPr>
        <a:xfrm>
          <a:off x="3523144" y="47035141"/>
          <a:ext cx="725604" cy="718007"/>
        </a:xfrm>
        <a:prstGeom prst="rect">
          <a:avLst/>
        </a:prstGeom>
      </xdr:spPr>
    </xdr:pic>
    <xdr:clientData/>
  </xdr:twoCellAnchor>
  <xdr:twoCellAnchor>
    <xdr:from>
      <xdr:col>3</xdr:col>
      <xdr:colOff>276311</xdr:colOff>
      <xdr:row>90</xdr:row>
      <xdr:rowOff>181018</xdr:rowOff>
    </xdr:from>
    <xdr:to>
      <xdr:col>3</xdr:col>
      <xdr:colOff>1528431</xdr:colOff>
      <xdr:row>90</xdr:row>
      <xdr:rowOff>614516</xdr:rowOff>
    </xdr:to>
    <xdr:pic>
      <xdr:nvPicPr>
        <xdr:cNvPr id="52" name="Immagine 51">
          <a:extLst>
            <a:ext uri="{FF2B5EF4-FFF2-40B4-BE49-F238E27FC236}">
              <a16:creationId xmlns:a16="http://schemas.microsoft.com/office/drawing/2014/main" id="{CFEA99DA-759D-44B7-8E23-380DB32D3962}"/>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1411" t="35362" r="11932" b="37775"/>
        <a:stretch/>
      </xdr:blipFill>
      <xdr:spPr>
        <a:xfrm>
          <a:off x="2463251" y="92200138"/>
          <a:ext cx="1252120" cy="433498"/>
        </a:xfrm>
        <a:prstGeom prst="rect">
          <a:avLst/>
        </a:prstGeom>
      </xdr:spPr>
    </xdr:pic>
    <xdr:clientData/>
  </xdr:twoCellAnchor>
  <xdr:twoCellAnchor>
    <xdr:from>
      <xdr:col>3</xdr:col>
      <xdr:colOff>482679</xdr:colOff>
      <xdr:row>92</xdr:row>
      <xdr:rowOff>181312</xdr:rowOff>
    </xdr:from>
    <xdr:to>
      <xdr:col>3</xdr:col>
      <xdr:colOff>1265233</xdr:colOff>
      <xdr:row>92</xdr:row>
      <xdr:rowOff>948983</xdr:rowOff>
    </xdr:to>
    <xdr:pic>
      <xdr:nvPicPr>
        <xdr:cNvPr id="53" name="Immagine 52">
          <a:extLst>
            <a:ext uri="{FF2B5EF4-FFF2-40B4-BE49-F238E27FC236}">
              <a16:creationId xmlns:a16="http://schemas.microsoft.com/office/drawing/2014/main" id="{6EC55F96-7A84-4DA9-8E94-AFD85127A12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3516568" y="13403423"/>
          <a:ext cx="782554" cy="767671"/>
        </a:xfrm>
        <a:prstGeom prst="rect">
          <a:avLst/>
        </a:prstGeom>
      </xdr:spPr>
    </xdr:pic>
    <xdr:clientData/>
  </xdr:twoCellAnchor>
  <xdr:twoCellAnchor>
    <xdr:from>
      <xdr:col>3</xdr:col>
      <xdr:colOff>172352</xdr:colOff>
      <xdr:row>95</xdr:row>
      <xdr:rowOff>245568</xdr:rowOff>
    </xdr:from>
    <xdr:to>
      <xdr:col>3</xdr:col>
      <xdr:colOff>1611498</xdr:colOff>
      <xdr:row>95</xdr:row>
      <xdr:rowOff>708837</xdr:rowOff>
    </xdr:to>
    <xdr:pic>
      <xdr:nvPicPr>
        <xdr:cNvPr id="54" name="Immagine 53">
          <a:extLst>
            <a:ext uri="{FF2B5EF4-FFF2-40B4-BE49-F238E27FC236}">
              <a16:creationId xmlns:a16="http://schemas.microsoft.com/office/drawing/2014/main" id="{E89EF28F-43D6-486E-A3D8-02FD57610E1E}"/>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t="34078" b="33482"/>
        <a:stretch/>
      </xdr:blipFill>
      <xdr:spPr>
        <a:xfrm>
          <a:off x="2359292" y="95449848"/>
          <a:ext cx="1439146" cy="463269"/>
        </a:xfrm>
        <a:prstGeom prst="rect">
          <a:avLst/>
        </a:prstGeom>
      </xdr:spPr>
    </xdr:pic>
    <xdr:clientData/>
  </xdr:twoCellAnchor>
  <xdr:twoCellAnchor>
    <xdr:from>
      <xdr:col>3</xdr:col>
      <xdr:colOff>370499</xdr:colOff>
      <xdr:row>47</xdr:row>
      <xdr:rowOff>258676</xdr:rowOff>
    </xdr:from>
    <xdr:to>
      <xdr:col>3</xdr:col>
      <xdr:colOff>1265849</xdr:colOff>
      <xdr:row>47</xdr:row>
      <xdr:rowOff>959556</xdr:rowOff>
    </xdr:to>
    <xdr:pic>
      <xdr:nvPicPr>
        <xdr:cNvPr id="55" name="Immagine 54">
          <a:extLst>
            <a:ext uri="{FF2B5EF4-FFF2-40B4-BE49-F238E27FC236}">
              <a16:creationId xmlns:a16="http://schemas.microsoft.com/office/drawing/2014/main" id="{CFC5927B-F49F-4105-B4A8-A7CD10861659}"/>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3404388" y="30893898"/>
          <a:ext cx="895350" cy="700880"/>
        </a:xfrm>
        <a:prstGeom prst="rect">
          <a:avLst/>
        </a:prstGeom>
      </xdr:spPr>
    </xdr:pic>
    <xdr:clientData/>
  </xdr:twoCellAnchor>
  <xdr:twoCellAnchor>
    <xdr:from>
      <xdr:col>3</xdr:col>
      <xdr:colOff>249229</xdr:colOff>
      <xdr:row>96</xdr:row>
      <xdr:rowOff>265813</xdr:rowOff>
    </xdr:from>
    <xdr:to>
      <xdr:col>3</xdr:col>
      <xdr:colOff>1512304</xdr:colOff>
      <xdr:row>96</xdr:row>
      <xdr:rowOff>1581592</xdr:rowOff>
    </xdr:to>
    <xdr:pic>
      <xdr:nvPicPr>
        <xdr:cNvPr id="56" name="Immagine 55">
          <a:extLst>
            <a:ext uri="{FF2B5EF4-FFF2-40B4-BE49-F238E27FC236}">
              <a16:creationId xmlns:a16="http://schemas.microsoft.com/office/drawing/2014/main" id="{202872EB-7E5B-4A80-81D7-0D0AA3869D22}"/>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436169" y="98038033"/>
          <a:ext cx="1263075" cy="1315779"/>
        </a:xfrm>
        <a:prstGeom prst="rect">
          <a:avLst/>
        </a:prstGeom>
      </xdr:spPr>
    </xdr:pic>
    <xdr:clientData/>
  </xdr:twoCellAnchor>
  <xdr:twoCellAnchor>
    <xdr:from>
      <xdr:col>3</xdr:col>
      <xdr:colOff>92415</xdr:colOff>
      <xdr:row>97</xdr:row>
      <xdr:rowOff>143665</xdr:rowOff>
    </xdr:from>
    <xdr:to>
      <xdr:col>3</xdr:col>
      <xdr:colOff>1637680</xdr:colOff>
      <xdr:row>97</xdr:row>
      <xdr:rowOff>849718</xdr:rowOff>
    </xdr:to>
    <xdr:pic>
      <xdr:nvPicPr>
        <xdr:cNvPr id="57" name="Immagine 56">
          <a:extLst>
            <a:ext uri="{FF2B5EF4-FFF2-40B4-BE49-F238E27FC236}">
              <a16:creationId xmlns:a16="http://schemas.microsoft.com/office/drawing/2014/main" id="{71BFFBA6-774D-46A9-8646-23A05B839C9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279355" y="99805645"/>
          <a:ext cx="1545265" cy="706053"/>
        </a:xfrm>
        <a:prstGeom prst="rect">
          <a:avLst/>
        </a:prstGeom>
      </xdr:spPr>
    </xdr:pic>
    <xdr:clientData/>
  </xdr:twoCellAnchor>
  <xdr:twoCellAnchor>
    <xdr:from>
      <xdr:col>21</xdr:col>
      <xdr:colOff>381000</xdr:colOff>
      <xdr:row>92</xdr:row>
      <xdr:rowOff>306614</xdr:rowOff>
    </xdr:from>
    <xdr:to>
      <xdr:col>29</xdr:col>
      <xdr:colOff>18143</xdr:colOff>
      <xdr:row>94</xdr:row>
      <xdr:rowOff>473529</xdr:rowOff>
    </xdr:to>
    <xdr:graphicFrame macro="">
      <xdr:nvGraphicFramePr>
        <xdr:cNvPr id="59" name="Grafico 58">
          <a:extLst>
            <a:ext uri="{FF2B5EF4-FFF2-40B4-BE49-F238E27FC236}">
              <a16:creationId xmlns:a16="http://schemas.microsoft.com/office/drawing/2014/main" id="{6282DF36-4606-68EF-78F9-241868503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16</xdr:col>
      <xdr:colOff>0</xdr:colOff>
      <xdr:row>4</xdr:row>
      <xdr:rowOff>352425</xdr:rowOff>
    </xdr:from>
    <xdr:to>
      <xdr:col>24</xdr:col>
      <xdr:colOff>578385</xdr:colOff>
      <xdr:row>7</xdr:row>
      <xdr:rowOff>161925</xdr:rowOff>
    </xdr:to>
    <xdr:graphicFrame macro="">
      <xdr:nvGraphicFramePr>
        <xdr:cNvPr id="60" name="Grafico 59">
          <a:extLst>
            <a:ext uri="{FF2B5EF4-FFF2-40B4-BE49-F238E27FC236}">
              <a16:creationId xmlns:a16="http://schemas.microsoft.com/office/drawing/2014/main" id="{6E4731B0-1C50-55B2-7D30-7EC7BA2EC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15</xdr:col>
      <xdr:colOff>607308</xdr:colOff>
      <xdr:row>11</xdr:row>
      <xdr:rowOff>0</xdr:rowOff>
    </xdr:from>
    <xdr:to>
      <xdr:col>24</xdr:col>
      <xdr:colOff>578385</xdr:colOff>
      <xdr:row>14</xdr:row>
      <xdr:rowOff>582958</xdr:rowOff>
    </xdr:to>
    <xdr:graphicFrame macro="">
      <xdr:nvGraphicFramePr>
        <xdr:cNvPr id="58" name="Grafico 57">
          <a:extLst>
            <a:ext uri="{FF2B5EF4-FFF2-40B4-BE49-F238E27FC236}">
              <a16:creationId xmlns:a16="http://schemas.microsoft.com/office/drawing/2014/main" id="{9D53CCDA-5BBE-4DA4-90F9-80EA89917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erf" refreshedDate="45449.632034722221" createdVersion="8" refreshedVersion="8" minRefreshableVersion="3" recordCount="97" xr:uid="{01C66DB6-6310-47C9-970D-8666A787EBD1}">
  <cacheSource type="worksheet">
    <worksheetSource ref="C1:J98" sheet="CERT"/>
  </cacheSource>
  <cacheFields count="9">
    <cacheField name="NOME COLONNA" numFmtId="0">
      <sharedItems/>
    </cacheField>
    <cacheField name="LABEL" numFmtId="0">
      <sharedItems containsNonDate="0" containsString="0" containsBlank="1"/>
    </cacheField>
    <cacheField name="NOME CERTIFICAZIONE" numFmtId="0">
      <sharedItems longText="1"/>
    </cacheField>
    <cacheField name="DESCRIZIONE" numFmtId="0">
      <sharedItems longText="1"/>
    </cacheField>
    <cacheField name="ASPETTI DI SOSTENIBILITA'" numFmtId="0">
      <sharedItems containsNonDate="0" containsString="0" containsBlank="1"/>
    </cacheField>
    <cacheField name="SETTORE DI APPLICAZIONE" numFmtId="0">
      <sharedItems count="7">
        <s v="ALIMENTARE"/>
        <s v="AUTOMOTIVE"/>
        <s v="GENERICO"/>
        <s v="TESSILE"/>
        <s v="ISTRUZIONE"/>
        <s v="COSMETICA"/>
        <s v="SERVIZI ENERGETICI"/>
      </sharedItems>
    </cacheField>
    <cacheField name="FONTE1" numFmtId="0">
      <sharedItems containsBlank="1"/>
    </cacheField>
    <cacheField name="FONTE2" numFmtId="0">
      <sharedItems containsBlank="1" longText="1"/>
    </cacheField>
    <cacheField name="N" numFmtId="0">
      <sharedItems containsSemiMixedTypes="0" containsString="0" containsNumber="1" containsInteger="1" minValue="1" maxValue="7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
  <r>
    <s v="FSSC:22000"/>
    <m/>
    <s v="FSSC 22000 - Schema di certificazione della sicurezza alimentare"/>
    <s v="è un schema di certificazione della sicurezza alimentare basato sulla norma ISO 22000 riconosciuta a livello internazionale e integrata con le rispettive norme tecniche, come ad esempio ISO TS 22002-1 per la produzione alimentare e ISO TS 22002-2 per la produzione di imballaggi. È inoltre pienamente coerente con altri standard, come ISO 9001 e ISO 14001 (compreso l'allineamento con la High-level structure di ISO).ISO 22000 e FSSC 22000 sono entrambi standard internazionali, progettati per fornire un sistema di gestione della sicurezza alimentare (FSMS). Tuttavia, la FSSC 22000 è riconosciuta dal GFSI. Se i tuoi clienti richiedono la certificazione secondo uno standard riconosciuto dal GFSI, allora la FSSC 22000 potrebbe essere la più adatta alla tua azienda perché, oltre al GFSI, lo schema utilizza anche la ISO 22000 come requisito per il sistema di gestione."/>
    <m/>
    <x v="0"/>
    <s v="https://www.dnv.it/services/fssc-22000-schema-di-certificazione-della-sicurezza-alimentare-5161/"/>
    <s v="https://www.lrqa.com/it-it/fssc-22000/?creative=679568805776&amp;keyword=certificazione%20fssc&amp;matchtype=p&amp;network=g&amp;device=c&amp;gad_source=1&amp;gclid=CjwKCAjwl4yyBhAgEiwADSEjeLsXADX_qRWPTiL0ciW_9iXTzfmGaJKNZinT7V1eZQqIA44UYh-8GxoCBxgQAvD_BwE#accordion-qual%C3%A8ladifferenzatraiso22000efssc22000?"/>
    <n v="3"/>
  </r>
  <r>
    <s v="IATF16949"/>
    <m/>
    <s v="IATF 16949 - Certificazione del sistema di Gestione per la qualità in ambito automotive"/>
    <s v="IATF 16949 è uno standard specifico per l'industria automobilistica e fornisce i requisiti del sistema di gestione della qualità per il miglioramento continuo, la prevenzione dei difetti e la riduzione delle variazioni e degli sprechi nella catena di fornitura. Lo standard è stato sviluppato congiuntamente dai membri dell'International Automotive Task Force (IATF) e presentato all'International Organization for Standardization (ISO) per l'approvazione e la pubblicazione.  IATF 16946 si basa sulla ISO 9001 e sugli standard nazionali di qualità del settore automobilistico e può essere facilmente integrato con altri standard del sistema di gestione. Mentre la ISO 9001 si concentra sulla customer satisfaction, IATF 16949 si concentra sui requisiti specifici del cliente che riguardano il miglioramento continuo, la prevenzione dei difetti e la riduzione delle variazioni e degli sprechi nella catena di fornitura. Consente un processo continuo per aiutare a identificare, segnalare e migliorare le aree del tuo sistema di gestione e i processi aziendali pertinenti.  Lo standard è applicabile a qualsiasi organizzazione che produce componenti, assemblaggi e parti per la fornitura all'industria automobilistica, coprendo l'intera catena di fornitura in tutto il mondo. "/>
    <m/>
    <x v="1"/>
    <s v="https://www.dnv.it/services/iatf-16949-la-qualita-nel-settore-automotive-48667/"/>
    <s v="https://www.eco-cert.it/servizi/iatf-16949-del-sistema-di-gestione-qualita-nellautomotive/"/>
    <n v="2"/>
  </r>
  <r>
    <s v="ISCC"/>
    <m/>
    <s v="ISCC (International Sustainability &amp; Carbon Certification)"/>
    <s v="Le certificazioni in conformità agli standard ISCC si applicano ai settori dell’energia, dei prodotti alimentari, dei mangimi e delle applicazioni industriali, con l’obiettivo di certificare i prodotti e materiali sostenibili. ISCC EU è un sistema approvato dalla Commissione europea per la certificazione di carburanti sostenibili e la produzione di energia elettrica, secondo i requisiti di sostenibilità e i criteri di riduzione delle emissioni di gas a effetto serra (GHG) definiti dalla Direttiva Europea sulla Energia Rinnovabile. ISCC PLUS è uno schema volontario applicabile alla bioeconomia e all'economia circolare per alimenti, mangimi, prodotti chimici, materie plastiche, imballaggi, tessuti e materie prime rinnovabili secondo i requisiti di sostenibilità definiti da ISCC. Grazie alla certificazione ISCC PLUS i prodotti possono essere dichiarati circolari, bio-circolari e rinnovabili. "/>
    <m/>
    <x v="2"/>
    <s v="https://www.rina.org/it/iscc-certification"/>
    <s v="https://www.certiquality.it/it/servizi/certificazione-iscc"/>
    <n v="4"/>
  </r>
  <r>
    <s v="UL"/>
    <m/>
    <s v="Underwriter Laboratories Inc."/>
    <s v="Underwriter Laboratories Inc, UL è un'organizzazione indipendente di certificazione della sicurezza dei prodotti. Il principale business di UL è la certificazione della sicurezza dei prodotti e stabilisce anche molti standard e procedure di test per prodotti, materiali grezzi, parti, attrezzi e attrezzature. UL è l'ente più autorevole negli Stati Uniti e un'importante organizzazione privata impegnata nel test e nella valutazione della sicurezza a livello mondiale. Si occupa principalmente della certificazione della sicurezza dei prodotti e della certificazione della sicurezza operativa, con l'obiettivo finale di ottenere prodotti con uno standard abbastanza sicuro per il mercato e contribuire a garantire la salute personale e la sicurezza dei beni"/>
    <m/>
    <x v="2"/>
    <s v="https://www.hwlok.com/it/technical-certification/certification-02.html"/>
    <s v="https://www.ul.com"/>
    <n v="2"/>
  </r>
  <r>
    <s v="BRC/BRCGS"/>
    <m/>
    <s v="Brand Reputation Compliance (Global Standard)"/>
    <s v="attesta la qualità e la sicurezza dei prodotti alimentari mediante l’applicazione di sistemi misti di gestione qualità/prodotto, di autocontrollo igienico (HACCP) e di buone pratiche di fabbricazione (GMP - Good Manufacturing Practices). / Il BRCGS (Brand Reputation through Compliance) è uno standard globale specifico per la sicurezza dei prodotti agroalimentari. Obiettivo della certificazione BRCGS è assicurare la qualità e la sicurezza dei prodotti alimentari proposti ai consumatori dai i fornitori e i rivenditori della GDO."/>
    <m/>
    <x v="0"/>
    <s v="https://www.rina.org/it/brc-brand-reputation-compliance"/>
    <s v="https://www.rina.org/it/brc-brand-reputation-compliance"/>
    <n v="12"/>
  </r>
  <r>
    <s v="Halal_certification"/>
    <m/>
    <s v="Halal Certification"/>
    <s v="La certificazione Halal si applica al settore alimentare, cosmetico e farmaceutico e attesta che un prodotto è stato realizzato nel pieno rispetto dei precetti della Legge Islamica, che non include alcun componente “proibito” e che non è stato in alcun modo in contatto con alcuna sostanza o oggetti considerati “impuri”."/>
    <m/>
    <x v="0"/>
    <s v="https://www.rina.org/en/halal"/>
    <m/>
    <n v="2"/>
  </r>
  <r>
    <s v="Halal Qaulity Control"/>
    <m/>
    <s v="Halal Qaulity control certification"/>
    <s v="Halal quality control è un organismo di certificazione halal accreditato a livello internazionale. si occupa di verificare e certificare che i prodotti alimentari e non alimentari rispettino i requisiti della legge islamica. Essa è responsabile di esaminare e valutare tutti gli ingredienti utilizzati in modo tale che siano stati ottenuti in modo etico e che il processo produttivo non abbia contaminazioni o contaminazioni incrociate da sostanze non Halal._x000a_"/>
    <m/>
    <x v="0"/>
    <s v="https://www.hqcitalia.com/"/>
    <m/>
    <n v="2"/>
  </r>
  <r>
    <s v="cert_prod_linea_HALAL"/>
    <m/>
    <s v="Halal Certification for production line (Halal Italia)"/>
    <s v="Halal Certification for Production Line. La certificazione Halal per la linea di produzione conferma che i processi e i prodotti sono conformi ai requisiti Halal, garantendo il rispetto dei principi e delle pratiche consentite nella legge islamica durante tutto il ciclo produttivo."/>
    <m/>
    <x v="2"/>
    <s v="https://www.halalitalia.org/en/certification/"/>
    <m/>
    <n v="1"/>
  </r>
  <r>
    <s v="IFS"/>
    <m/>
    <s v="IFS International Food Standard"/>
    <s v="Lo Standard IFS (International Food Standard) ha lo scopo di favorire l’efficace selezione dei fornitori food a marchio della GDO, sulla base della loro capacità di fornire prodotti sicuri, conformi alle specifiche contrattuali e ai requisiti di legge. Costituisce un modello riconosciuto sia in Europa che nel resto del mondo. E' uno degli standard relativi alla sicurezza alimentare riconosciuto dal Global Food Safety Initiative (GFSI), un’iniziativa internazionale, il cui scopo principale è quello di rafforzare e promuovere la sicurezza alimentare lungo tutta la catena di fornitura."/>
    <m/>
    <x v="0"/>
    <s v="https://www.csqa.it/it-it/certificazioni/agroalimentare/ifs-food"/>
    <s v="https://www.dnv.it/services/ifs-food-standard-5172/"/>
    <n v="13"/>
  </r>
  <r>
    <s v="StandardDTP126"/>
    <m/>
    <s v="DTP 126 – Filiera avicola controllata"/>
    <s v="Il DTP 126 Filiera avicola controllata è uno standard di proprietà di CSQA. Nasce dalla necessità delle Organizzazioni che operano nell’ambito di una filiera avicola di certificare un sistema di autocontrollo di filiera (HACCP) e usarlo come strumento utile per assicurare criteri di trasparenza e di sicurezza igienico-sanitaria della carne avicola e dei suoi derivati verso i propri clienti. Risponde quindi alle esigenze di sicurezza e salubrità espresse dal consumatore e si accorda con la politica europea in materia di sicurezza alimentare (rintracciabilità, filiera – dal campo alla tavola – etichettatura)."/>
    <m/>
    <x v="0"/>
    <s v="https://www.csqa.it/it-it/certificazioni/agroalimentare/filiera-avicola-controllata-dtp-126"/>
    <s v="https://www.fileni.it/blog/la-sostenibilita-di-fileni-focus-sulle-certificazioni/"/>
    <n v="1"/>
  </r>
  <r>
    <s v="StandardDTP049"/>
    <m/>
    <s v="DTP 049"/>
    <s v="certificazioni di prodotto che attestano che l’alimentazione dei nostri animali è esclusivamente vegetale e non deriva da alimenti geneticamente modificati."/>
    <m/>
    <x v="0"/>
    <s v="https://www.fileni.it/blog/la-sostenibilita-di-fileni-focus-sulle-certificazioni/"/>
    <m/>
    <n v="1"/>
  </r>
  <r>
    <s v="StandardDTP030"/>
    <m/>
    <s v="DTP 030"/>
    <s v="certificazioni di prodotto che attestano che l’alimentazione dei nostri animali è esclusivamente vegetale e non deriva da alimenti geneticamente modificati."/>
    <m/>
    <x v="0"/>
    <s v="https://www.fileni.it/blog/la-sostenibilita-di-fileni-focus-sulle-certificazioni/"/>
    <m/>
    <n v="1"/>
  </r>
  <r>
    <s v="For textile"/>
    <m/>
    <s v="FOR TEXTILE"/>
    <s v="FOR TEXTILE è un sistema di certificazione di prodotto e di processo che deriva dall'evoluzione del marchio Seri.co, le cui origini risalgono al 2001.  For Textile è basato su di un Disciplinare la cui applicazione da parte delle Imprese ha come obiettivo quello di fornire le massime garanzie: sul processo produttivo nel rispetto dei principi di qualità, ambiente, salute e sicurezza, sostenibilità,  responsabilità sociale e gestione del rischio chimico; sul prodotto tessile, sia per le proprietà tecnologiche e prestazionali sia per le proprietà eco tossicologiche; sul prodotto chimico/formulato/colorante per le proprietà eco tossicologiche. Una Certificazione che assicura la qualità ed i requisiti di salute e sicurezza del prodotto e del sistema produttivo da cui il prodotto nasce."/>
    <m/>
    <x v="3"/>
    <s v="https://www.textilecomo.com/cos-e-for-textile"/>
    <m/>
    <n v="1"/>
  </r>
  <r>
    <s v="BCI Better Cotton Initiative"/>
    <m/>
    <s v="BCI Better Cotton Initiative"/>
    <s v="La Better Cotton Initiative (BCI) è un'organizzazione no profit che promuove un approccio olistico alla coltivazione e produzione di cotone sostenibile in 21 paesi. Scendendo più nello specifico, il cotone certificato BCI viene definito tale quando vengono applicati i sette principi dello standard stabilito dall'organizzazione: coltivazione e produzione del cotone con il minimo impatto sull'ambiente circostante; corretta gestione delle risorse idriche; salvaguardia della salute dei terreni; supporto della biodiversità e uso responsabile dei terreni; garanzia della qualità delle fibre; offerta di condizioni di lavoro dignitose; uso di un sistema di gestione delle risorse e del lavoro efficace ed efficiente."/>
    <m/>
    <x v="3"/>
    <s v="https://www.savetheduck.com/blogs/sustainability/materials-and-certifications"/>
    <s v="https://bettercotton.org/what-we-do/defining-better-our-standard/"/>
    <n v="2"/>
  </r>
  <r>
    <s v="Bluesign"/>
    <m/>
    <s v="Bluesign"/>
    <s v="garantisce di minimizzare l'impatto ambientale durante il processo di produzione. Le sostanze e le materie prime impiegate vengono verificate da una parte terza prima del loro utilizzo in una catena di produzione. Invece di testare i prodotti finiti, il sistema Bluesign viene applicato a priori"/>
    <m/>
    <x v="2"/>
    <s v="https://www.savetheduck.com/blogs/sustainability/materials-and-certifications"/>
    <s v="https://www.bluesign.com/en/"/>
    <n v="1"/>
  </r>
  <r>
    <s v="ZDHC"/>
    <m/>
    <s v="ZDHC Zero Discharge of Hazardous Chemiicals"/>
    <s v="La fondazione ZDHC ha come missione quella di permettere a brand e retailer nel settore tessile di implementare best practice di Sustainable Chemical Management lungo la filiera produttiva per raggiungere l’eliminazione delle sostanze tossiche e nocive dagli scarichi e dalle emissioni, al fine di proteggere il consumatore, i lavoratori e l’ambiente."/>
    <m/>
    <x v="3"/>
    <s v="https://artknit-studios.com/it/pages/certifications"/>
    <s v="https://www.kemcolor.it/ultime-notizie/zdhc-una-certificazione-per-salvaguardare-lambiente/"/>
    <n v="1"/>
  </r>
  <r>
    <s v="C2C_certified_material_health"/>
    <m/>
    <s v="C2C Certified Material Health Certificate"/>
    <s v="Il C2C Certified Material Health CertificateTM viene assegnato ai prodotti che soddisfano i requisiti di Material Health dello standard di Cradle to Cradle CertifiedTM ed è una misura riconosciuta a livello globale di prodotti più sicuri, salubri e sostenibili. Fornisce ai produttori un mezzo affidabile per valutare, ottimizzare e verificare i loro prodotti chimici per la sicurezza e l’ambiente."/>
    <m/>
    <x v="2"/>
    <s v="https://www.linificio.it/certificazioni-filati/"/>
    <s v="https://c2ccertified.org/the-standard/material-health-certificate"/>
    <n v="1"/>
  </r>
  <r>
    <s v="Masters of linen"/>
    <m/>
    <s v="Masters of Linen "/>
    <s v="Garanzia di un prodotto tessile naturale e responsabile, interamente coltivato e trasformato in Europa Occidentale, in ambito di resistenza, di tenuta del colore, di stabilità dimensionale e chiarezza della sua composizione chimica."/>
    <m/>
    <x v="3"/>
    <s v="https://www.linificio.it/certificazioni-filati/"/>
    <s v="https://allianceflaxlinenhemp.eu/en/masters-of-linen-certification"/>
    <n v="1"/>
  </r>
  <r>
    <s v="Organic100"/>
    <m/>
    <s v="Organic100 Content Standard"/>
    <s v="L’Organic Content Standard è promosso a livello internazionale da Textile Exchange, una delle più importanti organizzazioni non-profit internazionali per lo sviluppo responsabile e sostenibile nel settore tessile e prevede il rilascio di una dichiarazione ambientale verificata da parte terza che assicura il contenuto di fibre naturali da agricoltura biologica nei prodotti tessili, sia intermedi che finiti e il mantenimento della tracciabilità lungo l’intero processo produttivo. Possono essere certificati OCS i prodotti tessili e le attività manifatturiere. Non rientrano nelle finalità dello standard, quindi non sono oggetto di verifica, i requisiti qualitativi e le caratteristiche di sicurezza del materiale, performance ambientali, impatti associati ai processi produttivi ed i criteri sociali."/>
    <m/>
    <x v="3"/>
    <s v="https://icea.bio/certificazioni/non-food/prodotti-tessili-biologici-e-sostenibili/organic-content-standard/"/>
    <s v="https://textileexchange.org/organic-content-standard/"/>
    <n v="2"/>
  </r>
  <r>
    <s v="NATIVA"/>
    <m/>
    <s v="Nativa Precious Fiber"/>
    <s v="Il Nativa Precious Fiber è promosso da Chargeurs Luxury Materials, il leader mondiale della lana pettinata di lusso, e dai produttori di lana merino, e prevede il rilascio di una certificazione di parte terza che assicura la qualità e la tracciabilità delle fibre di lana lungo tutta la catena di custodia, dall’allevamento al capo finito dei brand della moda. I capi sono autentici e fatti con fibre naturali che rispettano l’ambiente e la salute degli animali. Rientra nella certificazione l’intera filiera produttiva dalle aziende zootecniche alla manifattura dei prodotti tessili."/>
    <m/>
    <x v="3"/>
    <s v="https://icea.bio/certificazioni/non-food/prodotti-tessili-biologici-e-sostenibili/nativa-precious-fiber/"/>
    <m/>
    <n v="1"/>
  </r>
  <r>
    <s v="The good Cashmere standard"/>
    <m/>
    <s v="The Good Cashmere Standard by AbTF"/>
    <s v="The Good Cashmere Standard (GCS) is an independent standard for sustainable cashmere, developed by the Aid by Trade Foundation (AbTF), that aims to improve the welfare of cashmere goats, the lives of farmers and farming communities, and the environment in which they live."/>
    <m/>
    <x v="3"/>
    <s v="https://www.textilestandards.com/standards/124-the-good-cashmere-standard"/>
    <s v="https://thegoodcashmerestandard.org/"/>
    <n v="1"/>
  </r>
  <r>
    <s v="sfa"/>
    <m/>
    <s v="sfa Sustainable Fibre Alliance"/>
    <s v="Il Sustainable Fibre Alliance è lo standard creato dalla omonima organizzazione internazionale senza scopo di lucro e fornisce un punto di riferimento riconosciuto nel settore per la produzione sostenibile del cashmere. Lo SFA prevede il rilascio di una certificazione di parte terza che garantisce la produzione del cashmere commercializzato a livello internazionale utilizzando esclusivamente pratiche sostenibili, che comportano una ridotta impronta ambientale ed un equo ritorno economico per i partecipanti di tutta la catena di custodia, dai pastori ai venditori al dettaglio."/>
    <m/>
    <x v="3"/>
    <s v="https://icea.bio/certificazioni/non-food/prodotti-tessili-biologici-e-sostenibili/sustainable-fibre-alliance/"/>
    <s v="https://sustainablefibre.org/"/>
    <n v="1"/>
  </r>
  <r>
    <s v="Woolmark"/>
    <m/>
    <s v="Woolmark "/>
    <s v="La certificazione Woolmark garantisce la qualità dei filati in lana tramite rigorosi test sulle fibre, sulla solidità del colore e sulla resistenza del filato."/>
    <m/>
    <x v="3"/>
    <s v="https://artknit-studios.com/it/pages/certifications"/>
    <s v="https://www.woolmark.com/it/industry/certification/?isRedirected=1"/>
    <n v="1"/>
  </r>
  <r>
    <s v="UL Bio-based content"/>
    <m/>
    <s v="UL Bio-based content"/>
    <s v="La certificazione UL Bio-based content certifica la presenza di un contenuto bio-based (materiale derivato da piante e altre risorse rinnovabili) nel prodotto attraverso rigorosi test."/>
    <m/>
    <x v="2"/>
    <s v="https://artknit-studios.com/it/pages/certifications"/>
    <s v="https://www.ul.com/services/ul-9798-bio-based-content-validation"/>
    <n v="1"/>
  </r>
  <r>
    <s v="Associazione tessile e salute"/>
    <m/>
    <s v="Associazione tessile e salute - Certificazione"/>
    <s v="La certificazione di Associazione Tessile e Salute garantisce il consumatore in merito all’origine, alla tracciabilità e alla sicurezza del prodotto tessile che indossa. Associazione Tessile e Salute ha sviluppato un sistema di certificazione volontaria che valuta il processo produttivo e conferma l’assenza di sostanze pericolose, il tutto con criteri oggettivi e trasparenza"/>
    <m/>
    <x v="3"/>
    <s v="https://artknit-studios.com/it/pages/certifications"/>
    <s v="https://www.tessileesalute.it/servizi/3-certificazione-prodotti-e-processi"/>
    <n v="1"/>
  </r>
  <r>
    <s v="SustainWOOL"/>
    <m/>
    <s v="SustainWool  Integrity Scheme"/>
    <s v="Il SustainaWOOL Integrity Scheme garantisce elevati standard all'interno del sistema produttivo della lana in Australia e l'integrità e la tracciabilità lungo tutta la filiera, tenendo in considerazione 6 capisaldi: salute e benessere delle pecore (Mulesing Free), pratiche di gestione degli allevamenti, qualità della lana, responsabilità sociale e tracciabilità."/>
    <m/>
    <x v="3"/>
    <s v="https://artknit-studios.com/it/pages/certifications"/>
    <s v="https://sustainawool.com.au/"/>
    <n v="2"/>
  </r>
  <r>
    <s v="Oeko-tex"/>
    <m/>
    <s v="Oeko-Tex"/>
    <s v="Oeko-Tex è un sistema internazionale di certificazione per le aziende tessili. Certifica le materie prime, i prodotti intermedi e i prodotti finali. L'etichetta &quot;Sicurezza nei prodotti tessili&quot; garantisce che i prodotti siano privi di sostanze nocive e che la produzione avvenga in modo sicuro e trasparente"/>
    <m/>
    <x v="3"/>
    <s v="https://artknit-studios.com/it/pages/certifications"/>
    <s v="https://www.oeko-tex.com/en/our-standards/oeko-tex-standard-100"/>
    <n v="7"/>
  </r>
  <r>
    <s v="Climate_neutral_operations_since"/>
    <m/>
    <s v="Climate neutral"/>
    <s v="La Climate Neutrality è uno statement “di breve termine”. Indica che l’azienda opera una riduzione ed un offsetting di tutte le emissioni di gas a effetto serra (GHG) generate durante l’anno."/>
    <m/>
    <x v="2"/>
    <s v="https://ambientasgr.com/net-zero-strategy/"/>
    <s v="https://www.reteclima.it/climate-neutral-e-carbon-neutral/"/>
    <n v="1"/>
  </r>
  <r>
    <s v="OCS"/>
    <m/>
    <s v="OCS Organic Cotton Standard"/>
    <s v="è uno standard internazionale che garantisce la presenza di almeno il 95% di materiali organici certificati in un determinato prodotto, oltre a tracciare l'intero percorso dalla materia prima, fino al prodotto finito."/>
    <m/>
    <x v="3"/>
    <s v="https://artknit-studios.com/it/pages/certifications"/>
    <s v="https://textileexchange.org/organic-cotton-certification/"/>
    <n v="1"/>
  </r>
  <r>
    <s v="Mulesing free"/>
    <m/>
    <s v="Mulesing free"/>
    <s v="Il termine “Mulesing free” indica che il filato proviene da un animale che non ha subito la pratica del Mulesing, che prevede l’asportazione di una parte di pelle e, a volte, anche della coda per prevenire il diffondersi di infezioni."/>
    <m/>
    <x v="3"/>
    <s v="https://artknit-studios.com/it/pages/certifications"/>
    <s v="https://www.lanaonline.it/content/certificazioni-ambientali-lanaonline?rewrite=certificazioni-ambientali-lanaonline"/>
    <n v="1"/>
  </r>
  <r>
    <s v="GRS"/>
    <m/>
    <s v="GRS Global Recycled Standard"/>
    <s v="Il Global Recycled Standard certifica che un prodotto è stato prodotto usando materiali riciclati, verificandone la tracciabilità, l'uso di prodotti chimici e il rispetto di criteri ambientali e sociali in tutte le fasi della produzione."/>
    <m/>
    <x v="2"/>
    <s v="https://icea.bio/en/certifications/non-food/biological-and-sustainable-textile-products/global-recycled-standard/"/>
    <s v="https://artknit-studios.com/it/pages/certifications"/>
    <n v="8"/>
  </r>
  <r>
    <s v="Gots"/>
    <m/>
    <s v="GOTS Global Organic Textile Standard"/>
    <s v="garantisce l’utilizzo di fibre naturali provenienti da coltivazioni che non fanno uso di pesticidi chimici o di OGM e che sono trattate con prodotti non tossici per l’uomo."/>
    <m/>
    <x v="3"/>
    <s v="https://icea.bio/en/certifications/non-food/biological-and-sustainable-textile-products/global-organic-textile-standard/"/>
    <s v="https://artknit-studios.com/it/pages/certifications"/>
    <n v="5"/>
  </r>
  <r>
    <s v="European flax standard"/>
    <m/>
    <s v="European Flax - certificazione"/>
    <s v="La certificazione European Flax garantisce un'agricoltura locale del lino che rispetta l'ambiente senza l'utilizzo di irrigazione e semi OGM, assicurando un processo di coltivazione totalmente zero waste. Certifica anche la tracciabilità della fibra in ogni fase della lavorazione e il non utilizzo di sostanze chimiche durante l'estrazione della fibra."/>
    <m/>
    <x v="3"/>
    <s v="https://artknit-studios.com/it/pages/certifications"/>
    <s v="https://baltic-flax.com/pages/european-flax-certificate"/>
    <n v="2"/>
  </r>
  <r>
    <s v="Cotton for life"/>
    <m/>
    <s v="CottonForLife"/>
    <s v="Cottonforlife è un progetto promosso da Filmar che mira a promuovere la moda sostenibile creando una filiera trasparente, interamente ecosostenibile e socialmente responsabile. Il progetto include infatti la coltivazione di cotone bio e sostenibile a tiglio extra lungo, la protezione dei diritti dei lavoratori, l'istruzione e la formazione lungo tutta la filiera, la promozione del cotone egiziano e la valorizzazione dei saperi locali."/>
    <m/>
    <x v="3"/>
    <s v="https://artknit-studios.com/it/pages/certifications"/>
    <s v="https://www.filmar.it/it/page/cotton-for-life"/>
    <n v="1"/>
  </r>
  <r>
    <s v="Vegan"/>
    <m/>
    <s v="Certificazioni &quot;Vegan&quot;"/>
    <s v="Sono icluse certificazioni che utilizzano vari standard per assicurare che il prodotto certificato sia vegano, che non contenga tracce di derivati animali. La label, seppur in molti casi possa presentare alcune differenze, è descritta globalmente dal simbolo in figura."/>
    <m/>
    <x v="0"/>
    <m/>
    <m/>
    <n v="7"/>
  </r>
  <r>
    <s v="Biodyvin"/>
    <m/>
    <s v="Biodyvin certification"/>
    <s v="il SIVCBD (Syndicat International des Vignerons en Culture Bio-Dynamique) promuove la ricerca e la sperimentazione di metodi biodinamici. Sono ammesse come membri solo le cantine che si sono già convertite completamente o entro tre anni alla viticoltura biodinamica. Il logo di certificazione della comunità è BIODYVIN"/>
    <m/>
    <x v="0"/>
    <s v="https://www.biodyvin.com/en/home.html"/>
    <m/>
    <n v="1"/>
  </r>
  <r>
    <s v="Ecolabel_since"/>
    <m/>
    <s v="EU Ecolabel"/>
    <s v="Lanciato nel 1992, il logo Ecolabel UE è diventato sinonimo di qualità nel rispetto dei più elevati standard ambientali. Mette in mostra veri prodotti &quot;verdi&quot;, consentendo scelte sostenibili; porta benefici all’ambiente incoraggiando allo stesso tempo il business responsabile; consente agli attori del mercato di contribuire agli obiettivi politici di un’economia climaticamente neutra, pulita, circolare e di un ambiente privo di sostanze tossiche; garantisce che i prodotti siano durevoli e facili da riparare/riciclare; riduce al minimo l’uso di sostanze chimiche nocive, nonché le emissioni nell’aria e nell’acqua; aiuta a ridurre il consumo energetico e le emissioni di CO2."/>
    <m/>
    <x v="2"/>
    <s v="https://www.ecolabel.net/en/eco-label/neden-eco-label/"/>
    <s v="https://environment.ec.europa.eu/topics/circular-economy/eu-ecolabel_en"/>
    <n v="3"/>
  </r>
  <r>
    <s v="F-Gas"/>
    <m/>
    <s v="F-Gas "/>
    <s v="La certificazione F-Gas riguarda operatori, aziende e centri di formazione che lavorano con gas fluorurati ad effetto serra, che devono adempiere agli obblighi derivanti dal Protocollo di Kyoto per ridurre le emissioni e raggiungere gli obiettivi UE sul cambiamento climatico._x000a_Nel dettaglio, la certificazione è obbligatoria per gli operatori che effettuano installazione, riparazione, manutenzione, recupero gas e ricerca perdite in impianti e apparecchiature contenenti gas fluorurati."/>
    <m/>
    <x v="2"/>
    <s v="https://www.rina.org/en/business/certification/personnel-certification/certification-of-personnel-involved-in-the-use-of-fluorinated-gases"/>
    <s v="https://www.fgas.it/"/>
    <n v="1"/>
  </r>
  <r>
    <s v="Go Green"/>
    <m/>
    <s v="GoGreen by Power.it"/>
    <s v="Attesta che l'energia fornita È prodotta esclusivamente da impianti che utilizzano fonti rinnovabili quali idroelettrica, geotermica, eolica e solare, in conformità con la Direttiva 2009/28/CE e con la Deliberazione dell’Autorità per l’Energia Eletrica e il Gas - ARG/elt 104/11"/>
    <m/>
    <x v="2"/>
    <s v="https://www.poweritlucegas.it/go-green/"/>
    <m/>
    <n v="1"/>
  </r>
  <r>
    <s v="Plastic_negativ_product_cert_since"/>
    <m/>
    <s v="Plastic Negative by rePurpose"/>
    <s v="rePurpose Global misura l'impronta di plastica, tenendo conto delle statistiche del prodotto, del tipo di materiale plastico utilizzato e delle unità di vendita. Sulla base dell'impronta di plastica (che viene ricalcolata nel tempo) viene finanziata la rimozione di una quantità di rifiuti di plastica equivalente ad almeno il doppio della nostra impronta di plastica attraverso il rePurpose. rePurpose aiuta a ridurre l'uso della plastica su base continuativa, permettendoci di comunicare e coinvolgere i nostri clienti. "/>
    <m/>
    <x v="2"/>
    <s v="https://r5living.com/en/pages/repurpose-global#"/>
    <s v="https://repurpose.global/"/>
    <n v="1"/>
  </r>
  <r>
    <s v="Biodiversity_alliance"/>
    <m/>
    <s v="Biodiversity alliance"/>
    <s v="Biodiversity Alliance è un servizio di certificazione, offerto da CCPB, che mira a rafforzare la biodiversità in un agroecosistema. a metodologia alla base della valutazione della biodiversità è l'analisi della qualità organica del suolo, che avviene attraverso l'indice QBS Soil Organic Quality, associato alla valutazione delle pratiche agronomiche adottate (concimazione, rotazioni, ecc.), delle produzioni (es. agricoltura biologica, agricoltura integrata) e dell'ambiente.à"/>
    <m/>
    <x v="2"/>
    <s v="https://www.ccpb.it/en/blog/certificazione/biodiversity-alliance/"/>
    <s v="https://www.aboca.com/it/news/nuova-certificazione-biodiversity-alliance-per-aboca/"/>
    <n v="1"/>
  </r>
  <r>
    <s v="RWS"/>
    <m/>
    <s v="RWS Responsible Wool Standard"/>
    <s v="Il Responsible Wool Standard (RWS) è una certificazione volontaria sviluppata da Textile Exchange con il contributo di agricoltori, esperti di benessere animale, esperti di conservazione del territorio, marchi e rivenditori di tutte le parti del mondo. Si occupa principalmente del benessere degli animali, ma anche del mantenimento del suolo e della preservazione dell’aspetto sociale della produzione, soprattutto nell’allevamento di pecore. Simile alla certificazione Woolmark, questa etichetta è utile per evitare di acquistare lana proveniente da allevamenti intensivi."/>
    <m/>
    <x v="3"/>
    <s v="https://www.vestilanatura.it/certificazioni-tessili/responsible-wool-standard-rws/"/>
    <s v="https://textileexchange.org/responsible-wool-standard/"/>
    <n v="3"/>
  </r>
  <r>
    <s v="VIVA"/>
    <m/>
    <s v="VIVA Sustainable Wine"/>
    <s v="VIVA è il Programma del Ministero dell’Ambiente e della Sicurezza Energetica che dal 2011 promuove la sostenibilità del comparto vitivinicolo italiano. Il Programma è finalizzato a creare un modello produttivo che rispetti l’ambiente e valorizzi il territorio, per tutelare la qualità dei vini italiani e offrire opportunità sul mercato internazionale. VIVA rappresenta lo standard pubblico per la misura e il miglioramento delle prestazioni di sostenibilità della vitivinicoltura in Italia. Il numero di adesioni al programma è in continua crescita a testimonianza del consolidato riconoscimento del Programma VIVA e della grande importanza che ha per le aziende, per i consumatori e per tutti gli stakeholder del settore vitivinicolo nell’ottica di una transizione verso modelli di produzione e consumo sempre più sostenibili."/>
    <m/>
    <x v="0"/>
    <s v="https://viticolturasostenibile.org/"/>
    <s v="https://www.ccpb.it/blog/certificazione/viva-sustainable-wine/"/>
    <n v="1"/>
  </r>
  <r>
    <s v="Organic/Biologic"/>
    <m/>
    <s v="Biologico"/>
    <s v="Il logo biologico può essere utilizzato solo sui prodotti che sono stati certificati come biologici da un organismo o un'agenzia di controllo autorizzato. Ciò significa che hanno soddisfatto condizioni rigorose per la produzione, il trattamento, il trasporto e l'immagazzinamento. Il logo può essere utilizzato solo sui prodotti che contengono almeno il 95% di ingredienti biologici e che inoltre rispettano condizioni rigorose per il restante 5%. Lo stesso ingrediente non può essere presente in forma biologica e non biologica. Accanto al logo biologico dell'UE deve essere indicato un numero di codice dell'organismo di controllo, nonché il luogo in cui sono state coltivate le materie prime agricole che compongono il prodotto.A partire dal 2007 l’UE ha reso obbligatorio l’uso del marchio comune del biologico (la bandierina verde con la fogliolina di stelle europee) per tutti i prodotti confezionati, realizzati nel territorio della Comunità Europea, che contengono almeno il 95% di ingredienti BIO. Vicino al marchio europeo deve essere indicato il codice dell’organismo di controllo e l’effettiva origine (Italia/UE/non UE) degli ingredienti che lo costituiscono. "/>
    <m/>
    <x v="0"/>
    <s v="https://icea.bio/certificazioni/food/lagricoltura-biologica/certificazione-eu/"/>
    <s v="https://agriculture.ec.europa.eu/farming/organic-farming/organic-logo_it"/>
    <n v="13"/>
  </r>
  <r>
    <s v="Greenguard_since"/>
    <m/>
    <s v="GreenGuard"/>
    <s v="Il GreenGuard è una Certificazione di Prodotto Ambientale nata negli Stati Uniti. Proprietario di GreenGuard è infatti l’Organismo di Controllo UL (Underwriters Laboratories), uno dei più importanti al mondo. Questa Certificazione è molto importante in particolare per quelle aziende facenti parte dei settori edilizia/arredo, in quanto consente di partecipare ad appalti particolarmente attenti all’ambiente, come quelli CONSIP in Italia e di acquisire crediti nei sistemi di rating internazionali, quali ad esempio la LEED. GreenGuard “misura” su un manufatto l’emissione di circa 400 sostanze nocive: dagli ftalati al benzene, dalle ammine aromatiche alla formaldeide. Ogni tre mesi viene effettuato un test in apposite camere (situate in Germania e Stati Uniti) prelevando un apposito campione di prodotto. La certificazione dura un anno e si rinnova di anno in anno."/>
    <m/>
    <x v="2"/>
    <s v="https://www.quality-net.it/certificazione-greenguard/"/>
    <s v="https://www.ul.com/services/ul-greenguard-certification"/>
    <n v="2"/>
  </r>
  <r>
    <s v="LEED_since"/>
    <m/>
    <s v="LEED®  Leadership in Energy and Environmental Design"/>
    <s v="Il Certificato di Idoneità LEED® certifica prodotti da costruzione, sistemi di costruzione._x000a_Attesta le caratteristiche di sostenibilità dei materiali da costruzione rispetto al potenziale contributo che essi hanno per l'attivazione dei crediti previsti dal sistema di certificazione edilizia LEED®. I parametri stabiliscono criteri precisi per la progettazione e la realizzazione   di   edifici salubri, efficienti dal punto di vista energetico e ad impatto ambientale."/>
    <m/>
    <x v="2"/>
    <s v="https://icea.bio/en/certifications/non-food/green-building/leed-certification/"/>
    <s v="https://www.usgbc.org/guide-LEED-certification"/>
    <n v="8"/>
  </r>
  <r>
    <s v="iso50001_since"/>
    <m/>
    <s v="ISO50001 Gestione dell'energia"/>
    <s v="La norma ISO 50001, che definisce i requisiti per implementare Sistemi di Gestione dell'Energia, è basata su un approccio PDCA (Plan-Do-Check-Act), ovvero la definizione di politiche energetiche corrette caratterizzate da obiettivi concreti, volti alla messa in atto di azioni mirate e, successivamente, al controllo ed alla verifica delle modalità di riduzione dell’utilizzo di energia, con l'obiettivo del miglioramento continuo._x000a_I suoi principali requisiti riguardano: l'implementazione di politiche energetiche caratterizzate da obiettivi concreti e misurabili; l'identificazione degli usi dell'energia, individuando le aree di criticità e gli elementi che influiscono maggiormente sui consumi; la previsione periodica dei consumi e la loro sistematica comparazione con i consumi effettivi; l'inserimento dei consumi energetici all'interno dei processi decisionali quali progettazione e acquisto di impianti, materie prime, servizi ecc."/>
    <m/>
    <x v="2"/>
    <s v="https://www.iso.org/iso-50001-energy-management.html"/>
    <s v="https://www.bureauveritas.it/needs/certificazione-iso-50001"/>
    <n v="5"/>
  </r>
  <r>
    <s v="iso9001_since"/>
    <m/>
    <s v="ISO9001 Sistemi di gestione della qualità"/>
    <s v="ISO 9001 è lo standard di gestione della qualità più utilizzato al mondo. All'interno della famiglia ISO 9000, che definisce sette principi di gestione della qualità tra cui una forte attenzione al cliente e il miglioramento continuo, ISO 9001 è l'unico standard per il quale è possibile ottenere la certificazione. La norma ISO 9001 specifica i requisiti che un sistema di gestione qualità deve possedere e risultare efficace per dimostrare la capacità di un’organizzazione di essere in grado di fornire prodotti o servizi conformi ai requisiti dei propri clienti, nonché alle normative cogenti applicabili. L’adozione di un sistema di gestione qualità è uno strumento strategico di prevenzione e gestione del rischio (“Risk-based thinking” - pensiero basato sui rischi) che mira alla soddisfazione del cliente, all’aumento del valore di servizi e prodotti e al miglioramento delle prestazioni aziendali. La certificazione ISO 9001 si rivolge a qualsiasi tipologia di organizzazione pubblica o privata, di qualsiasi settore e dimensione, manifatturiera o di servizi"/>
    <m/>
    <x v="2"/>
    <s v="https://www.iso.org/standard/62085.html"/>
    <s v="https://www.rina.org/it/qms-iso-9001"/>
    <n v="78"/>
  </r>
  <r>
    <s v="iso14001_since"/>
    <m/>
    <s v="ISO14001 Sistemi di gestione ambientale"/>
    <s v="ISO 14001 è lo standard internazionale per i sistemi di gestione ambientale più utilizzato al mondo;  è il principale standard di sistema di gestione che specifica i requisiti per l’implementazione e il mantenimento di un Sistema di Gestione Ambientale. La certificazione ISO 14001 aiuta a controllare gli aspetti ambientali, ridurre gli impatti e garantire la conformità legislativa. Fornisce un quadro che consente alle organizzazioni di progettare e implementare un SGA e di migliorare continuamente le proprie prestazioni ambientali. Aderendo a questo standard, le organizzazioni possono garantire di adottare misure proattive per ridurre al minimo il proprio impatto ambientale, rispettare i requisiti legali pertinenti e raggiungere i propri obiettivi ambientali. Il quadro comprende vari aspetti, dall’utilizzo delle risorse e dalla gestione dei rifiuti al monitoraggio delle prestazioni ambientali e al coinvolgimento delle parti interessate negli impegni ambientali."/>
    <m/>
    <x v="2"/>
    <s v="https://www.iso.org/standard/60857.html"/>
    <s v="https://www.nqa.com/it-it/certification/standards/iso-14001"/>
    <n v="47"/>
  </r>
  <r>
    <s v="iso14021_since"/>
    <m/>
    <s v="ISO14021 Etichette e dichiarazioni ambientali — Affermazioni ambientali autodichiarate (etichettatura ambientale di tipo II)"/>
    <s v="La norma ISO 14021 specifica i requisiti per le asserzioni ambientali autodichiarate, comprese dichiarazioni, simboli e grafica, riguardanti i prodotti. Descrive inoltre i termini selezionati comunemente utilizzati nelle dichiarazioni ambientali e fornisce le qualifiche per il loro utilizzo. La presente norma internazionale descrive inoltre una metodologia generale di valutazione e verifica per le asserzioni ambientali autodichiarate e metodi specifici di valutazione e verifica per le asserzioni selezionate nella presente norma internazionale. La norma non preclude, sovrascrive o modifica in alcun modo le informazioni ambientali, le dichiarazioni o l'etichettatura richieste dalla legge o qualsiasi altro requisito legale applicabile."/>
    <m/>
    <x v="2"/>
    <s v="https://www.iso.org/standard/66652.html"/>
    <s v="https://www.bureauveritas.it/needs/iso-14021-asserzioni-ambientali-auto-dichiarate"/>
    <n v="1"/>
  </r>
  <r>
    <s v="Verified_carbon_unit_VCU"/>
    <m/>
    <s v="VCS Verified Carbon Standard"/>
    <s v="Il programma Verified Carbon Standard (VCS) è il programma di accreditamento dei gas serra (GHG) più utilizzato al mondo. Spinge la finanza verso attività che riducono ed eliminano le emissioni, migliorano i mezzi di sussistenza e proteggono la natura. I progetti VCS hanno ridotto o rimosso più di un miliardo di tonnellate di emissioni di carbonio e altri gas serra dall’atmosfera. Il Programma VCS è una componente fondamentale e in evoluzione nello sforzo continuo di proteggere il nostro ambiente condiviso. Verified Carbon Unit ( VCU ) è un singolo credito (unità) di carbonio che rientra nello standard VCS ( Verified Carbon Standard )"/>
    <m/>
    <x v="2"/>
    <s v="https://verra.org/programs/verified-carbon-standard/"/>
    <m/>
    <n v="1"/>
  </r>
  <r>
    <s v="iso14064"/>
    <m/>
    <s v="ISO 14064 Gas serra_x000a_Parte 1: Specifiche con guida a livello di organizzazione per la quantificazione e la rendicontazione delle emissioni e degli assorbimenti di gas serra; Parte 2: Specifiche con orientamenti a livello di progetto per la quantificazione, il monitoraggio e la rendicontazione delle riduzioni delle emissioni di gas a effetto serra o del miglioramento della rimozione; Parte 3: Specifiche con guida per la verifica e la convalida delle dichiarazioni sui gas a effetto serra; "/>
    <s v="Le norme ISO 14064 determinano sia i requisiti degli inventari GHG predisposti dalle organizzazioni che quantificano e rapportano volontariamente le emissioni di GHG associate alle proprie attività, sia i requisiti dei progetti GHG che le organizzazioni realizzano per contrastare efficacemente il cambiamento climatico e compensare le proprie emissioni residue.  "/>
    <m/>
    <x v="2"/>
    <s v="https://www.rina.org/it/ghg-inventories-reductions-projects"/>
    <s v="https://www.iso.org/standard/66453.html"/>
    <n v="9"/>
  </r>
  <r>
    <s v="iso14067-SA_since"/>
    <m/>
    <s v="ISO 14067 Gas a effetto serra — Carbon Footprint dei prodotti — Requisiti e linee guida per la quantificazione"/>
    <s v="Questo documento specifica i principi, i requisiti e le linee guida per la quantificazione e la rendicontazione della carbon footprint di un prodotto (CFP), in modo coerente con gli standard internazionali sulla valutazione del ciclo di vita (LCA) (ISO 14040 e ISO 14044). Vengono inoltre specificati requisiti e linee guida per la quantificazione di una PCP parziale. Il presente documento è applicabile agli studi CFP, i cui risultati forniscono la base per diverse applicazioni. Questo documento affronta solo una singola categoria di impatto: il cambiamento climatico. La compensazione delle emissioni di carbonio e la comunicazione della CFP o di informazioni parziali sulla CFP non rientrano nell'ambito del presente documento._x000a_Il presente documento non valuta alcun aspetto o impatto sociale o economico, né alcun altro aspetto ambientale e relativo impatto potenzialmente derivante dal ciclo di vita di un prodotto."/>
    <m/>
    <x v="2"/>
    <s v="https://www.iso.org/standard/71206.html"/>
    <s v="https://www.bureauveritas.it/needs/verifica-iso-14067-carbon-footprint-di-prodotto"/>
    <n v="4"/>
  </r>
  <r>
    <s v="iso45001"/>
    <m/>
    <s v="ISO45001 Sistemi di gestione della salute e sicurezza sul lavoro - Requisiti con guida per l'uso"/>
    <s v="ISO 45001 è uno standard internazionale che specifica i requisiti per un sistema di gestione della salute e sicurezza sul lavoro (OH&amp;S) . Fornisce un quadro di riferimento per le organizzazioni per gestire i rischi e migliorare le prestazioni in materia di SSL. Lo standard stabilisce i criteri per la politica, gli obiettivi, la pianificazione, l'implementazione, il funzionamento, l'audit e la revisione in materia di SSL. Gli elementi chiave includono l'impegno della leadership, la partecipazione dei lavoratori, l'identificazione dei pericoli e la valutazione dei rischi, la conformità legale e normativa, la pianificazione delle emergenze, le indagini sugli incidenti e il miglioramento continuo. La norma ISO 45001 utilizza la metodologia Plan-Do-Check-Act per gestire sistematicamente i rischi per la salute e la sicurezza. Si applica a organizzazioni di tutte le dimensioni e può essere integrato con altri standard di sistemi di gestione ISO."/>
    <m/>
    <x v="2"/>
    <s v="https://www.iso.org/standard/63787.html"/>
    <s v="https://www.accredia.it/la-uni-iso-45001/"/>
    <n v="30"/>
  </r>
  <r>
    <s v="EPD_since"/>
    <m/>
    <s v="EPD Environmental Product Declaration"/>
    <s v="è un documento che descrive gli impatti ambientali legati alla produzione di una specifica quantità di prodotto o di un servizio: per esempio consumi energetici e di materie prime, produzione di rifiuti, emissioni in atmosfera e scarichi nei corpi idrici. La Dichiarazione, creata su base volontaria, deve essere predisposta facendo riferimento all’analisi del ciclo di vita del prodotto basata su uno studio LCA (Life Cycle Assessment), che definisce il consumo di risorse (materiali, acqua, energia) e gli impatti sull’ambiente circostante nelle varie fasi del ciclo di vita del prodotto. Le fasi minime considerate vanno dall’estrazione delle materie prime, il loro trasporto al sito di produzione e la produzione stessa (si dice &quot;dalla culla al cancello&quot;), oppure fino alla dismissione del prodotto stesso (si dice &quot;dalla culla alla tomba&quot;). I risultati sono presentati in forma sintetica attraverso l’impiego di una serie d’indicatori ambientali, quali ad esempio la quantità di anidride carbonica emessa o GWP (Global Warming Potential) per unità dichiarata di prodotto (ad es. per tonnellata)."/>
    <m/>
    <x v="2"/>
    <s v="https://www.epditaly.it/epd-2/"/>
    <s v="https://www.dnv.it/services/epd-dichiarazione-ambientale-di-prodotto-53565/"/>
    <n v="4"/>
  </r>
  <r>
    <s v="Equalitas"/>
    <m/>
    <s v="Equalitas - Vino sostenibile"/>
    <s v="“Equalitas - Vino sostenibile” - è uno standard volontario certificabile sulla sostenibilità del vino. Nasce da un movimento di stakeholder che ha l’obiettivo di aggregare le imprese del settore vitivinicolo per una  visione omogenea e condivisa della sostenibilità, secondo i tre pilastri sociale, ambientale ed economico.Lo standard consente di certificare le aziende (livello corporate) e i prodotti (livello filiera)."/>
    <m/>
    <x v="0"/>
    <s v="https://www.equalitas.it/"/>
    <s v="https://www.csqa.it/it-it/certificazioni/sostenibilita/equalitas"/>
    <n v="1"/>
  </r>
  <r>
    <s v="Great_place_to_work_since"/>
    <m/>
    <s v="Great Place To Work"/>
    <s v="La certificazione Great Place to Work è un riconoscimento definito “Employer-of-Choice”, vale a dire assegnato dai dipendenti stessi dell’azienda. È considerato una sorta di standard."/>
    <m/>
    <x v="2"/>
    <s v="https://www.greatplacetowork.it/certificazione-great-place-to-work/"/>
    <s v="https://www.techcompany360.it/formazione-certificazioni/great-place-to-work-cosa-e-come-si-diventa-e-perche-e-importante-certificarsi/"/>
    <n v="10"/>
  </r>
  <r>
    <s v="EMAS_since"/>
    <m/>
    <s v="EMAS  Eco-Management and Audit Scheme"/>
    <s v="è un sistema comunitario di ecogestione e audit (EMAS = Eco-Management and Audit Scheme) a cui possono aderire volontariamente le imprese e le organizzazioni, sia pubbliche che private, aventi sede nel territorio della Comunità Europea o al di fuori di esso, che desiderano impegnarsi nel valutare e migliorare la propria efficienza ambientale. _x000a_EMAS, in quanto strumento importante del piano d’azione «Produzione e consumo sostenibili» e «Politica industriale sostenibile», è inteso a:_x000a_promuovere il miglioramento continuo delle prestazioni ambientali delle organizzazioni mediante l’istituzione e l’applicazione di sistemi di gestione ambientale; la valutazione sistematica, obiettiva e periodica delle prestazioni di tali sistemi; l’offerta di informazioni sulle prestazioni ambientali; un dialogo aperto con il pubblico e le altre parti interessate; il coinvolgimento attivo e un’adeguata formazione del personale da parte delle organizzazioni interessate."/>
    <m/>
    <x v="2"/>
    <s v="https://www.csqa.it/it-it/certificazioni/sostenibilita/emas"/>
    <s v="https://europa.eu/youreurope/business/running-business/developing-business/emas-registration/index_it.htm"/>
    <n v="5"/>
  </r>
  <r>
    <s v="ECOVADIS_last"/>
    <m/>
    <s v="EcoVadis"/>
    <s v="La certificazione Ecovadis è un sistema di valutazione delle prestazioni ambientali, sociali e di governance (ESG) delle aziende. Si tratta di uno strumento che permette alle aziende di misurare e migliorare la propria performance ESG a livello internazionale, dimostrando così il proprio impegno per la sostenibilità e l’etica. La certificazione Ecovadis viene rilasciata a seguito di una valutazione indipendente, basata su una metodologia standardizzata e trasparente. Per ottenere la certificazione, le aziende devono dimostrare di adottare pratiche sostenibili e responsabili in diversi ambiti, tra cui il lavoro, l’ambiente, l’etica e il governance. Il rating riconosciuto da Ecovadis fornisce un quadro completo e lineare sulla materia permettendo quindi alle imprese di scegliere più agevolmente i fornitori del settore maggiormente attenti alla sostenibilità. EcoVadis è una delle più importanti piattaforme internazionali di rating della eco-sostenibilità. La valutazione EcoVadis consiste nel verificare le performance dell’impresa in relazione a 4 macro-ambiti: Ambiente, Lavoro e Diritti Umani, Etica ed Acquisti sostenibili. "/>
    <m/>
    <x v="2"/>
    <s v="https://ecovadis.com/it/"/>
    <s v="https://qualificagroup.it/consulenza/la-certificazione-ecovadis/"/>
    <n v="18"/>
  </r>
  <r>
    <s v="PALOK"/>
    <m/>
    <s v="palOK"/>
    <s v="La certificazione di qualità PalOK è uno strumento efficace per la sicurezza e la prevenzione degli infortuni, in quanto conoscere la capacità di carico permette agli addetti alla logistica operazioni più sicure in fase di palletizzazione, accatastamento, immagazzinaggio su scaffalature e vettori, movimentazione con automezzi, navette ed elevatori. certifica e garantisce la portata nominale su scaffalatura dei pallet, riutilizzabili, fuori standard a due e a quattro vie. E’ promosso e protetto a livello nazionale e internazionale. La scelta di abilitarsi per l’utilizzo del marchio volontario di prodotto PalOk, promosso da Assoimballaggi e Cril e protetto a livello nazionale ed internazionale, si pone l’obiettivo di coinvolgere la filiera distributiva nella diffusione di pratiche che coniughino efficienza e risparmio con un maggiore senso di responsabilità verso l’ambiente, la sicurezza degli utilizzatori e la salute umana."/>
    <m/>
    <x v="2"/>
    <s v="https://www.golinpallets.it/certificazione-palok/"/>
    <s v="https://palm.it/certificazioni/"/>
    <n v="1"/>
  </r>
  <r>
    <s v="FITOK"/>
    <m/>
    <s v="FITOK"/>
    <s v="In Italia il consorzio Servizi Legno-Sughero, attraverso il comitato tecnico FITOK, è stato riconosciuto dal Ministero delle Politiche Agricole Alimentari e Forestali quale Soggetto Gestore del marchio IPPC/FAO. Il sistema FIT OK garantisce la corretta produzione di imballaggi conformi all ISPM-15 garantendo agli utilizzatori sicurezza e rintracciabilità. Come azienda aderente a FITOK siamo sottoposti a molteplici controlli annuali da parte di ispettori certificati a livello europeo; in questi controlli vengono monitorate le procedure di accettazione e selezione della materia prima e la produzione dell’imballo finito. Siamo costantemente aggiornati sulle nuove normative e tecnologie riguardanti il trattamento fitosanitario, la lavorazione del legame e la marchiatura. Il sistema FITOK, in sintesi, oltre a ridurre al minimo il rischio di contestazione fitosanitaria e blocchi in dogana delle merci garantisce al cliente un prodotto di qualità."/>
    <m/>
    <x v="2"/>
    <s v="https://www.imballaggibazzani.com/FITOK/"/>
    <s v="https://palm.it/certificazioni/"/>
    <n v="1"/>
  </r>
  <r>
    <s v="PEFC"/>
    <m/>
    <s v="PEFC Programme for Endorsement of Forest Certification schemes"/>
    <s v="è una Certificazione Forestale, che si fonda sul rispetto dei criteri e degli indicatori definiti nelle Conferenze Ministeriali per la Protezione delle Foreste in Europa (Helsinki 1993, Lisbona 1998). Lo schema PEFC certifica tutta la filiera legno:  Nella fase produttiva certifica con lo schema GFS - Gestione  Forestale Sostenibile (Sustainably Managed Forest). L'Organizzazione che intende certificarsi deve implementare un sistema gestionale che si faccia carico dei criteri e degli indicatori PEFC. In sostanza si valuta la gestione e l'uso delle foreste e dei terreni forestali in un'ottica di sviluppo sostenibile._x000a_Nella fase di trasformazione del prodotto certifica con lo schema CoC - Catena di Custodia (Chain of Custody). L'Organizzazione che intende certificarsi deve garantire la rintracciabilità della materia prima legno certificata all'interno del processo di trasformazione, e mantenere inequivocabile la provenienza da foreste certificate."/>
    <m/>
    <x v="2"/>
    <s v="https://www.pefc.it/cosa-facciamo/il-nostro-approccio/che-cosa-e-la-certificazione"/>
    <s v="https://www.csqa.it/it-it/certificazioni/sostenibilita/pefc"/>
    <n v="3"/>
  </r>
  <r>
    <s v="FSC_since"/>
    <m/>
    <s v="FSC Forest Stewardship Council"/>
    <s v="La certificazione FSC è una certificazione internazionale, indipendente e di parte terza, specifica per il settore forestale e i prodotti - legnosi e non legnosi - derivati dalle foreste. Esistono due tipi di certificazione FSC. La gestione forestale (FSC® FM): dalla pianificazione territoriale, all’utilizzazione, all’esbosco, in questo caso, il rilascio del certificato e l’uso del marchio attestano che la foresta è gestita in modo conforme a standard ambientali, sociali ed economici; la rintracciabilità dei prodotti (FSC® COC): monitoraggio del prodotto dal luogo d’origine fino al luogo di vendita (catena di custodia), dalla concentrazione del legname, all’imposto, alla produzione di semilavorati o prodotti finiti."/>
    <m/>
    <x v="2"/>
    <s v="https://it.fsc.org/it-it/certificazioni"/>
    <s v="https://www.bureauveritas.it/needs/certificazione-fsc"/>
    <n v="20"/>
  </r>
  <r>
    <s v="sa8000_since"/>
    <m/>
    <s v="SA 8000 "/>
    <s v="Lo standard internazionale SA 8000 è un modello gestionale che si propone di valorizzare e tutelare tutto il personale ricadente nella sfera di controllo e di influenza delle Organizzazioni che lo adottano._x000a_E' uno standard che permette di: migliorare le condizioni del personale, promuovere trattamenti etici ed equi del personale, includere le convenzioni internazionali dei diritti umani. "/>
    <m/>
    <x v="2"/>
    <s v="https://www.csqa.it/it-it/certificazioni/sostenibilita/sa-8000"/>
    <s v="https://www.bureauveritas.it/needs/certificazione-sa8000"/>
    <n v="8"/>
  </r>
  <r>
    <s v="iso21001_since"/>
    <m/>
    <s v="ISO2100 Organizzazioni educative - Sistemi di gestione per organizzazioni educative - Requisiti con guida per l'uso"/>
    <s v="ISO 21001 specifica i requisiti per un Sistema di Gestione delle Organizzazioni Educative (EOMS) quando tale organizzazione: deve dimostrare la sua capacità di fornire, condividere e facilitare in modo coerente la costruzione delle conoscenze ai discenti conformemente ai requisiti legali e regolamentari applicabili; mira a migliorare la soddisfazione dei discenti, degli altri clienti e del personale attraverso l'applicazione efficace delle proprie EOMS, inclusi i processi di miglioramento del sistema. Tutti i requisiti della ISO 21001 si intendono applicabili a tutte le organizzazioni educative che forniscono, condividono e facilitano la costruzione di conoscenze per gli studenti attraverso l'insegnamento, la formazione o la ricerca, indipendentemente dal tipo, dimensione e prodotto e servizio fornito. Lo standard si applica pertanto al sistema di gestione di qualsiasi organizzazione che utilizza un curriculum per fornire, condividere e trasferire le conoscenze. ISO 21001 fornirà uno strumento di gestione comune per le organizzazioni che forniscono prodotti e servizi educativi in grado di soddisfare le esigenze degli studenti e di altri clienti."/>
    <m/>
    <x v="4"/>
    <s v="https://www.iso.org/standard/66266.html"/>
    <s v="https://www.bureauveritas.it/needs/certificazione-iso-21001"/>
    <n v="2"/>
  </r>
  <r>
    <s v="iso20121_since"/>
    <m/>
    <s v="ISO20121 Sistemi di gestione della sostenibilità degli eventi: requisiti con guida per l'uso"/>
    <s v="ISO 20121 è un faro per la gestione sostenibile degli eventi , guidando le organizzazioni a integrare perfettamente la sostenibilità in ogni aspetto della pianificazione e dell'esecuzione degli eventi . Con un occhio attento agli impatti sociali, economici e ambientali, questo standard è fondamentale per gli eventi che aspirano a lasciare un’eredità positiva e duratura. Questo standard si applica a eventi di ogni tipo e dimensione , incoraggiando le organizzazioni a gestire in modo responsabile gli impatti sociali, economici e ambientali."/>
    <m/>
    <x v="2"/>
    <s v="https://www.iso.org/standard/86389.html"/>
    <s v="https://www.csqa.it/it-it/certificazioni/sostenibilita/iso-20121#:~:text=CHE%20COS'%C3%88,impatti%20sociali%2C%20economici%20e%20ambientali."/>
    <n v="1"/>
  </r>
  <r>
    <s v="iso22000_since"/>
    <m/>
    <s v="ISO22000 Sistemi di gestione della sicurezza alimentare: requisiti per qualsiasi organizzazione nella catena alimentare"/>
    <s v="La certificazione integra i principali standard dei sistemi di gestione per la sicurezza dell'industria alimentare e si basa sul sistema HACCP._x000a_La certificazione ISO 22000 attesta, per le organizzazioni di ogni dimensione e operanti nella filiera agroalimentare, l’attenzione nei confronti della sicurezza alimentare e la capacità di gestirne i rischi connessi."/>
    <m/>
    <x v="0"/>
    <s v="https://www.iso.org/standard/65464.html"/>
    <s v="https://www.rina.org/it/food-safety-iso-22000#:~:text=La%20certificazione%20ISO%2022000%20attesta,di%20gestirne%20i%20rischi%20connessi."/>
    <n v="2"/>
  </r>
  <r>
    <s v="iso18587"/>
    <m/>
    <s v="ISO18587 Servizi di traduzione — Post-editing dei risultati della traduzione automatica — Requisiti"/>
    <s v="Fornisce i requisiti per il processo di post-editing umano completo dei risultati della traduzione automatica e le competenze dei post-editor. La norma ISO 18587 è destinata ad essere utilizzata dai TSP, dai loro clienti e dai post-editor. È applicabile solo ai contenuti elaborati dai sistemi MT._x000a_NOTA Per i servizi di traduzione in generale, vedere ISO 17100."/>
    <m/>
    <x v="2"/>
    <s v="https://www.iso.org/standard/62970.html"/>
    <s v="https://globalgroupitalia.com/iso-18587-traduzioni.htm"/>
    <n v="1"/>
  </r>
  <r>
    <s v="iso17100"/>
    <m/>
    <s v="ISO/IEC 17000 Valutazione della conformità – Vocabolario e principi generali"/>
    <s v="Questo documento specifica i termini generali e le definizioni relativi alla valutazione della conformità (compreso l'accreditamento degli organismi di valutazione della conformità) e all'uso della valutazione della conformità per facilitare gli scambi. La valutazione della conformità interagisce con altri settori quali i sistemi di gestione, la metrologia, la standardizzazione e la statistica."/>
    <m/>
    <x v="2"/>
    <s v="https://www.iso.org/standard/73029.html"/>
    <s v="https://www.certifico.com/normazione/358-news-normazione/11590-uni-cei-en-iso-iec-17000-2020"/>
    <n v="1"/>
  </r>
  <r>
    <s v="iso30415_since"/>
    <m/>
    <s v="ISO 30415 Gestione delle risorse umane – Diversità e inclusione"/>
    <s v="La prima norma ISO sulla Diversity, la ISO 30415:2021 - Human Resource Management Diversity and Inclusion, definisce le linee guida per un framework D&amp;I. La ISO 30415 è uno standard internazionale che consente di implementare, valutare, mantenere e migliorare un framework atto ad orientare e sviluppare percorsi aziendali caratterizzati da una maggiore inclusività e sostenibilità. L’applicazione della ISO 30415 migliora le opportunità di business e sostenibilità, basandosi sugli obiettivi dello sviluppo sostenibile."/>
    <m/>
    <x v="2"/>
    <s v="https://www.iso.org/standard/71164.html"/>
    <s v="https://www.bureauveritas.it/needs/attestazione-iso-30415"/>
    <n v="2"/>
  </r>
  <r>
    <s v="iso37001_since"/>
    <m/>
    <s v="ISO37001 Sistemi di gestione per la prevenzione della corruzione: requisiti con guida per l'uso"/>
    <s v="La norma ISO 37001 specifica i requisiti e fornisce indicazioni per stabilire, implementare, mantenere, rivedere e migliorare un sistema di gestione per la prevenzione della corruzione. Il sistema può essere autonomo o integrato in un sistema di gestione globale."/>
    <m/>
    <x v="2"/>
    <s v="https://www.iso.org/standard/65034.html"/>
    <s v="https://www.imq.it/it/certificazione-di-sistemi-di-gestione-aziendali/iso-37001-sistemi-di-gestione-per-la-prevenzione-della-corruzione#:~:text=231%2F2001.-,La%20norma%20ISO%2037001,supporto%20per%20la%20relativa%20applicazione."/>
    <n v="1"/>
  </r>
  <r>
    <s v="iso31000_since"/>
    <m/>
    <s v="ISO 31000 Gestione del rischio: linee guida"/>
    <s v="ISO 31000 è uno standard internazionale che fornisce principi e linee guida per la gestione del rischio . Delinea un approccio globale per identificare, analizzare, valutare, trattare, monitorare e comunicare i rischi all’interno di un’organizzazione. "/>
    <m/>
    <x v="2"/>
    <s v="https://www.iso.org/standard/65694.html"/>
    <s v="https://certification.bureauveritas.com/needs/iso-31000-risk-management"/>
    <n v="1"/>
  </r>
  <r>
    <s v="iso56002_since"/>
    <m/>
    <s v="ISO 56007 Gestione dell'innovazione – Strumenti e metodi per gestire opportunità e idee – Orientamento"/>
    <s v="Questo documento fornisce indicazioni sulla gestione di opportunità e idee: spiegare le ragioni e il valore di una gestione efficace delle idee; descrivere come prepararsi per le attività di innovazione front-end; affrontare le questioni relative alle persone e alle organizzazioni, comprese la leadership, la cultura e la strategia dell'innovazione; dettagliare le attività di innovazione e le loro interrelazioni; delineare le attività e le considerazioni sulla valutazione dei processi che sono importanti per il successo dell'innovazione._x000a_Un sottoinsieme di processi viene affrontato come descritto nella norma ISO 56002, ovvero identificare opportunità, creare concetti e convalidarli. Le attività all'interno di questi processi, se gestite insieme, portano avanti concetti di innovazione praticabili per lo sviluppo. Lo sviluppo di questi concetti di innovazione in soluzioni e l'implementazione di queste soluzioni sono affrontati dalla norma ISO 56002 e non rientrano nell'ambito di questo documento guida._x000a_Questo documento fornisce una guida per qualsiasi tipo di innovazione lungo il continuum dall'innovazione incrementale a quella radicale, come definito nella norma ISO 56000."/>
    <m/>
    <x v="2"/>
    <s v="https://www.iso.org/standard/75068.html"/>
    <s v="https://www.bureauveritas.it/needs/iso-56002-innovation-management"/>
    <n v="2"/>
  </r>
  <r>
    <s v="iso26000_since"/>
    <m/>
    <s v="ISO26000 Orientamenti sulla responsabilità sociale"/>
    <s v="Le Linee Guida ISO 26000 nascono con l’obiettivo di fornire indicazioni su come attuare la responsabilità sociale, ovvero sui principi che un'organizzazione dovrebbe integrare e mettere in pratica nelle sue attività e nelle relazioni con tutte le parti interessate. I principi di responsabilità sociale includono: rendere conto degli impatti sociali e ambientali delle proprie attività e decisioni; adottare un comportamento etico e trasparente, in conformità con le leggi applicabili e con le norme internazionali di comportamento; tenere conto degli interessi, delle richieste e delle aspettative degli stakeholder._x000a_L'integrazione della Responsabilità Sociale nella propria organizzazione si traduce in benefici rispetto a: reputazione e vantaggio competitivo, attrattiva nei confronti di lavoratori, utenti, clienti, motivazione dei propri dipendenti, rapporti con investitori, proprietari, donatori e comunità finanziaria, reale supporto allo sviluppo sostenibile."/>
    <m/>
    <x v="2"/>
    <s v="https://www.iso.org/standard/42546.html"/>
    <s v="https://www.rina.org/it/social-responsibility-iso-26000"/>
    <n v="1"/>
  </r>
  <r>
    <s v="iso22716_since"/>
    <m/>
    <s v="ISO22716 Cosmetici – Buone pratiche di fabbricazione (GMP) – Linee guida sulle buone pratiche di fabbricazione"/>
    <s v="La norma ISO 22716 fornisce le linee guida per la produzione, il controllo, lo stoccaggio e la spedizione dei prodotti cosmetici. Queste linee guida coprono gli aspetti di qualità del prodotto, ma nel loro insieme non coprono gli aspetti di sicurezza per il personale impegnato nello stabilimento, né coprono aspetti di tutela dell'ambiente. Le linee guida della norma ISO 22716 non sono applicabili alle attività di ricerca e sviluppo e distribuzione dei prodotti finiti."/>
    <m/>
    <x v="5"/>
    <s v="https://www.iso.org/standard/36437.html"/>
    <s v="https://www.dnv.it/services/uni-en-iso-22716-cosmetici-gmp--48811/"/>
    <n v="2"/>
  </r>
  <r>
    <s v="iso17001_since"/>
    <m/>
    <s v="RITIRATA. ISO/PAS 17001 Valutazione della conformità – Imparzialità – Principi e requisiti"/>
    <s v="La norma ISO/PAS 17001:2005 contiene principi e requisiti per l'elemento di imparzialità in quanto si riferisce agli standard per la valutazione della conformità. Si tratta di uno strumento interno da utilizzare nel processo di sviluppo degli standard ISO/IEC da parte dei gruppi di lavoro ISO/CASCO quando si considera l'elemento di imparzialità nella preparazione dei propri documenti. La norma ISO/PAS 17001:2005 non è un documento normativo autonomo da utilizzare direttamente nelle attività di valutazione della conformità. NOTA: vedi ISO17000"/>
    <m/>
    <x v="2"/>
    <s v="https://www.iso.org/standard/38768.html"/>
    <s v="https://www.evs.ee/en/iso-pas-17001-2005"/>
    <n v="1"/>
  </r>
  <r>
    <s v="iso27001_since"/>
    <m/>
    <s v="ISO/IEC 27001 Sicurezza delle informazioni, sicurezza informatica e tutela della privacy – Sistemi di gestione della sicurezza delle informazioni – Requisiti"/>
    <s v="ISO/IEC 27001 è lo standard più conosciuto al mondo per i sistemi di gestione della sicurezza delle informazioni (ISMS) . Definisce i requisiti che un ISMS deve soddisfare. Lo standard ISO/IEC 27001 fornisce alle aziende di qualsiasi dimensione e di tutti i settori di attività una guida per stabilire, implementare, mantenere e migliorare continuamente un sistema di gestione della sicurezza delle informazioni. La conformità alla norma ISO/IEC 27001 significa che un'organizzazione o un'azienda ha messo in atto un sistema per gestire i rischi relativi alla sicurezza dei dati posseduti o gestiti dall'azienda e che questo sistema rispetta tutte le migliori pratiche e i principi sanciti in questo standard internazionale ."/>
    <m/>
    <x v="2"/>
    <s v="https://www.iso.org/standard/27001"/>
    <s v="https://www.bureauveritas.it/needs/certificazione-iso-27001"/>
    <n v="13"/>
  </r>
  <r>
    <s v="PdR74"/>
    <m/>
    <s v="UNI/PDR 74 Sistema di gestione BIM - Requisiti"/>
    <s v="Lo scopo della UNI/PdR 74 è fornire i requisiti per l’implementazione e la certificazione di un sistema di gestione BIM (SGBIM) di un’organizzazione, sia essa un affidatario (progettista, project manager, costruttore, facility manager, manutentore, produttore di componenti, smaltitore) o un committente (pubblica amministrazione, asset manager)."/>
    <m/>
    <x v="2"/>
    <s v="https://www.certifico.com/costruzioni/370-news-costruzioni/9742-uni-pdr-74-2019-sistema-di-gestione-bim-requisiti"/>
    <s v="https://www.rina.org/it/uni-pdr-74-bim"/>
    <n v="1"/>
  </r>
  <r>
    <s v="PdR125_since"/>
    <m/>
    <s v="UNI/PDR 125 Parità di genere"/>
    <s v="La certificazione secondo la UNI/PdR 125:2022 supporta le organizzazioni nel promuovere la parità di genere, trasformando la cultura aziendale, confrontandosi per costruire la propria visione strategica secondo un processo virtuoso, migliorando e  valorizzando  le performance individuali e organizzative, facendo emergere le varietà delle caratteristiche personali e professionali al fine di una riproposta e attualizzazione dell’economia e competitività aziendale. La linea guida UNI/PdR 125:2022 richiama la UNI ISO 30415:2021 “Gestione delle risorse umane: Diversità e inclusione”. "/>
    <m/>
    <x v="2"/>
    <s v="https://www.dnv.it/services/la-linea-guida-per-la-parita-di-genere-uni-pdr-125-2022-227043/"/>
    <s v="https://www.eco-cert.it/servizi/uni-pdr-1252022-parita-di-genere/"/>
    <n v="11"/>
  </r>
  <r>
    <s v="iso46001_since"/>
    <m/>
    <s v="ISO46001 Sistemi di gestione dell’efficienza idrica – Requisiti con guida per l’uso"/>
    <s v="La UNI ISO 46001:2021 ha lo scopo di consentire alle organizzazioni di valutare e rendicontare il loro consumo idrico e di identificare, pianificare e attuare misure per ottenere risparmi idrici attraverso la gestione sistematica dell'acqua._x000a_La norma definisce i requisiti per l’implementazione di un sistema di gestione per l’efficientamento idrico e contiene una guida per il suo uso. Indirizzatta alle organizzazioni di tutti i tipi e dimensione, si può applicare a tutte le attività sotto il controllo dell’organizzazione o solo ad una parte di esse. _x000a_Attuando i requisiti indicati dalla norma, un’organizzazione potrà: Raggiungere l’efficienza nell’uso dell’acqua attraverso l’approccio «reduce, replace, reuse»; Definire, implementare e mantenere la water efficiency; Migliorare continuamente la water efficiency._x000a_La UNI ISO 46001:2021 segue la tipica struttura di alto livello ed è quindi integrabile con gli altri sistemi di gestione messi in atto da un’organizzazione."/>
    <m/>
    <x v="2"/>
    <s v="https://www.iso.org/standard/68286.html"/>
    <s v="https://www.bureauveritas.it/needs/uni-iso-460012021-la-gestione-dellefficienza-idrica"/>
    <n v="1"/>
  </r>
  <r>
    <s v="iso13485_since"/>
    <m/>
    <s v="ISO 13485 Dispositivi medici - Sistemi di Gestione per la Qualità"/>
    <s v="I requisiti della norma riguardano il Sistema di Gestione per la Qualità di un'organizzazione coinvolta in una o più fasi del ciclo di vita di un dispositivo medico, compresi progettazione e sviluppo, produzione, immagazzinamento e distribuzione, installazione, assistenza nonché dismissione finale e smaltimento dei dispositivi medici. I requisiti della presente norma internazionale possono essere utilizzati anche da fornitori o altre parti esterne che forniscono il prodotto a tali organizzazioni (per esempio, materie prime, componenti, sottogruppi, dispositivi medici, servizi di sterilizzazione, servizi di taratura, servizi di distribuzione, servizi di manutenzione)."/>
    <m/>
    <x v="2"/>
    <s v="https://www.iso.org/iso-13485-medical-devices.html"/>
    <s v="https://www.bureauveritas.it/needs/certificazione-iso-13485"/>
    <n v="2"/>
  </r>
  <r>
    <s v="ISAE3402"/>
    <m/>
    <s v="ISAE 3402 Standard Globale per la Reportistica di garanzia sulle organizzazioni di servizi"/>
    <s v="L'ISAE 3402 (precedentemente SAS-70) è una certificazione di terzi, indipendente e riconosciuta dal settore che garantisce le soluzioni di hosting gestito in outsourcing (prevalentemente servizi in ambito IT, payroll ed amministrativo)._x000a_Si tratta nel nuovo standard globale per la reportistica di garanzia sulle organizzazioni di servizi."/>
    <m/>
    <x v="2"/>
    <s v="https://www.bureauveritas.it/needs/standard-isae-3402"/>
    <m/>
    <n v="1"/>
  </r>
  <r>
    <s v="HACCP"/>
    <m/>
    <s v="HACCP Hazard Analysis and Critical Control Points"/>
    <s v="è il sistema più riconosciuto a livello internazionale basato sulla produzione di alimenti sicuri mediante un approccio preventivo. Le linee guida per la sua applicazione sono stabilite nel Codex Alimentarius PRINCIPI GENERALI DI IGIENE ALIMENTARE CXC 1-1969 (2020). Un sistema basato sull'HACCP è un requisito legale in diversi paesi, tra cui Stati Uniti e Regno Unito, a tutti i livelli della catena alimentare. Dimostrare un reale impegno per la sicurezza alimentare attraverso la conformità HACCP può anche trasformare il tuo marchio e fungere da efficace strumento di ingresso sul mercato, aprendo nuove opportunità commerciali in tutto il mondo."/>
    <m/>
    <x v="2"/>
    <s v="https://www.nqa.com/en-bd/certification/standards/haccp"/>
    <s v="https://haccptraining.org/"/>
    <n v="2"/>
  </r>
  <r>
    <s v="CEI11352"/>
    <m/>
    <s v="UNI CEI 11352 Società Servizi Energetici - requisiti "/>
    <s v="La norma UNI CEI 11352:2014 completa il quadro normativo rappresentato dalla UNI CEI EN ISO 50001 e dalla UNI CEI 11339 e si configura come uno strumento di supporto per le politiche energetiche nazionali. La norma  definisce i requisiti generali delle società (ESCO) che forniscono ai propri clienti servizi volti al miglioramento dell’efficienza energetica conformi alla norma UNI CEI EN 15900, con garanzia di risultati. In particolare, descrive i requisiti generali e le capacità (organizzativa, diagnostica, progettuale, gestionale, economica e finanziaria) che una ESCO deve possedere per poter offrire i servizi di efficienza energetica presso i propri clienti."/>
    <m/>
    <x v="6"/>
    <s v="https://www.rina.org/it/esco-certification"/>
    <m/>
    <n v="2"/>
  </r>
  <r>
    <s v="OHSAS18001"/>
    <m/>
    <s v="RITIRATA. OHSAS 18001"/>
    <s v="Nota:  la norma OHSAS 18001 è stata sostituita dalla norma ISO 45001:2018  e non è più possibile richiedere la certificazione OHSAS 18001. OHSAS 18001 è stato uno degli standard internazionali per i sistemi di gestione della salute e sicurezza sul lavoro. Ha fornito un quadro per la gestione efficace della SSL, compresi tutti gli aspetti della gestione del rischio e della conformità legale, e ha affrontato la salute e la sicurezza sul lavoro piuttosto che questioni specifiche sulla sicurezza del prodotto."/>
    <m/>
    <x v="2"/>
    <s v="https://www.nqa.com/en-ca/certification/standards/ohsas-18001"/>
    <m/>
    <n v="3"/>
  </r>
  <r>
    <s v="eIDAS"/>
    <m/>
    <s v="eIDAS electronic IDentification Authentication and Signature"/>
    <s v="Il Regolamento UE 910/2014, noto come Regolamento eIDAS - electronic IDentification Authentication and Signature, ha l’obiettivo di fornire una base normativa a livello comunitario per i mezzi di identificazione elettronica degli stati membri._x000a_Il Regolamento eIDAS ha l'obiettivo di rafforzare la fiducia di tutte le Parti Interessate (consumatori, imprese, autorità pubbliche e professionisti) negli ambienti online e nelle transazioni elettroniche nell’Unione Europea, fornendo una base normativa comune per interazioni elettroniche sicure fra cittadini, imprese e pubbliche amministrazioni."/>
    <m/>
    <x v="2"/>
    <s v="https://www.agid.gov.it/it/piattaforme/eidas"/>
    <s v="https://www.bureauveritas.it/needs/certificazione-eidas"/>
    <n v="1"/>
  </r>
  <r>
    <s v="FAMI-QS"/>
    <m/>
    <s v="FAMI-QS"/>
    <s v="Lo standard FAMI-QS promuove l'adozione di misure volte a garantire la sicurezza e la qualità degli additivi alimentari e delle premiscele, l'applicazione dei requisiti europei in materia di alimentazione animale e una migliore tracciabilità."/>
    <m/>
    <x v="0"/>
    <s v="https://fami-qs.org/"/>
    <s v="https://www.dnv.it/training/introduzione-al-sistema-fami-qs-v-6-163015/"/>
    <n v="1"/>
  </r>
  <r>
    <s v="Etichetta Assoscai"/>
    <m/>
    <s v="Etichetta Assoscai"/>
    <s v="etichetta ambientale di prodotto, emessa da Assoscai, Associazione per lo sviluppo della competitività ambientale d’impresa"/>
    <m/>
    <x v="2"/>
    <s v="https://ecozema.com/certificazioni/"/>
    <m/>
    <n v="1"/>
  </r>
  <r>
    <s v="C.I.C."/>
    <m/>
    <s v="Compostabile C.I.C."/>
    <s v="certificato di compostabilità di prodotto, emesso dal Consorzio Italiano Compostatori in ottemperanza alla norma EN13432. Pensato come un servizio destinato ai soci del CIC, il marchio risponde alla necessità di identificare con chiarezza i prodotti compostabili. Con l’obiettivo di garantire l’oggettiva compostabilità dei manufatti biodegradabili in entrata negli impianti di compostaggio, il marchio consente di contraddistinguere i materiali e i prodotti compostabili che rispettano i requisiti dello Standard Europeo UNI EN 13432 del 2002 nei processi di compostaggio industriale. "/>
    <m/>
    <x v="2"/>
    <s v="http://www.compostabile.com/"/>
    <s v="https://www.compost.it/marchio-compostabile-cic/compostabile-cic/"/>
    <n v="1"/>
  </r>
  <r>
    <s v="DIN-Certco"/>
    <m/>
    <s v="DIN-Certco"/>
    <s v="certificato di compostabilità di prodotto, emesso da DIN Certco in ottemperanza alla norma EN13432"/>
    <m/>
    <x v="2"/>
    <s v="https://www.dincertco.de/din-certco/de/"/>
    <s v="https://ecozema.com/certificazioni/"/>
    <n v="1"/>
  </r>
  <r>
    <s v="OK-Compost"/>
    <m/>
    <s v="OK-COMPOST"/>
    <s v="certificato di compostabilità di prodotto, emesso da AIB-Vincotte in ottemperanza alla norma EN13432."/>
    <m/>
    <x v="2"/>
    <s v="https://www.vincotte.be/en/professional/home/"/>
    <s v="https://ecozema.com/certificazioni/"/>
    <n v="1"/>
  </r>
  <r>
    <s v="AgroVet"/>
    <m/>
    <s v="certificato agroVet "/>
    <s v="La certificazione agroVet accerta che l’azienda rispetti le linee guida per la verificabilità dell’origine del prodotto. L’ente accerta che i criteri qualitativi obbligatori di prodotti, processi e sistemi di garanzia della qualità dal produttore al consumatore siano rispettati, in modo che la sicurezza richiesta in tutte le fasi produttive sia garantita. agroVet GmbH è un organismo di controllo e certificazione indipendente con elevati standard di qualità. Controllia e certifica le aziende per un'ampia gamma di standard di qualità nei settori delle materie prime, degli alimenti e dei mangimi, fino alle energie rinnovabili. "/>
    <m/>
    <x v="0"/>
    <s v="https://www.bio-garantie.at/agrovet"/>
    <m/>
    <n v="1"/>
  </r>
  <r>
    <s v="FairTrade"/>
    <m/>
    <s v="FAIRTRADE"/>
    <s v="Il Marchio FAIRTRADE, attraverso un sistema di certificazione internazionale, garantisce che i prodotti con il suo simbolo, siano stati siano stati prodotti nel rispetto dei diritti dei produttori e lavoratori del in Asia, Africa, America Latina e siano stati acquistati secondo i criteri del Commercio Equo e Solidale. Fairtrade garantisce un prezzo equo e stabile ai produttori del Sud del Mondo (Fairtrade minimum price) e un margine aggiuntivo da investire in progetti sociali e sanitari per le comunità e il rispetto delle colture locali (Fairtrade Premium). Nel nostro paese il Marchio di Certificazione FAIRTRADE è gestito dal consorzio Fairtrade Italia. Costituito da organismi del Terzo Settore, come Legambiente, Arci, Acli, Banca Etica, Movimento Consumatori, opera dal 1994 ed è parte di Fairtrade International, coordinamento centrale delle organizzazioni che promuovono il Marchio FAIRTRADE nei propri paesi."/>
    <m/>
    <x v="2"/>
    <s v="https://www.fairtrade.it/pdf/Il_Marchio_Fairtrade.pdf"/>
    <s v="https://finanzasostenibile.it/soci/fairtrade-italia/"/>
    <n v="2"/>
  </r>
  <r>
    <s v="Gluten_free"/>
    <m/>
    <s v="GFCP Gluten Free Certification Program "/>
    <s v="Lo standard Gluten Free è basato sull'HACCP e incorpora sistemi di gestione della sicurezza alimentare e le migliori pratiche di produzione riconosciute a livello internazionale per garantire la sicurezza e la qualità dei prodotti. I rivenditori al dettaglio, le aziende di servizi alimentari e i principali produttori di alimenti considerano la certificazione secondo lo standard un fattore fondamentale del loro processo di approvazione dei fornitori. Lo standard adotta un approccio basato sul buon senso e sul rischio, supporta la conformità normativa e fornisce alle aziende un percorso chiaro verso la certificazione. Il Programma di Certificazione Gluten Free (GFCP) del BRCGS può essere allegato a qualsiasi standard di sicurezza alimentare con marchio GFSI, come BRCGS Food, FSSC 22000, IFS Food e SQF. Gli audit possono essere condotti in modo autonomo o in combinazione con quelli di certificazione GFSI. Ciò aiuta a ridurre i costi di audit ed evita interruzioni di attività aziendali. Inoltre, armonizza le date della certificazione come ti è più comodo. E' riconosciuto dalle principali associazioni di celiaci a livello globale. "/>
    <m/>
    <x v="0"/>
    <s v="https://www.dnv.it/services/programma-di-certificazione-gluten-free-numero-3-190855/"/>
    <s v="https://icea.bio/certificazioni/food/standard-volontari/senza-glutine/"/>
    <n v="1"/>
  </r>
  <r>
    <s v="TOP EMPLOYER"/>
    <m/>
    <s v="Top Employers"/>
    <s v="La Certificazione Top Employers è il riconoscimento ufficiale delle eccellenze aziendali nelle politiche e strategie delle Risorse umane (HR) e della loro attuazione per contribuire al benessere delle persone, migliorare l’ambiente di lavoro e il mondo del lavoro. Viene rilasciata alle aziende, poco più di un centinaio in Italia, che raggiungono e soddisfano gli elevati standard richiesti dalla HR Best Practices Survey. La Survey ricopre 6 macro aree in ambito HR, esamina e analizza in profondità 20 diversi topics e rispettive Best Practice, tra cui la centralità delle persone, l’ambiente lavorativo, l’acquisizione di talenti, la formazione, il benessere, la diversità, l’equità e l’inclusione e molti altri."/>
    <m/>
    <x v="2"/>
    <s v="https://www.top-employers.com/it-IT/how-we-certify/"/>
    <s v="https://www.wateralliance.it/comunicato-stampa/certificazione-top-employers-italia-2024/"/>
    <n v="1"/>
  </r>
  <r>
    <s v="kosher"/>
    <m/>
    <s v="certificazione Kosher"/>
    <s v="Nell’ambito delle Certificazioni Religiose e Alimentari, riconosciute dalla comunità internazionale, al pari della Certificazione Halal, la Certificazione Kosher indica che un determinato alimento è stato prodotto nel rispetto delle regole e dei valori fondativi della religione ebraica."/>
    <m/>
    <x v="0"/>
    <s v="https://www.qmsitalia.it/requisiti-per-la-certificazione-kosher/"/>
    <m/>
    <n v="5"/>
  </r>
  <r>
    <s v="iso22005_since"/>
    <m/>
    <s v="ISO22005 Tracciabilità nella catena alimentare e dei mangimi — Principi generali e requisiti di base per la progettazione e l'attuazione del sistema"/>
    <s v="La norma ISO 22005:2007 fornisce i principi e specifica i requisiti di base per la progettazione e l'implementazione di un sistema di tracciabilità dei mangimi e degli alimenti. Può essere applicato da un'organizzazione che opera in qualsiasi fase della catena alimentare e dei mangimi. È destinato ad essere sufficientemente flessibile da consentire alle organizzazioni dei mangimi e alle organizzazioni alimentari di raggiungere gli obiettivi identificati. Il sistema di tracciabilità è uno strumento tecnico per aiutare un'organizzazione a conformarsi ai suoi obiettivi definiti ed è applicabile quando necessario per determinare la storia o l'ubicazione di un prodotto o dei suoi componenti rilevanti."/>
    <m/>
    <x v="2"/>
    <s v="https://www.bureauveritas.it/needs/certificazione-iso-22005"/>
    <s v="https://www.iso.org/standard/36297.html"/>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B79CB3-571A-4400-AE95-47A2D0C4F751}" name="Tabella pivot7" cacheId="0"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multipleFieldFilters="0" chartFormat="4">
  <location ref="A3:B10"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7">
        <item x="0"/>
        <item x="1"/>
        <item x="5"/>
        <item x="2"/>
        <item x="4"/>
        <item x="6"/>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5"/>
  </rowFields>
  <rowItems count="7">
    <i>
      <x v="2"/>
    </i>
    <i>
      <x v="5"/>
    </i>
    <i>
      <x v="4"/>
    </i>
    <i>
      <x v="1"/>
    </i>
    <i>
      <x v="6"/>
    </i>
    <i>
      <x/>
    </i>
    <i>
      <x v="3"/>
    </i>
  </rowItems>
  <colItems count="1">
    <i/>
  </colItems>
  <dataFields count="1">
    <dataField name="Somma di N"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4DA378BB-C113-46FE-8F2E-9F4F7206E19D}" autoFormatId="16" applyNumberFormats="0" applyBorderFormats="0" applyFontFormats="0" applyPatternFormats="0" applyAlignmentFormats="0" applyWidthHeightFormats="0">
  <queryTableRefresh nextId="155" unboundColumnsRight="141">
    <queryTableFields count="146">
      <queryTableField id="1" name="Company name Latin alphabet" tableColumnId="1"/>
      <queryTableField id="2" name="BVDID" tableColumnId="2"/>
      <queryTableField id="3" name="date_first_certified" tableColumnId="3"/>
      <queryTableField id="4" name="b_corp_profile" tableColumnId="4"/>
      <queryTableField id="5" name="website" tableColumnId="5"/>
      <queryTableField id="84" dataBound="0" tableColumnId="81"/>
      <queryTableField id="42" dataBound="0" tableColumnId="44"/>
      <queryTableField id="8" dataBound="0" tableColumnId="9"/>
      <queryTableField id="6" dataBound="0" tableColumnId="6"/>
      <queryTableField id="36" dataBound="0" tableColumnId="37"/>
      <queryTableField id="136" dataBound="0" tableColumnId="133"/>
      <queryTableField id="51" dataBound="0" tableColumnId="48"/>
      <queryTableField id="77" dataBound="0" tableColumnId="74"/>
      <queryTableField id="71" dataBound="0" tableColumnId="68"/>
      <queryTableField id="55" dataBound="0" tableColumnId="52"/>
      <queryTableField id="41" dataBound="0" tableColumnId="43"/>
      <queryTableField id="35" dataBound="0" tableColumnId="36"/>
      <queryTableField id="25" dataBound="0" tableColumnId="26"/>
      <queryTableField id="27" dataBound="0" tableColumnId="28"/>
      <queryTableField id="52" dataBound="0" tableColumnId="49"/>
      <queryTableField id="26" dataBound="0" tableColumnId="27"/>
      <queryTableField id="7" dataBound="0" tableColumnId="7"/>
      <queryTableField id="38" dataBound="0" tableColumnId="40"/>
      <queryTableField id="54" dataBound="0" tableColumnId="51"/>
      <queryTableField id="11" dataBound="0" tableColumnId="12"/>
      <queryTableField id="39" dataBound="0" tableColumnId="41"/>
      <queryTableField id="28" dataBound="0" tableColumnId="29"/>
      <queryTableField id="68" dataBound="0" tableColumnId="65"/>
      <queryTableField id="12" dataBound="0" tableColumnId="13"/>
      <queryTableField id="40" dataBound="0" tableColumnId="42"/>
      <queryTableField id="37" dataBound="0" tableColumnId="38"/>
      <queryTableField id="56" dataBound="0" tableColumnId="53"/>
      <queryTableField id="13" dataBound="0" tableColumnId="14"/>
      <queryTableField id="59" dataBound="0" tableColumnId="56"/>
      <queryTableField id="14" dataBound="0" tableColumnId="15"/>
      <queryTableField id="15" dataBound="0" tableColumnId="16"/>
      <queryTableField id="60" dataBound="0" tableColumnId="57"/>
      <queryTableField id="16" dataBound="0" tableColumnId="17"/>
      <queryTableField id="19" dataBound="0" tableColumnId="20"/>
      <queryTableField id="17" dataBound="0" tableColumnId="18"/>
      <queryTableField id="61" dataBound="0" tableColumnId="58"/>
      <queryTableField id="18" dataBound="0" tableColumnId="19"/>
      <queryTableField id="29" dataBound="0" tableColumnId="30"/>
      <queryTableField id="20" dataBound="0" tableColumnId="21"/>
      <queryTableField id="70" dataBound="0" tableColumnId="67"/>
      <queryTableField id="21" dataBound="0" tableColumnId="22"/>
      <queryTableField id="30" dataBound="0" tableColumnId="31"/>
      <queryTableField id="22" dataBound="0" tableColumnId="23"/>
      <queryTableField id="79" dataBound="0" tableColumnId="76"/>
      <queryTableField id="121" dataBound="0" tableColumnId="118"/>
      <queryTableField id="126" dataBound="0" tableColumnId="124"/>
      <queryTableField id="130" dataBound="0" tableColumnId="127"/>
      <queryTableField id="131" dataBound="0" tableColumnId="128"/>
      <queryTableField id="113" dataBound="0" tableColumnId="111"/>
      <queryTableField id="120" dataBound="0" tableColumnId="117"/>
      <queryTableField id="114" dataBound="0" tableColumnId="105"/>
      <queryTableField id="112" dataBound="0" tableColumnId="110"/>
      <queryTableField id="111" dataBound="0" tableColumnId="109"/>
      <queryTableField id="110" dataBound="0" tableColumnId="108"/>
      <queryTableField id="109" dataBound="0" tableColumnId="107"/>
      <queryTableField id="108" dataBound="0" tableColumnId="106"/>
      <queryTableField id="106" dataBound="0" tableColumnId="103"/>
      <queryTableField id="142" dataBound="0" tableColumnId="139"/>
      <queryTableField id="141" dataBound="0" tableColumnId="138"/>
      <queryTableField id="105" dataBound="0" tableColumnId="102"/>
      <queryTableField id="123" dataBound="0" tableColumnId="121"/>
      <queryTableField id="124" dataBound="0" tableColumnId="122"/>
      <queryTableField id="151" dataBound="0" tableColumnId="148"/>
      <queryTableField id="150" dataBound="0" tableColumnId="147"/>
      <queryTableField id="149" dataBound="0" tableColumnId="146"/>
      <queryTableField id="148" dataBound="0" tableColumnId="145"/>
      <queryTableField id="104" dataBound="0" tableColumnId="101"/>
      <queryTableField id="103" dataBound="0" tableColumnId="100"/>
      <queryTableField id="102" dataBound="0" tableColumnId="99"/>
      <queryTableField id="101" dataBound="0" tableColumnId="98"/>
      <queryTableField id="100" dataBound="0" tableColumnId="97"/>
      <queryTableField id="93" dataBound="0" tableColumnId="90"/>
      <queryTableField id="99" dataBound="0" tableColumnId="96"/>
      <queryTableField id="98" dataBound="0" tableColumnId="95"/>
      <queryTableField id="97" dataBound="0" tableColumnId="94"/>
      <queryTableField id="96" dataBound="0" tableColumnId="93"/>
      <queryTableField id="95" dataBound="0" tableColumnId="92"/>
      <queryTableField id="94" dataBound="0" tableColumnId="91"/>
      <queryTableField id="92" dataBound="0" tableColumnId="89"/>
      <queryTableField id="91" dataBound="0" tableColumnId="88"/>
      <queryTableField id="90" dataBound="0" tableColumnId="87"/>
      <queryTableField id="147" dataBound="0" tableColumnId="144"/>
      <queryTableField id="154" dataBound="0" tableColumnId="151"/>
      <queryTableField id="89" dataBound="0" tableColumnId="86"/>
      <queryTableField id="86" dataBound="0" tableColumnId="83"/>
      <queryTableField id="119" dataBound="0" tableColumnId="116"/>
      <queryTableField id="145" dataBound="0" tableColumnId="142"/>
      <queryTableField id="88" dataBound="0" tableColumnId="85"/>
      <queryTableField id="83" dataBound="0" tableColumnId="80"/>
      <queryTableField id="82" dataBound="0" tableColumnId="79"/>
      <queryTableField id="9" dataBound="0" tableColumnId="10"/>
      <queryTableField id="23" dataBound="0" tableColumnId="24"/>
      <queryTableField id="31" dataBound="0" tableColumnId="32"/>
      <queryTableField id="45" dataBound="0" tableColumnId="8"/>
      <queryTableField id="43" dataBound="0" tableColumnId="45"/>
      <queryTableField id="44" dataBound="0" tableColumnId="46"/>
      <queryTableField id="62" dataBound="0" tableColumnId="59"/>
      <queryTableField id="32" dataBound="0" tableColumnId="33"/>
      <queryTableField id="46" dataBound="0" tableColumnId="11"/>
      <queryTableField id="132" dataBound="0" tableColumnId="129"/>
      <queryTableField id="81" dataBound="0" tableColumnId="78"/>
      <queryTableField id="33" dataBound="0" tableColumnId="34"/>
      <queryTableField id="53" dataBound="0" tableColumnId="50"/>
      <queryTableField id="135" dataBound="0" tableColumnId="132"/>
      <queryTableField id="134" dataBound="0" tableColumnId="131"/>
      <queryTableField id="133" dataBound="0" tableColumnId="130"/>
      <queryTableField id="69" dataBound="0" tableColumnId="66"/>
      <queryTableField id="50" dataBound="0" tableColumnId="47"/>
      <queryTableField id="74" dataBound="0" tableColumnId="71"/>
      <queryTableField id="75" dataBound="0" tableColumnId="72"/>
      <queryTableField id="47" dataBound="0" tableColumnId="25"/>
      <queryTableField id="153" dataBound="0" tableColumnId="150"/>
      <queryTableField id="152" dataBound="0" tableColumnId="149"/>
      <queryTableField id="49" dataBound="0" tableColumnId="39"/>
      <queryTableField id="57" dataBound="0" tableColumnId="54"/>
      <queryTableField id="72" dataBound="0" tableColumnId="69"/>
      <queryTableField id="76" dataBound="0" tableColumnId="73"/>
      <queryTableField id="58" dataBound="0" tableColumnId="55"/>
      <queryTableField id="66" dataBound="0" tableColumnId="63"/>
      <queryTableField id="78" dataBound="0" tableColumnId="75"/>
      <queryTableField id="34" dataBound="0" tableColumnId="35"/>
      <queryTableField id="122" dataBound="0" tableColumnId="119"/>
      <queryTableField id="73" dataBound="0" tableColumnId="70"/>
      <queryTableField id="80" dataBound="0" tableColumnId="77"/>
      <queryTableField id="85" dataBound="0" tableColumnId="82"/>
      <queryTableField id="107" dataBound="0" tableColumnId="104"/>
      <queryTableField id="115" dataBound="0" tableColumnId="113"/>
      <queryTableField id="146" dataBound="0" tableColumnId="143"/>
      <queryTableField id="117" dataBound="0" tableColumnId="112"/>
      <queryTableField id="125" dataBound="0" tableColumnId="123"/>
      <queryTableField id="144" dataBound="0" tableColumnId="141"/>
      <queryTableField id="140" dataBound="0" tableColumnId="137"/>
      <queryTableField id="139" dataBound="0" tableColumnId="136"/>
      <queryTableField id="138" dataBound="0" tableColumnId="135"/>
      <queryTableField id="137" dataBound="0" tableColumnId="134"/>
      <queryTableField id="129" dataBound="0" tableColumnId="126"/>
      <queryTableField id="128" dataBound="0" tableColumnId="125"/>
      <queryTableField id="127" dataBound="0" tableColumnId="120"/>
      <queryTableField id="118" dataBound="0" tableColumnId="115"/>
      <queryTableField id="116" dataBound="0" tableColumnId="114"/>
      <queryTableField id="67" dataBound="0" tableColumnId="64"/>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96</v>
    <v>5</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B6AC24-C532-46E9-8499-34DFB22A7FC6}" name="my_data" displayName="my_data" ref="A1:EP223" tableType="queryTable" totalsRowShown="0">
  <autoFilter ref="A1:EP223" xr:uid="{D7B6AC24-C532-46E9-8499-34DFB22A7FC6}"/>
  <tableColumns count="146">
    <tableColumn id="1" xr3:uid="{D1DCE771-9FE1-489B-85C9-E6E28EAAF34D}" uniqueName="1" name="Company name Latin alphabet" queryTableFieldId="1" dataDxfId="133"/>
    <tableColumn id="2" xr3:uid="{4ABA7F26-7A61-4166-98EF-629A51CB5F4A}" uniqueName="2" name="BVDID" queryTableFieldId="2" dataDxfId="132"/>
    <tableColumn id="3" xr3:uid="{945C052D-27CD-4779-A401-0D67289F5914}" uniqueName="3" name="date_first_certified" queryTableFieldId="3" dataDxfId="131"/>
    <tableColumn id="4" xr3:uid="{C9A456DC-4665-4A7D-A4A2-1E848BB2D4A0}" uniqueName="4" name="b_corp_profile" queryTableFieldId="4" dataDxfId="130"/>
    <tableColumn id="5" xr3:uid="{574D5FF7-EE05-4BF0-AAB9-4F3C4B2F4706}" uniqueName="5" name="website" queryTableFieldId="5" dataDxfId="129"/>
    <tableColumn id="81" xr3:uid="{EA4BF258-5016-4D5D-84CB-C3BAD4E5856C}" uniqueName="81" name="local_directory" queryTableFieldId="84"/>
    <tableColumn id="44" xr3:uid="{AC59D82B-F302-463D-B9A5-C398E73B3997}" uniqueName="44" name="NOTE" queryTableFieldId="42" dataDxfId="128"/>
    <tableColumn id="9" xr3:uid="{A82F0B3B-87EF-4FBC-86C8-EF1DC1B0F9D1}" uniqueName="9" name="BC_since" queryTableFieldId="8" dataDxfId="127"/>
    <tableColumn id="6" xr3:uid="{7CC62E24-442C-42FB-9DC3-6E4F3F88EA3B}" uniqueName="6" name="Bcorp_since" queryTableFieldId="6" dataDxfId="126"/>
    <tableColumn id="37" xr3:uid="{3B33280F-2769-4AD1-A8A4-2D626F577676}" uniqueName="37" name="LANGUAGE" queryTableFieldId="36" dataDxfId="125"/>
    <tableColumn id="133" xr3:uid="{E459A6C0-69A1-46CB-B6AA-9BD78D6170CB}" uniqueName="133" name="other.report_2024" queryTableFieldId="136" dataDxfId="124"/>
    <tableColumn id="48" xr3:uid="{53143FD0-9F4C-457B-B514-446FFD574C69}" uniqueName="48" name="other.report_2023" queryTableFieldId="51"/>
    <tableColumn id="74" xr3:uid="{2B5F127E-5848-46CD-9B17-A93BFFFB91B2}" uniqueName="74" name="annual.report_2023" queryTableFieldId="77"/>
    <tableColumn id="68" xr3:uid="{6E2FF75D-A869-44D8-9DFA-0D6678EA33D1}" uniqueName="68" name="sustain.report_2023" queryTableFieldId="71" dataDxfId="123"/>
    <tableColumn id="52" xr3:uid="{3EEA6091-FBBC-4529-8799-604791E11D28}" uniqueName="52" name="impact.report_2023" queryTableFieldId="55"/>
    <tableColumn id="43" xr3:uid="{23FD99AB-B6BC-4DFA-82FF-7D18729DB1B1}" uniqueName="43" name="other.report_2022" queryTableFieldId="41" dataDxfId="122"/>
    <tableColumn id="36" xr3:uid="{8D25950D-63D0-4CA4-AEF0-586FDA22B028}" uniqueName="36" name="sustain.report_2022" queryTableFieldId="35" dataDxfId="121"/>
    <tableColumn id="26" xr3:uid="{4E712072-1E9A-4327-94AA-CEC40150476B}" uniqueName="26" name="impact.report_2022" queryTableFieldId="25" dataDxfId="120"/>
    <tableColumn id="28" xr3:uid="{C73A28BA-FD77-46F2-A73A-ED6724999E32}" uniqueName="28" name="annual.report_2022" queryTableFieldId="27" dataDxfId="119"/>
    <tableColumn id="49" xr3:uid="{4705D36A-1FC6-47E6-94BE-F34B5BB5A5E8}" uniqueName="49" name="other.report_2021" queryTableFieldId="52"/>
    <tableColumn id="27" xr3:uid="{57C136C8-C383-46D9-BCDD-74143950F98B}" uniqueName="27" name="impact.report_2021" queryTableFieldId="26" dataDxfId="118"/>
    <tableColumn id="7" xr3:uid="{66F93679-84DC-4C2C-99F6-0458ED2CC43D}" uniqueName="7" name="sustain.report_2021" queryTableFieldId="7" dataDxfId="117"/>
    <tableColumn id="40" xr3:uid="{5CEE7250-4056-4D54-BC88-845E5C718953}" uniqueName="40" name="annual.report_2021" queryTableFieldId="38" dataDxfId="116"/>
    <tableColumn id="51" xr3:uid="{70B5337D-2421-42A0-A316-B95242FA0523}" uniqueName="51" name="other.report_2020" queryTableFieldId="54"/>
    <tableColumn id="12" xr3:uid="{6BDC68E2-2EA7-4CFA-AD1E-6DA18FB0ABBC}" uniqueName="12" name="sustain.report_2020" queryTableFieldId="11" dataDxfId="115"/>
    <tableColumn id="41" xr3:uid="{73053BEA-4078-469E-866A-364F7A411FDE}" uniqueName="41" name="annual.report_2020" queryTableFieldId="39" dataDxfId="114"/>
    <tableColumn id="29" xr3:uid="{E19E5AFA-EBD1-41B3-A1AE-DDA577B321B2}" uniqueName="29" name="impact.report_2020" queryTableFieldId="28" dataDxfId="113"/>
    <tableColumn id="65" xr3:uid="{45AABCA0-390C-40DD-BD10-FE1ADA7C2F61}" uniqueName="65" name="other.report_2019" queryTableFieldId="68" dataDxfId="112"/>
    <tableColumn id="13" xr3:uid="{E7A860EE-643C-4BBF-8883-5D6D6D9FB2E9}" uniqueName="13" name="sustain.report_2019" queryTableFieldId="12" dataDxfId="111"/>
    <tableColumn id="42" xr3:uid="{3947E1EB-F85B-498B-AB99-D70720289F40}" uniqueName="42" name="annual.report_2019" queryTableFieldId="40" dataDxfId="110"/>
    <tableColumn id="38" xr3:uid="{CF426D02-7A20-461B-AC11-9A4623C6B18A}" uniqueName="38" name="impact.report_2019" queryTableFieldId="37" dataDxfId="109"/>
    <tableColumn id="53" xr3:uid="{4164CA60-1FBF-4A28-A9A2-DE3132A1BEA9}" uniqueName="53" name="other.report_2018" queryTableFieldId="56"/>
    <tableColumn id="14" xr3:uid="{280D3C42-93CD-49A1-AB96-FBC0F7A99837}" uniqueName="14" name="sustain.report_2018" queryTableFieldId="13" dataDxfId="108"/>
    <tableColumn id="56" xr3:uid="{A7740D45-84CE-4900-A1E3-BEA94A648365}" uniqueName="56" name="impact.report_2018" queryTableFieldId="59"/>
    <tableColumn id="15" xr3:uid="{F093C560-4BD1-42C2-8E9A-1E4CF5A4E96F}" uniqueName="15" name="annual.report_2018" queryTableFieldId="14" dataDxfId="107"/>
    <tableColumn id="16" xr3:uid="{9DB6CD91-21CC-4A55-BA2A-A09DB9C48E97}" uniqueName="16" name="sustain.report_2017" queryTableFieldId="15" dataDxfId="106"/>
    <tableColumn id="57" xr3:uid="{90ED2A19-08C5-425B-B9A8-89D861EB30C2}" uniqueName="57" name="impact.report_2017" queryTableFieldId="60"/>
    <tableColumn id="17" xr3:uid="{73E66204-5FC5-48CF-8607-02A9004E3636}" uniqueName="17" name="annual.report_2017" queryTableFieldId="16" dataDxfId="105"/>
    <tableColumn id="20" xr3:uid="{E0808EDA-4C2C-4FD8-AE69-4E052CAC8150}" uniqueName="20" name="other.report_2016" queryTableFieldId="19" dataDxfId="104"/>
    <tableColumn id="18" xr3:uid="{D9AF4DB5-87CA-4FE4-AA08-A13D69CE7878}" uniqueName="18" name="sustain.report_2016" queryTableFieldId="17" dataDxfId="103"/>
    <tableColumn id="58" xr3:uid="{C324DEB8-7610-4402-B6B7-04884352B3EA}" uniqueName="58" name="impact.report_2016" queryTableFieldId="61"/>
    <tableColumn id="19" xr3:uid="{28A02520-D7B4-43C3-822E-76733E8FD0D5}" uniqueName="19" name="annual.report_2016" queryTableFieldId="18" dataDxfId="102"/>
    <tableColumn id="30" xr3:uid="{DF1A4E85-AA24-4D6D-A61B-24BF8E3C7295}" uniqueName="30" name="sustain.report_2015" queryTableFieldId="29" dataDxfId="101"/>
    <tableColumn id="21" xr3:uid="{CFBD1B55-6473-4845-B5CD-82B2CD817357}" uniqueName="21" name="other.report_2015" queryTableFieldId="20" dataDxfId="100"/>
    <tableColumn id="67" xr3:uid="{F6A15FBA-6AB1-444E-AB3E-3A95287F0B6B}" uniqueName="67" name="impact.report_2015" queryTableFieldId="70" dataDxfId="99"/>
    <tableColumn id="22" xr3:uid="{3FC5F915-AE2B-45F4-9618-E280BAAC74B2}" uniqueName="22" name="annual.report_2015" queryTableFieldId="21" dataDxfId="98"/>
    <tableColumn id="31" xr3:uid="{58AACB51-0C7E-4CE6-BDF7-E4E36D662D8C}" uniqueName="31" name="sustain.report_2014" queryTableFieldId="30" dataDxfId="97"/>
    <tableColumn id="23" xr3:uid="{369D4A0D-6B23-4A63-8E74-AEFB4115DDD8}" uniqueName="23" name="annual.report_2014" queryTableFieldId="22" dataDxfId="96"/>
    <tableColumn id="76" xr3:uid="{543B5035-F53A-4B67-A509-A2D9A57CE188}" uniqueName="76" name="note fonte certificazioni" queryTableFieldId="79"/>
    <tableColumn id="118" xr3:uid="{824ADAF8-C904-461C-9DE4-6D5D0FC1D8C6}" uniqueName="118" name="FSSC:22000" queryTableFieldId="121" dataDxfId="95"/>
    <tableColumn id="124" xr3:uid="{EB8EEC7E-B183-468F-A5EE-9EB8CF46F7CE}" uniqueName="124" name="IATF16949" queryTableFieldId="126" dataDxfId="94"/>
    <tableColumn id="127" xr3:uid="{E94B7CF0-0775-41A8-AAA4-256840EB25C1}" uniqueName="127" name="ISCC" queryTableFieldId="130" dataDxfId="93"/>
    <tableColumn id="128" xr3:uid="{C7056193-73B4-48D6-A846-6204272D2F89}" uniqueName="128" name="UL" queryTableFieldId="131" dataDxfId="92"/>
    <tableColumn id="111" xr3:uid="{4827EBC8-AEC2-4CEE-A187-A323CDFC4B0C}" uniqueName="111" name="BRC/BRCGS" queryTableFieldId="113" dataDxfId="91"/>
    <tableColumn id="117" xr3:uid="{D73D9033-2D85-486D-9843-2CA5F02D984E}" uniqueName="117" name="Halal_certification" queryTableFieldId="120" dataDxfId="90"/>
    <tableColumn id="105" xr3:uid="{9F803015-AABC-4EE1-90E3-C68500F14D39}" uniqueName="105" name="Halal Qaulity Control" queryTableFieldId="114" dataDxfId="89"/>
    <tableColumn id="110" xr3:uid="{543EE303-7771-4B40-A11C-32AF0B54A9CB}" uniqueName="110" name="cert_prod_linea_HALAL" queryTableFieldId="112" dataDxfId="88"/>
    <tableColumn id="109" xr3:uid="{3DEC874B-774D-4363-B55A-26031A6D8301}" uniqueName="109" name="IFS" queryTableFieldId="111" dataDxfId="87"/>
    <tableColumn id="108" xr3:uid="{57D158A3-ABB0-4794-B45E-EE6BB2E57037}" uniqueName="108" name="StandardDTP126" queryTableFieldId="110" dataDxfId="86"/>
    <tableColumn id="107" xr3:uid="{E9D39C8F-4026-4344-9AAA-3E72F942278D}" uniqueName="107" name="StandardDTP049" queryTableFieldId="109" dataDxfId="85"/>
    <tableColumn id="106" xr3:uid="{C20E1BD2-8EFB-4C23-B7C4-1F69FFA91C7C}" uniqueName="106" name="StandardDTP030" queryTableFieldId="108" dataDxfId="84"/>
    <tableColumn id="103" xr3:uid="{482BA37D-672E-444B-BFF6-D687141F38E9}" uniqueName="103" name="For textile" queryTableFieldId="106"/>
    <tableColumn id="139" xr3:uid="{847F215A-18E6-4C7D-9196-7509AA1F0156}" uniqueName="139" name="BCI Better Cotton Initiative" queryTableFieldId="142" dataDxfId="83"/>
    <tableColumn id="138" xr3:uid="{6866652B-B9B2-4E5D-BFE3-E53677F13BA1}" uniqueName="138" name="Bluesign" queryTableFieldId="141" dataDxfId="82"/>
    <tableColumn id="102" xr3:uid="{8D59C2F5-6F60-4F9E-B665-8C974A62C605}" uniqueName="102" name="ZDHC" queryTableFieldId="105"/>
    <tableColumn id="121" xr3:uid="{378B9A6E-8A08-44F7-80E3-39F411B7CFA4}" uniqueName="121" name="C2C_certified_material_health" queryTableFieldId="123" dataDxfId="81"/>
    <tableColumn id="122" xr3:uid="{C8EDC537-708A-4B4C-BEDB-DC4D466BCA4C}" uniqueName="122" name="Masters of linen" queryTableFieldId="124" dataDxfId="80"/>
    <tableColumn id="148" xr3:uid="{7DED5308-0EE1-44DB-941C-9515433AE9ED}" uniqueName="148" name="Organic100" queryTableFieldId="151" dataDxfId="79"/>
    <tableColumn id="147" xr3:uid="{25E97530-6546-4915-A5F6-81B18304952E}" uniqueName="147" name="NATIVA" queryTableFieldId="150" dataDxfId="78"/>
    <tableColumn id="146" xr3:uid="{18AF5BAD-39AC-49D0-83B0-950F03CEE2D0}" uniqueName="146" name="The good Cashmere standard" queryTableFieldId="149" dataDxfId="77"/>
    <tableColumn id="145" xr3:uid="{853F13B0-1629-4D48-8092-B4A946026E82}" uniqueName="145" name="sfa" queryTableFieldId="148" dataDxfId="76"/>
    <tableColumn id="101" xr3:uid="{38C5CB97-23FF-49E3-BF68-C40B9FDA08C9}" uniqueName="101" name="Woolmark" queryTableFieldId="104"/>
    <tableColumn id="100" xr3:uid="{B4C2147D-70CA-48C6-9FA7-E7FD3D8A087E}" uniqueName="100" name="UL Bio-based content" queryTableFieldId="103"/>
    <tableColumn id="99" xr3:uid="{9D8AADEC-BD87-4415-B302-95B4E0AB4FA3}" uniqueName="99" name="Associazione tessile e salute" queryTableFieldId="102"/>
    <tableColumn id="98" xr3:uid="{D8DDFCD0-F497-4F46-AAF6-5E37894DB793}" uniqueName="98" name="SustainWOOL" queryTableFieldId="101"/>
    <tableColumn id="97" xr3:uid="{EBC5A6AF-F528-453B-9D8C-3239DA3784F3}" uniqueName="97" name="Oeko-tex" queryTableFieldId="100"/>
    <tableColumn id="90" xr3:uid="{3A2AA4D7-CD29-4B2B-A972-B7BE781090DA}" uniqueName="90" name="Climate_neutral_operations_since" queryTableFieldId="93"/>
    <tableColumn id="96" xr3:uid="{84A070C0-9390-4347-8A02-9A2723F27A40}" uniqueName="96" name="OCS" queryTableFieldId="99"/>
    <tableColumn id="95" xr3:uid="{FEF82F72-A9DC-4C24-980B-9FA56F076823}" uniqueName="95" name="Mulesing free" queryTableFieldId="98"/>
    <tableColumn id="94" xr3:uid="{F037F61B-7422-4CBD-B78A-F9016AC79005}" uniqueName="94" name="GRS" queryTableFieldId="97"/>
    <tableColumn id="93" xr3:uid="{0ABA873C-352A-4BD7-912F-97ACCF1D5337}" uniqueName="93" name="Gots" queryTableFieldId="96"/>
    <tableColumn id="92" xr3:uid="{D9B0725F-0C9C-4A94-9E76-D68307A76835}" uniqueName="92" name="European flax standard" queryTableFieldId="95"/>
    <tableColumn id="91" xr3:uid="{4B657CEE-7511-4D3F-A913-9483D294A8D6}" uniqueName="91" name="Cotton for life" queryTableFieldId="94"/>
    <tableColumn id="89" xr3:uid="{8DE3F4BF-FAA6-4FBD-9C23-EB229DB2948E}" uniqueName="89" name="Vegan" queryTableFieldId="92"/>
    <tableColumn id="88" xr3:uid="{2372F295-4854-4EED-B959-F2DF44D5C4C8}" uniqueName="88" name="Biodyvin" queryTableFieldId="91"/>
    <tableColumn id="87" xr3:uid="{80C338E5-89D4-45F7-9A78-29516D0505B4}" uniqueName="87" name="Ecolabel_since" queryTableFieldId="90"/>
    <tableColumn id="144" xr3:uid="{672E412B-F642-4404-911E-FDB22BC18812}" uniqueName="144" name="F-Gas" queryTableFieldId="147" dataDxfId="75"/>
    <tableColumn id="151" xr3:uid="{AEE5E0AE-6A43-485A-824A-A4C2AD31DF64}" uniqueName="151" name="Go Green" queryTableFieldId="154" dataDxfId="74"/>
    <tableColumn id="86" xr3:uid="{10FA96F8-EC2B-405C-A9DE-CBAFDA9EEA15}" uniqueName="86" name="Plastic_negativ_product_cert_since" queryTableFieldId="89"/>
    <tableColumn id="83" xr3:uid="{BCE07B7E-FD48-4A6E-B6F6-F045DA468BBA}" uniqueName="83" name="Biodiversity_alliance" queryTableFieldId="86"/>
    <tableColumn id="116" xr3:uid="{D10B9EE3-62DD-42CE-BD46-FBC30C798C7D}" uniqueName="116" name="RWS" queryTableFieldId="119" dataDxfId="73"/>
    <tableColumn id="142" xr3:uid="{3D8C01E0-961D-4E22-86D0-0D99D74F1BA1}" uniqueName="142" name="VIVA" queryTableFieldId="145" dataDxfId="72"/>
    <tableColumn id="85" xr3:uid="{F5A1D27C-5D6A-40D1-9887-A235CA936594}" uniqueName="85" name="Organic/Biologic" queryTableFieldId="88"/>
    <tableColumn id="80" xr3:uid="{F23E67A5-43D4-41D9-BA98-0842D8F890EA}" uniqueName="80" name="Greenguard_since" queryTableFieldId="83"/>
    <tableColumn id="79" xr3:uid="{91D8048E-D21B-4C8A-9AE1-CD87BF0E645A}" uniqueName="79" name="LEED_since" queryTableFieldId="82"/>
    <tableColumn id="10" xr3:uid="{AF6073E9-EA48-49B2-9BAA-66D8F30BF73A}" uniqueName="10" name="iso50001_since" queryTableFieldId="9" dataDxfId="71"/>
    <tableColumn id="24" xr3:uid="{FB4E541C-1578-428F-90ED-5AA1BDDB4CC3}" uniqueName="24" name="iso9001_since" queryTableFieldId="23" dataDxfId="70"/>
    <tableColumn id="32" xr3:uid="{1AFE7DCE-DF66-49D4-8080-F68F8711C51D}" uniqueName="32" name="iso14001_since" queryTableFieldId="31" dataDxfId="69"/>
    <tableColumn id="8" xr3:uid="{348FE564-429F-49C3-B213-076E239B4857}" uniqueName="8" name="iso14021_since" queryTableFieldId="45"/>
    <tableColumn id="45" xr3:uid="{F8FF11E0-C6C4-4BA9-991D-C6567E6DE0C0}" uniqueName="45" name="Verified_carbon_unit_VCU" queryTableFieldId="43" dataDxfId="68"/>
    <tableColumn id="46" xr3:uid="{7319475C-B29B-496A-9F66-FEC6A098A2F7}" uniqueName="46" name="iso14064" queryTableFieldId="44" dataDxfId="67"/>
    <tableColumn id="59" xr3:uid="{853660F0-4145-4118-B1D4-534F2FF91722}" uniqueName="59" name="iso14067-SA_since" queryTableFieldId="62"/>
    <tableColumn id="33" xr3:uid="{21EA7242-6F6B-422E-82D1-C5DA11F88AE2}" uniqueName="33" name="iso45001" queryTableFieldId="32" dataDxfId="66"/>
    <tableColumn id="11" xr3:uid="{6FF07572-212E-45C1-AA7B-D4292B6AE0AA}" uniqueName="11" name="EPD_since" queryTableFieldId="46"/>
    <tableColumn id="129" xr3:uid="{A743E13A-AFB0-4D01-860E-A43D81AEEF2E}" uniqueName="129" name="Equalitas" queryTableFieldId="132" dataDxfId="65"/>
    <tableColumn id="78" xr3:uid="{AAC847C2-51D9-4ECA-B3ED-FDE32FDAED6B}" uniqueName="78" name="Great_place_to_work_since" queryTableFieldId="81"/>
    <tableColumn id="34" xr3:uid="{B07B2A63-0BA8-4A03-AA4A-A0367E189038}" uniqueName="34" name="EMAS_since" queryTableFieldId="33" dataDxfId="64"/>
    <tableColumn id="50" xr3:uid="{2C034B72-0597-4AF2-8221-2D887F67FCAC}" uniqueName="50" name="ECOVADIS_last" queryTableFieldId="53"/>
    <tableColumn id="132" xr3:uid="{D2C22F0E-CC2D-4D52-9BCB-B50C0449B3AF}" uniqueName="132" name="PALOK" queryTableFieldId="135" dataDxfId="63"/>
    <tableColumn id="131" xr3:uid="{FF8A95EB-EA74-42BF-9892-8972193BCCEF}" uniqueName="131" name="FITOK" queryTableFieldId="134" dataDxfId="62"/>
    <tableColumn id="130" xr3:uid="{82203C53-E2B6-4984-9549-83E10B5F0928}" uniqueName="130" name="PEFC" queryTableFieldId="133" dataDxfId="61"/>
    <tableColumn id="66" xr3:uid="{061E25A8-7BE7-42F6-B254-CBC71928ACAA}" uniqueName="66" name="FSC_since" queryTableFieldId="69" dataDxfId="60"/>
    <tableColumn id="47" xr3:uid="{591C81AC-0E7B-41A3-BEEA-ED18D00CBDAA}" uniqueName="47" name="sa8000_since" queryTableFieldId="50"/>
    <tableColumn id="71" xr3:uid="{650E93D5-BED5-45DF-B994-2E50D8FED1BF}" uniqueName="71" name="iso21001_since" queryTableFieldId="74" dataDxfId="59"/>
    <tableColumn id="72" xr3:uid="{597DD05F-258C-4D3A-90DB-B29F255CE20C}" uniqueName="72" name="iso20121_since" queryTableFieldId="75" dataDxfId="58"/>
    <tableColumn id="25" xr3:uid="{AE27BE4E-1E36-4041-A8E1-34B6BE74F4A9}" uniqueName="25" name="iso22000_since" queryTableFieldId="47"/>
    <tableColumn id="150" xr3:uid="{37276A60-19AE-4D38-B876-7C31B1E913F4}" uniqueName="150" name="iso18587" queryTableFieldId="153" dataDxfId="57"/>
    <tableColumn id="149" xr3:uid="{0908514D-BE8B-4D6D-A1EB-F66A969666B8}" uniqueName="149" name="iso17100" queryTableFieldId="152" dataDxfId="56"/>
    <tableColumn id="39" xr3:uid="{6B22B6D2-9BF7-40D4-A17A-43D4DDE4A2A7}" uniqueName="39" name="iso30415_since" queryTableFieldId="49"/>
    <tableColumn id="54" xr3:uid="{E92CF8D1-4654-4B76-8235-C4427CC5B763}" uniqueName="54" name="iso37001_since" queryTableFieldId="57"/>
    <tableColumn id="69" xr3:uid="{3B8E8421-9209-40BC-8C0F-4E6705F2C715}" uniqueName="69" name="iso31000_since" queryTableFieldId="72" dataDxfId="55"/>
    <tableColumn id="73" xr3:uid="{5BAF8739-6E0F-49CB-B049-A48A616AC872}" uniqueName="73" name="iso56002_since" queryTableFieldId="76" dataDxfId="54"/>
    <tableColumn id="55" xr3:uid="{234A49AA-67A7-447E-93D1-FB29C83D34BA}" uniqueName="55" name="iso26000_since" queryTableFieldId="58"/>
    <tableColumn id="63" xr3:uid="{C40BAEA3-CA93-41E0-8291-AB7CEAC7318B}" uniqueName="63" name="iso22716_since" queryTableFieldId="66" dataDxfId="53"/>
    <tableColumn id="75" xr3:uid="{C10929D4-DB8F-49D2-98CF-55A99E43929E}" uniqueName="75" name="iso17001_since" queryTableFieldId="78"/>
    <tableColumn id="35" xr3:uid="{14DFB56A-A2BF-476E-9947-D79E46D1A10A}" uniqueName="35" name="iso27001_since" queryTableFieldId="34" dataDxfId="52"/>
    <tableColumn id="119" xr3:uid="{BB01D647-92D2-4F8D-83E4-CB9C95D24F22}" uniqueName="119" name="PdR74" queryTableFieldId="122" dataDxfId="51"/>
    <tableColumn id="70" xr3:uid="{9B335D81-6813-4B2F-87EC-B2E2242ABA2A}" uniqueName="70" name="PdR125_since" queryTableFieldId="73" dataDxfId="50"/>
    <tableColumn id="77" xr3:uid="{B034341F-D0FD-47D1-B043-6D4D02BECDFA}" uniqueName="77" name="iso46001_since" queryTableFieldId="80"/>
    <tableColumn id="82" xr3:uid="{475C2822-6BED-4EAA-AD86-67E99720C00E}" uniqueName="82" name="iso13485_since" queryTableFieldId="85"/>
    <tableColumn id="104" xr3:uid="{BD35490A-FEF1-4700-BA7F-37C6A1DC86A9}" uniqueName="104" name="ISAE3402" queryTableFieldId="107"/>
    <tableColumn id="113" xr3:uid="{9627762A-4D96-4B54-9924-4CD2B4E11871}" uniqueName="113" name="HACCP" queryTableFieldId="115" dataDxfId="49"/>
    <tableColumn id="143" xr3:uid="{A8261A2D-823B-4072-B072-CBE435757D6C}" uniqueName="143" name="CEI11352" queryTableFieldId="146" dataDxfId="48"/>
    <tableColumn id="112" xr3:uid="{33BAB77E-9314-4119-86E6-681698F4B33D}" uniqueName="112" name="OHSAS18001" queryTableFieldId="117" dataDxfId="47"/>
    <tableColumn id="123" xr3:uid="{6D64E421-5FA4-4161-8600-A01E9B4BF0C6}" uniqueName="123" name="eIDAS" queryTableFieldId="125" dataDxfId="46"/>
    <tableColumn id="141" xr3:uid="{39B83E75-BCD7-4E2C-AC21-A78004401F81}" uniqueName="141" name="FAMI-QS" queryTableFieldId="144" dataDxfId="45"/>
    <tableColumn id="137" xr3:uid="{905E85C3-1BC9-402B-8C18-39C825203CB4}" uniqueName="137" name="Etichetta Assoscai" queryTableFieldId="140" dataDxfId="44"/>
    <tableColumn id="136" xr3:uid="{90F23199-DCAD-4990-B274-C536F368AE62}" uniqueName="136" name="C.I.C." queryTableFieldId="139" dataDxfId="43"/>
    <tableColumn id="135" xr3:uid="{80BF9082-653E-44F1-86AA-7EA09D9D2C95}" uniqueName="135" name="DIN-Certco" queryTableFieldId="138" dataDxfId="42"/>
    <tableColumn id="134" xr3:uid="{869F5B29-1219-4463-A2BB-D9AFE33613A5}" uniqueName="134" name="OK-Compost" queryTableFieldId="137" dataDxfId="41"/>
    <tableColumn id="126" xr3:uid="{607FAAAC-582C-43D5-B556-2CCA77AFA551}" uniqueName="126" name="AgroVet" queryTableFieldId="129" dataDxfId="40"/>
    <tableColumn id="125" xr3:uid="{08E90B11-2174-4C09-AC53-456C10E1A499}" uniqueName="125" name="FairTrade" queryTableFieldId="128" dataDxfId="39"/>
    <tableColumn id="120" xr3:uid="{AD1667B8-C9B3-48CD-8859-BDECDC56121C}" uniqueName="120" name="Gluten_free" queryTableFieldId="127" dataDxfId="38"/>
    <tableColumn id="115" xr3:uid="{0F47EC93-20CC-41CD-9F6C-8870EEC43EBE}" uniqueName="115" name="TOP EMPLOYER" queryTableFieldId="118" dataDxfId="37"/>
    <tableColumn id="114" xr3:uid="{7239C7F3-8B9C-4908-9060-9646694183D8}" uniqueName="114" name="kosher" queryTableFieldId="116" dataDxfId="36"/>
    <tableColumn id="64" xr3:uid="{FF464E98-7D9D-46F7-A600-92A003C8387D}" uniqueName="64" name="iso22005_since" queryTableFieldId="67" dataDxfId="35"/>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4BE74D-0094-4662-A367-CBA2D0E010DB}" name="Tabella3" displayName="Tabella3" ref="A1:J98" totalsRowShown="0" headerRowDxfId="34" dataDxfId="32" headerRowBorderDxfId="33" tableBorderDxfId="31">
  <autoFilter ref="A1:J98" xr:uid="{A84BE74D-0094-4662-A367-CBA2D0E010DB}"/>
  <sortState xmlns:xlrd2="http://schemas.microsoft.com/office/spreadsheetml/2017/richdata2" ref="A2:J98">
    <sortCondition ref="A1:A98"/>
  </sortState>
  <tableColumns count="10">
    <tableColumn id="1" xr3:uid="{53B21109-FE15-4099-BF6D-F2A981600AF6}" name="ID" dataDxfId="30"/>
    <tableColumn id="2" xr3:uid="{41838368-E657-44E4-AD96-F8F413723ED8}" name="NOME COLONNA" dataDxfId="29"/>
    <tableColumn id="3" xr3:uid="{088CA1DE-8D4C-48F6-8EE3-50594E1D5E8F}" name="NOME COLONNA2" dataDxfId="28"/>
    <tableColumn id="4" xr3:uid="{4430FDF7-2E1B-4B34-B385-B2C212D14225}" name="LABEL" dataDxfId="27"/>
    <tableColumn id="5" xr3:uid="{5416D5BA-102A-461C-B388-08136D23BFC4}" name="NOME CERTIFICAZIONE" dataDxfId="26"/>
    <tableColumn id="6" xr3:uid="{DACF0DAB-8A30-4828-9B89-0B3425391DC9}" name="DESCRIZIONE" dataDxfId="25"/>
    <tableColumn id="7" xr3:uid="{43D6F454-372F-4664-B341-A252B2898A28}" name="SETTORE DI APPLICAZIONE" dataDxfId="24"/>
    <tableColumn id="8" xr3:uid="{7EC5A84C-50EF-46F6-9658-81D530BB9C7B}" name="FONTE1" dataDxfId="23"/>
    <tableColumn id="9" xr3:uid="{2A054D4D-AF89-4FB7-A0F7-6B1FF03D0F96}" name="FONTE2" dataDxfId="22"/>
    <tableColumn id="10" xr3:uid="{CD368CF0-9939-4E66-99A8-8E1C48C58406}" name="N"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95494E-0A99-4761-B5C7-D12057DD4B98}" name="Tabella4" displayName="Tabella4" ref="A1:M98" totalsRowShown="0" headerRowDxfId="20" dataDxfId="18" headerRowBorderDxfId="19" tableBorderDxfId="17">
  <autoFilter ref="A1:M98" xr:uid="{4295494E-0A99-4761-B5C7-D12057DD4B98}"/>
  <sortState xmlns:xlrd2="http://schemas.microsoft.com/office/spreadsheetml/2017/richdata2" ref="A2:M98">
    <sortCondition descending="1" ref="M1:M98"/>
  </sortState>
  <tableColumns count="13">
    <tableColumn id="22" xr3:uid="{AEA5E2E7-8E78-4222-8FBD-6617518BF9EA}" name="ID" dataDxfId="16"/>
    <tableColumn id="23" xr3:uid="{11F86894-EEBD-45F1-900A-020D0204BD22}" name="NOME COLONNA" dataDxfId="15"/>
    <tableColumn id="1" xr3:uid="{D9167D8B-EFC4-4427-A6B8-8773C336AE21}" name="NOME COLONNA2" dataDxfId="14"/>
    <tableColumn id="2" xr3:uid="{84A469B6-3C56-4387-AD0F-B3624D0997C1}" name="LABEL" dataDxfId="13"/>
    <tableColumn id="3" xr3:uid="{572C71D2-B3B0-41AD-8046-830CF03E1DF9}" name="NOME CERTIFICAZIONE" dataDxfId="12"/>
    <tableColumn id="4" xr3:uid="{5CE93FC2-298F-4E39-B2FD-00ECE34FB3C2}" name="DESCRIZIONE" dataDxfId="11"/>
    <tableColumn id="5" xr3:uid="{FDBF5E2D-5905-49F7-ACF7-7C0B9CC54A2E}" name="CERTIFICAZIONE DI PRODOTTO" dataDxfId="10"/>
    <tableColumn id="6" xr3:uid="{2E79F6A3-EF49-484E-AB49-76D425B74978}" name="SOSTENIBILITA' AMBIENTALE" dataDxfId="9"/>
    <tableColumn id="7" xr3:uid="{49F5CEFF-EA42-46AD-9AB2-FB9B88437EF5}" name="SOSTENIBILITA' SOCIALE" dataDxfId="8"/>
    <tableColumn id="8" xr3:uid="{17425B10-4865-42E1-9E18-6B8ECC6F4957}" name="SETTORE DI APPLICAZIONE" dataDxfId="7"/>
    <tableColumn id="9" xr3:uid="{80000960-254F-4E35-B608-61D3009D904C}" name="FONTE1" dataDxfId="6"/>
    <tableColumn id="10" xr3:uid="{169964F0-8B7F-4AA1-B33E-445D1B9F004D}" name="FONTE2" dataDxfId="5"/>
    <tableColumn id="11" xr3:uid="{B0C314A7-EC87-4D08-870D-B878C32CD854}" name="N" dataDxfId="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1F754B-9BBC-48BD-BAAD-A84D52C1A333}" name="Tabella7" displayName="Tabella7" ref="A1:H96" totalsRowShown="0">
  <autoFilter ref="A1:H96" xr:uid="{391F754B-9BBC-48BD-BAAD-A84D52C1A333}"/>
  <tableColumns count="8">
    <tableColumn id="3" xr3:uid="{6E2815D8-B7C0-4F80-88C2-10EC2F76A467}" name="NOME COLONNA2"/>
    <tableColumn id="4" xr3:uid="{690839D4-97C7-482A-8A2A-62FD6CB480C1}" name="LABEL"/>
    <tableColumn id="5" xr3:uid="{927438F4-84C3-4846-A2FD-506A2A4985C0}" name="NOME CERTIFICAZIONE"/>
    <tableColumn id="7" xr3:uid="{FC57E912-196E-417A-84BD-9D47ABAD360B}" name="CERTIFICAZIONE DI PRODOTTO" dataDxfId="3"/>
    <tableColumn id="8" xr3:uid="{EA66C2F1-FBF0-4458-ABF7-3165EC8173DE}" name="SOSTENIBILITA' AMBIENTALE" dataDxfId="2"/>
    <tableColumn id="9" xr3:uid="{6099E8C4-8DA3-4685-8D94-CB5E46A37C98}" name="SOSTENIBILITA' SOCIALE" dataDxfId="1"/>
    <tableColumn id="10" xr3:uid="{0160D618-62AF-40CC-9D5B-1AA2F6931F11}" name="SETTORE DI APPLICAZIONE" dataDxfId="0"/>
    <tableColumn id="13" xr3:uid="{91B5CC7C-E819-4648-9C68-407CCFB0823D}" name="N"/>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Local/Packages/Microsoft.Office.Desktop_8wekyb3d8bbwe/LocalCache/Roaming/Microsoft/Excel/report_db/ANDRIANI_Sustainable-Development-Report_2019_interactive_en.pdf" TargetMode="External"/><Relationship Id="rId671" Type="http://schemas.openxmlformats.org/officeDocument/2006/relationships/hyperlink" Target="../../../../AppData/Local/Packages/Microsoft.Office.Desktop_8wekyb3d8bbwe/LocalCache/Roaming/Microsoft/Excel/report_db/delab-impact_report_de_lab_2022.pdf" TargetMode="External"/><Relationship Id="rId769" Type="http://schemas.openxmlformats.org/officeDocument/2006/relationships/hyperlink" Target="../../../../AppData/Local/Packages/Microsoft.Office.Desktop_8wekyb3d8bbwe/LocalCache/Roaming/Microsoft/Excel/all_doc_db/GRC%20PARFUM%20SOCIETA'%20PER%20AZIONI%20SOCIETA'%20BENEFIT,%20IN%20FORMA%20ABBREVI%20ATA%20GRC%20PARFUM%20S.P.A.%20S.%20B" TargetMode="External"/><Relationship Id="rId976" Type="http://schemas.openxmlformats.org/officeDocument/2006/relationships/hyperlink" Target="../../../../AppData/Local/Packages/Microsoft.Office.Desktop_8wekyb3d8bbwe/LocalCache/Roaming/Microsoft/Excel/all_doc_db/PROGRESSIO%20SOCIETA'%20DI%20GESTIONE%20DEL%20RISPARMIO%20S.P.A.%20O%20IN%20FORMA%20ABBREVIATA%20PROGRESSIO%20SGR%20S.P.A" TargetMode="External"/><Relationship Id="rId21" Type="http://schemas.openxmlformats.org/officeDocument/2006/relationships/hyperlink" Target="../../../../AppData/Local/Packages/Microsoft.Office.Desktop_8wekyb3d8bbwe/LocalCache/Roaming/Microsoft/Excel/report_db/illy_Impact-Report_2021_SECURED.pdf" TargetMode="External"/><Relationship Id="rId324" Type="http://schemas.openxmlformats.org/officeDocument/2006/relationships/hyperlink" Target="https://www.bcorporation.net/en-us/find-a-b-corp/company/extra-vega-srl" TargetMode="External"/><Relationship Id="rId531" Type="http://schemas.openxmlformats.org/officeDocument/2006/relationships/hyperlink" Target="https://www.bcorporation.net/en-us/find-a-b-corp/company/kudu-srl" TargetMode="External"/><Relationship Id="rId629" Type="http://schemas.openxmlformats.org/officeDocument/2006/relationships/hyperlink" Target="../../../../AppData/Local/Packages/Microsoft.Office.Desktop_8wekyb3d8bbwe/LocalCache/Roaming/Microsoft/Excel/all_doc_db/PIANTANDO%20SRL%20SOCIETA'%20DI%20BENEFIT" TargetMode="External"/><Relationship Id="rId170" Type="http://schemas.openxmlformats.org/officeDocument/2006/relationships/hyperlink" Target="../../../../AppData/Local/Packages/Microsoft.Office.Desktop_8wekyb3d8bbwe/LocalCache/Roaming/Microsoft/Excel/report_db/Relazione-di-Impatto-2021.caaaa.pdf" TargetMode="External"/><Relationship Id="rId836" Type="http://schemas.openxmlformats.org/officeDocument/2006/relationships/hyperlink" Target="../../../../AppData/Local/Packages/Microsoft.Office.Desktop_8wekyb3d8bbwe/LocalCache/Roaming/Microsoft/Excel/all_doc_db/DAMIANO%20S.P.A" TargetMode="External"/><Relationship Id="rId1021" Type="http://schemas.openxmlformats.org/officeDocument/2006/relationships/hyperlink" Target="../../../../AppData/Local/Packages/Microsoft.Office.Desktop_8wekyb3d8bbwe/LocalCache/Roaming/Microsoft/Excel/all_doc_db/CRABIZ%20S.R.L.%20S.B" TargetMode="External"/><Relationship Id="rId1119" Type="http://schemas.openxmlformats.org/officeDocument/2006/relationships/hyperlink" Target="report_db\DERMOPHISIOLOGIQUE_2021.pdf" TargetMode="External"/><Relationship Id="rId268" Type="http://schemas.openxmlformats.org/officeDocument/2006/relationships/hyperlink" Target="../../../../AppData/Local/Packages/Microsoft.Office.Desktop_8wekyb3d8bbwe/LocalCache/Roaming/Microsoft/Excel/report_db/GERMINALBIO-RELAZIONE-IMPATTO-CREABIO-2022.pdf" TargetMode="External"/><Relationship Id="rId475" Type="http://schemas.openxmlformats.org/officeDocument/2006/relationships/hyperlink" Target="../../../../AppData/Local/Packages/Microsoft.Office.Desktop_8wekyb3d8bbwe/LocalCache/Roaming/Microsoft/Excel/report_db/people-Relazione-di-impatto-2022-da-pubblicare-2.pdf" TargetMode="External"/><Relationship Id="rId682" Type="http://schemas.openxmlformats.org/officeDocument/2006/relationships/hyperlink" Target="../../../../AppData/Local/Packages/Microsoft.Office.Desktop_8wekyb3d8bbwe/LocalCache/Roaming/Microsoft/Excel/all_doc_db/PROMOS%20SRL%20SB" TargetMode="External"/><Relationship Id="rId903" Type="http://schemas.openxmlformats.org/officeDocument/2006/relationships/hyperlink" Target="../../../../AppData/Local/Packages/Microsoft.Office.Desktop_8wekyb3d8bbwe/LocalCache/Roaming/Microsoft/Excel/report_db/ambrosol-bilancio-sostenibilita-ambrosol-2022.pdf" TargetMode="External"/><Relationship Id="rId32" Type="http://schemas.openxmlformats.org/officeDocument/2006/relationships/hyperlink" Target="../../../../AppData/Local/Packages/Microsoft.Office.Desktop_8wekyb3d8bbwe/LocalCache/Roaming/Microsoft/Excel/report_db/Florim_Bilancio_di_Sostenibilita_2019-EN.pdf" TargetMode="External"/><Relationship Id="rId128" Type="http://schemas.openxmlformats.org/officeDocument/2006/relationships/hyperlink" Target="../../../../AppData/Local/Packages/Microsoft.Office.Desktop_8wekyb3d8bbwe/LocalCache/Roaming/Microsoft/Excel/report_db/Report_sostenibilita_2020_web.pdf" TargetMode="External"/><Relationship Id="rId335" Type="http://schemas.openxmlformats.org/officeDocument/2006/relationships/hyperlink" Target="https://www.bcorporation.net/en-us/find-a-b-corp/company/vitalis-dr-joseph" TargetMode="External"/><Relationship Id="rId542" Type="http://schemas.openxmlformats.org/officeDocument/2006/relationships/hyperlink" Target="../../../../AppData/Local/Packages/Microsoft.Office.Desktop_8wekyb3d8bbwe/LocalCache/Roaming/Microsoft/Excel/report_db/edi-2015.12.31-Relazione-sulla-gestione-EdiCspa.pdf" TargetMode="External"/><Relationship Id="rId987" Type="http://schemas.openxmlformats.org/officeDocument/2006/relationships/hyperlink" Target="../../../../AppData/Local/Packages/Microsoft.Office.Desktop_8wekyb3d8bbwe/LocalCache/Roaming/Microsoft/Excel/all_doc_db/CARTESIO%20FULLCARD%20S.R.L.%20S.B" TargetMode="External"/><Relationship Id="rId181" Type="http://schemas.openxmlformats.org/officeDocument/2006/relationships/hyperlink" Target="../../../../AppData/Local/Packages/Microsoft.Office.Desktop_8wekyb3d8bbwe/LocalCache/Roaming/Microsoft/Excel/report_db/BilancioSostenibilita2022ff.pdf" TargetMode="External"/><Relationship Id="rId402" Type="http://schemas.openxmlformats.org/officeDocument/2006/relationships/hyperlink" Target="../../../../AppData/Local/Packages/Microsoft.Office.Desktop_8wekyb3d8bbwe/LocalCache/Roaming/Microsoft/Excel/report_db/way-2019-Relazione-d-impatto.pdf" TargetMode="External"/><Relationship Id="rId847" Type="http://schemas.openxmlformats.org/officeDocument/2006/relationships/hyperlink" Target="../../../../AppData/Local/Packages/Microsoft.Office.Desktop_8wekyb3d8bbwe/LocalCache/Roaming/Microsoft/Excel/all_doc_db/PUNTO%20PACK%20S.P.A.%20SOCIETA'%20BENEFIT" TargetMode="External"/><Relationship Id="rId1032" Type="http://schemas.openxmlformats.org/officeDocument/2006/relationships/hyperlink" Target="../../../../AppData/Local/Packages/Microsoft.Office.Desktop_8wekyb3d8bbwe/LocalCache/Roaming/Microsoft/Excel/all_doc_db/RICEHOUSE%20S.R.L.%20SOCIETA'%20BENEFIT" TargetMode="External"/><Relationship Id="rId279" Type="http://schemas.openxmlformats.org/officeDocument/2006/relationships/hyperlink" Target="https://www.bcorporation.net/en-us/find-a-b-corp/company/ephoto-srl" TargetMode="External"/><Relationship Id="rId486" Type="http://schemas.openxmlformats.org/officeDocument/2006/relationships/hyperlink" Target="../../../../AppData/Local/Packages/Microsoft.Office.Desktop_8wekyb3d8bbwe/LocalCache/Roaming/Microsoft/Excel/report_db/PalazzinaCreativa_Report%20B-Corp_DEF-3.pdf" TargetMode="External"/><Relationship Id="rId693" Type="http://schemas.openxmlformats.org/officeDocument/2006/relationships/hyperlink" Target="../../../../AppData/Local/Packages/Microsoft.Office.Desktop_8wekyb3d8bbwe/LocalCache/Roaming/Microsoft/Excel/report_db/pragmetica2019-www_pragmetica.pdf" TargetMode="External"/><Relationship Id="rId707" Type="http://schemas.openxmlformats.org/officeDocument/2006/relationships/hyperlink" Target="../../../../AppData/Local/Packages/Microsoft.Office.Desktop_8wekyb3d8bbwe/LocalCache/Roaming/Microsoft/Excel/report_db/merits-Relazione-di-impatto_Merits-SB-srl_2019.pdf" TargetMode="External"/><Relationship Id="rId914" Type="http://schemas.openxmlformats.org/officeDocument/2006/relationships/hyperlink" Target="..\..\..\..\AppData\Local\Packages\Microsoft.Office.Desktop_8wekyb3d8bbwe\LocalCache\Roaming\Microsoft\Excel\all_doc_db\PARADISI%20-%20S.R.L\cert" TargetMode="External"/><Relationship Id="rId43" Type="http://schemas.openxmlformats.org/officeDocument/2006/relationships/hyperlink" Target="../../../../AppData/Local/Packages/Microsoft.Office.Desktop_8wekyb3d8bbwe/LocalCache/Roaming/Microsoft/Excel/report_db/BILANCIO%20INTEGRATO%202020%20con%20Relazione%20di%20impatto%202020.pdf" TargetMode="External"/><Relationship Id="rId139" Type="http://schemas.openxmlformats.org/officeDocument/2006/relationships/hyperlink" Target="../../../../AppData/Local/Packages/Microsoft.Office.Desktop_8wekyb3d8bbwe/LocalCache/Roaming/Microsoft/Excel/report_db/VanteaSMART_Bilancio_di_Sostenibilita_2021.pdf" TargetMode="External"/><Relationship Id="rId346" Type="http://schemas.openxmlformats.org/officeDocument/2006/relationships/hyperlink" Target="https://www.bcorporation.net/en-us/find-a-b-corp/company/nativa-srl-sb" TargetMode="External"/><Relationship Id="rId553" Type="http://schemas.openxmlformats.org/officeDocument/2006/relationships/hyperlink" Target="../../../../AppData/Local/Packages/Microsoft.Office.Desktop_8wekyb3d8bbwe/LocalCache/Roaming/Microsoft/Excel/report_db/edi-Relazione-sulla-gestione-2021.pdf" TargetMode="External"/><Relationship Id="rId760" Type="http://schemas.openxmlformats.org/officeDocument/2006/relationships/hyperlink" Target="../../../../AppData/Local/Packages/Microsoft.Office.Desktop_8wekyb3d8bbwe/LocalCache/Roaming/Microsoft/Excel/all_doc_db/P.M.G.%20ITALIA%20S.P.A/cert" TargetMode="External"/><Relationship Id="rId998" Type="http://schemas.openxmlformats.org/officeDocument/2006/relationships/hyperlink" Target="../../../../AppData/Local/Packages/Microsoft.Office.Desktop_8wekyb3d8bbwe/LocalCache/Roaming/Microsoft/Excel/all_doc_db/CARTER%20&amp;%20BENSON%20S.R.L.%20SOCIETA'%20BENEFIT" TargetMode="External"/><Relationship Id="rId192" Type="http://schemas.openxmlformats.org/officeDocument/2006/relationships/hyperlink" Target="../../../../AppData/Local/Packages/Microsoft.Office.Desktop_8wekyb3d8bbwe/LocalCache/Roaming/Microsoft/Excel/report_db/Reti_Relazione-di-Impatto-2020.pdf" TargetMode="External"/><Relationship Id="rId206" Type="http://schemas.openxmlformats.org/officeDocument/2006/relationships/hyperlink" Target="../../../../AppData/Local/Packages/Microsoft.Office.Desktop_8wekyb3d8bbwe/LocalCache/Roaming/Microsoft/Excel/report_db/SOSTAIN_REPORT_TDA_2022-1.pdf" TargetMode="External"/><Relationship Id="rId413" Type="http://schemas.openxmlformats.org/officeDocument/2006/relationships/hyperlink" Target="https://www.bcorporation.net/en-us/find-a-b-corp/company/dermophisiologique-srl-sb" TargetMode="External"/><Relationship Id="rId858" Type="http://schemas.openxmlformats.org/officeDocument/2006/relationships/hyperlink" Target="../../../../AppData/Local/Packages/Microsoft.Office.Desktop_8wekyb3d8bbwe/LocalCache/Roaming/Microsoft/Excel/all_doc_db/ARCA%20ETICHETTE%20SPA/cert" TargetMode="External"/><Relationship Id="rId1043" Type="http://schemas.openxmlformats.org/officeDocument/2006/relationships/hyperlink" Target="../../../../AppData/Local/Packages/Microsoft.Office.Desktop_8wekyb3d8bbwe/LocalCache/Roaming/Microsoft/Excel/all_doc_db/PEOPLE%20MANAGEMENT%20LAB%20SOCIETA'%20BENEFIT%20A%20RESPONSABILITA'%20LIMITATA%20IN%20SIGLA%20PEOPLE%20MANAGEMENT%20LAB%20SRL%20SOCIETA'%20BENEFIT" TargetMode="External"/><Relationship Id="rId497" Type="http://schemas.openxmlformats.org/officeDocument/2006/relationships/hyperlink" Target="https://www.bcorporation.net/en-us/find-a-b-corp/company/rudenetworks-srl-societ-benefit" TargetMode="External"/><Relationship Id="rId620" Type="http://schemas.openxmlformats.org/officeDocument/2006/relationships/hyperlink" Target="https://www.bcorporation.net/en-us/find-a-b-corp/company/people-management-lab-sb-srl" TargetMode="External"/><Relationship Id="rId718" Type="http://schemas.openxmlformats.org/officeDocument/2006/relationships/hyperlink" Target="../../../../AppData/Local/Packages/Microsoft.Office.Desktop_8wekyb3d8bbwe/LocalCache/Roaming/Microsoft/Excel/all_doc_db/AMBIENTA%20SGR%20S.P.A" TargetMode="External"/><Relationship Id="rId925" Type="http://schemas.openxmlformats.org/officeDocument/2006/relationships/hyperlink" Target="https://www.germinalbio.it/" TargetMode="External"/><Relationship Id="rId357" Type="http://schemas.openxmlformats.org/officeDocument/2006/relationships/hyperlink" Target="../../../../AppData/Local/Packages/Microsoft.Office.Desktop_8wekyb3d8bbwe/LocalCache/Roaming/Microsoft/Excel/report_db/ProgressioSGR_ESG-Report-2022-ENG.pdf" TargetMode="External"/><Relationship Id="rId1110" Type="http://schemas.openxmlformats.org/officeDocument/2006/relationships/hyperlink" Target="report_db\Gescha__ftsbericht_2020_kurz_komprimiert.pdf" TargetMode="External"/><Relationship Id="rId54" Type="http://schemas.openxmlformats.org/officeDocument/2006/relationships/hyperlink" Target="../../../../AppData/Local/Packages/Microsoft.Office.Desktop_8wekyb3d8bbwe/LocalCache/Roaming/Microsoft/Excel/report_db/Danone-RAI-18-EN.pdf" TargetMode="External"/><Relationship Id="rId217" Type="http://schemas.openxmlformats.org/officeDocument/2006/relationships/hyperlink" Target="https://www.bcorporation.net/en-us/find-a-b-corp/company/costadoro-sp-a" TargetMode="External"/><Relationship Id="rId564" Type="http://schemas.openxmlformats.org/officeDocument/2006/relationships/hyperlink" Target="https://www.bcorporation.net/en-us/find-a-b-corp/company/lito-reverberi-di-reverberi" TargetMode="External"/><Relationship Id="rId771" Type="http://schemas.openxmlformats.org/officeDocument/2006/relationships/hyperlink" Target="../../../../AppData/Local/Packages/Microsoft.Office.Desktop_8wekyb3d8bbwe/LocalCache/Roaming/Microsoft/Excel/report_db/grc-Politica-Sostenibilita&#768;-rev.04-06_06_2022_low.pdf" TargetMode="External"/><Relationship Id="rId869" Type="http://schemas.openxmlformats.org/officeDocument/2006/relationships/hyperlink" Target="../../../../AppData/Local/Packages/Microsoft.Office.Desktop_8wekyb3d8bbwe/LocalCache/Roaming/Microsoft/Excel/all_doc_db/RETI%20S.P.A" TargetMode="External"/><Relationship Id="rId424" Type="http://schemas.openxmlformats.org/officeDocument/2006/relationships/hyperlink" Target="../../../../AppData/Local/Packages/Microsoft.Office.Desktop_8wekyb3d8bbwe/LocalCache/Roaming/Microsoft/Excel/report_db/service-relazione_impatto_2022.pdf" TargetMode="External"/><Relationship Id="rId631" Type="http://schemas.openxmlformats.org/officeDocument/2006/relationships/hyperlink" Target="../../../../AppData/Local/Packages/Microsoft.Office.Desktop_8wekyb3d8bbwe/LocalCache/Roaming/Microsoft/Excel/all_doc_db/THE%20OKAPI%20NETWORK%20SRL%20SOCIETA'%20BENEFIT" TargetMode="External"/><Relationship Id="rId729" Type="http://schemas.openxmlformats.org/officeDocument/2006/relationships/hyperlink" Target="../../../../AppData/Local/Packages/Microsoft.Office.Desktop_8wekyb3d8bbwe/LocalCache/Roaming/Microsoft/Excel/all_doc_db/PASCOL%20S.R.L" TargetMode="External"/><Relationship Id="rId1054" Type="http://schemas.openxmlformats.org/officeDocument/2006/relationships/hyperlink" Target="../../../../AppData/Local/Packages/Microsoft.Office.Desktop_8wekyb3d8bbwe/LocalCache/Roaming/Microsoft/Excel/all_doc_db/RUDENETWORKS%20S.R.L.%20SOCIETA'%20BENEFIT" TargetMode="External"/><Relationship Id="rId270" Type="http://schemas.openxmlformats.org/officeDocument/2006/relationships/hyperlink" Target="https://www.bcorporation.net/en-us/find-a-b-corp/company/sarno-display-srl" TargetMode="External"/><Relationship Id="rId936" Type="http://schemas.openxmlformats.org/officeDocument/2006/relationships/hyperlink" Target="../../../../AppData/Local/Packages/Microsoft.Office.Desktop_8wekyb3d8bbwe/LocalCache/Roaming/Microsoft/Excel/all_doc_db/FARMER%20S.P.A/cert" TargetMode="External"/><Relationship Id="rId1121" Type="http://schemas.openxmlformats.org/officeDocument/2006/relationships/hyperlink" Target="report_db\EVOLVERE_2020.pdf" TargetMode="External"/><Relationship Id="rId65" Type="http://schemas.openxmlformats.org/officeDocument/2006/relationships/hyperlink" Target="../../../../AppData/Local/Packages/Microsoft.Office.Desktop_8wekyb3d8bbwe/LocalCache/Roaming/Microsoft/Excel/report_db/davines-group-sustainability-report-16-17-it.pdf" TargetMode="External"/><Relationship Id="rId130" Type="http://schemas.openxmlformats.org/officeDocument/2006/relationships/hyperlink" Target="https://www.bcorporation.net/en-us/find-a-b-corp/company/linificio-e-canapificio-nazionale-srl" TargetMode="External"/><Relationship Id="rId368" Type="http://schemas.openxmlformats.org/officeDocument/2006/relationships/hyperlink" Target="..\..\..\..\AppData\Local\Packages\Microsoft.Office.Desktop_8wekyb3d8bbwe\LocalCache\Roaming\Microsoft\Excel\report_db\HBR%20Italia_Una%20nuova%20visione%20di%20Corporate%20Wellbeing_Position%20Paper%20TEHA-Jointly.pdf" TargetMode="External"/><Relationship Id="rId575" Type="http://schemas.openxmlformats.org/officeDocument/2006/relationships/hyperlink" Target="../../../../AppData/Local/Packages/Microsoft.Office.Desktop_8wekyb3d8bbwe/LocalCache/Roaming/Microsoft/Excel/report_db/floweRelazione-di-Impatto-2020.pdf" TargetMode="External"/><Relationship Id="rId782" Type="http://schemas.openxmlformats.org/officeDocument/2006/relationships/hyperlink" Target="../../../../AppData/Local/Packages/Microsoft.Office.Desktop_8wekyb3d8bbwe/LocalCache/Roaming/Microsoft/Excel/report_db/bringme2021-RelazioneAnnualeImpatto2021_Jojob_brochure_compressed.pdf" TargetMode="External"/><Relationship Id="rId228" Type="http://schemas.openxmlformats.org/officeDocument/2006/relationships/hyperlink" Target="../../../../AppData/Local/Packages/Microsoft.Office.Desktop_8wekyb3d8bbwe/LocalCache/Roaming/Microsoft/Excel/report_db/ambrosol-relazione-impatto-2021-benefit-corporation-report.pdf" TargetMode="External"/><Relationship Id="rId435" Type="http://schemas.openxmlformats.org/officeDocument/2006/relationships/hyperlink" Target="../../../../AppData/Local/Packages/Microsoft.Office.Desktop_8wekyb3d8bbwe/LocalCache/Roaming/Microsoft/Excel/report_db/crabiz-relazione-di-impatto-2022.pdf" TargetMode="External"/><Relationship Id="rId642" Type="http://schemas.openxmlformats.org/officeDocument/2006/relationships/hyperlink" Target="../../../../AppData/Local/Packages/Microsoft.Office.Desktop_8wekyb3d8bbwe/LocalCache/Roaming/Microsoft/Excel/report_db/bottega-Relazione-d-impatto-2020.pdf" TargetMode="External"/><Relationship Id="rId1065" Type="http://schemas.openxmlformats.org/officeDocument/2006/relationships/hyperlink" Target="../../../../AppData/Local/Packages/Microsoft.Office.Desktop_8wekyb3d8bbwe/LocalCache/Roaming/Microsoft/Excel/all_doc_db/ENDLESS%20S.R.L.%20SOCIETA'%20BENEFIT,%20SIGLABILE%20IN%20ENDLESS%20S.R.L.%20S.B" TargetMode="External"/><Relationship Id="rId281" Type="http://schemas.openxmlformats.org/officeDocument/2006/relationships/hyperlink" Target="../../../../AppData/Local/Packages/Microsoft.Office.Desktop_8wekyb3d8bbwe/LocalCache/Roaming/Microsoft/Excel/report_db/EPHOTORAPPORTO-DI-SOSTENIBILITa&#768;-2022.pdf" TargetMode="External"/><Relationship Id="rId502" Type="http://schemas.openxmlformats.org/officeDocument/2006/relationships/hyperlink" Target="../../../../AppData/Local/Packages/Microsoft.Office.Desktop_8wekyb3d8bbwe/LocalCache/Roaming/Microsoft/Excel/report_db/operari-RELAZIONE_DI_IMPATTO_2022_FINALE.pdf" TargetMode="External"/><Relationship Id="rId947" Type="http://schemas.openxmlformats.org/officeDocument/2006/relationships/hyperlink" Target="../../../../AppData/Local/Packages/Microsoft.Office.Desktop_8wekyb3d8bbwe/LocalCache/Roaming/Microsoft/Excel/all_doc_db/BULGARELLI%20PRODUCTION%20S.R.L" TargetMode="External"/><Relationship Id="rId1132" Type="http://schemas.openxmlformats.org/officeDocument/2006/relationships/hyperlink" Target="report_db\MONDORA_2020.pdf" TargetMode="External"/><Relationship Id="rId76" Type="http://schemas.openxmlformats.org/officeDocument/2006/relationships/hyperlink" Target="../../../../AppData/Local/Packages/Microsoft.Office.Desktop_8wekyb3d8bbwe/LocalCache/Roaming/Microsoft/Excel/report_db/2022.pdf" TargetMode="External"/><Relationship Id="rId141" Type="http://schemas.openxmlformats.org/officeDocument/2006/relationships/hyperlink" Target="https://www.bcorporation.net/en-us/find-a-b-corp/company/xenia-sp-a-sb" TargetMode="External"/><Relationship Id="rId379" Type="http://schemas.openxmlformats.org/officeDocument/2006/relationships/hyperlink" Target="https://www.bcorporation.net/en-us/find-a-b-corp/company/intexo-srl" TargetMode="External"/><Relationship Id="rId586" Type="http://schemas.openxmlformats.org/officeDocument/2006/relationships/hyperlink" Target="../../../../AppData/Local/Packages/Microsoft.Office.Desktop_8wekyb3d8bbwe/LocalCache/Roaming/Microsoft/Excel/report_db/gold2021-08-06-Relazione-dimpatto.pdf" TargetMode="External"/><Relationship Id="rId793" Type="http://schemas.openxmlformats.org/officeDocument/2006/relationships/hyperlink" Target="../../../../AppData/Local/Packages/Microsoft.Office.Desktop_8wekyb3d8bbwe/LocalCache/Roaming/Microsoft/Excel/all_doc_db/NWG%20ENERGIA%20S.P.A.%20SOCIETA'%20BENEFIT" TargetMode="External"/><Relationship Id="rId807" Type="http://schemas.openxmlformats.org/officeDocument/2006/relationships/hyperlink" Target="../../../../AppData/Local/Packages/Microsoft.Office.Desktop_8wekyb3d8bbwe/LocalCache/Roaming/Microsoft/Excel/all_doc_db/ACETUM%20S.P.A.%20SOCIETA'%20BENEFIT" TargetMode="External"/><Relationship Id="rId7" Type="http://schemas.openxmlformats.org/officeDocument/2006/relationships/hyperlink" Target="../../../../AppData/Local/Packages/Microsoft.Office.Desktop_8wekyb3d8bbwe/LocalCache/Roaming/Microsoft/Excel/report_db/29_annual-report-2018-_-english.pdf" TargetMode="External"/><Relationship Id="rId239" Type="http://schemas.openxmlformats.org/officeDocument/2006/relationships/hyperlink" Target="https://www.bcorporation.net/en-us/find-a-b-corp/company/antica-erboristeria-spa" TargetMode="External"/><Relationship Id="rId446" Type="http://schemas.openxmlformats.org/officeDocument/2006/relationships/hyperlink" Target="../../../../AppData/Local/Packages/Microsoft.Office.Desktop_8wekyb3d8bbwe/LocalCache/Roaming/Microsoft/Excel/report_db/idfactory-IMPACT-REPORT-2021.pdf" TargetMode="External"/><Relationship Id="rId653" Type="http://schemas.openxmlformats.org/officeDocument/2006/relationships/hyperlink" Target="../../../../AppData/Local/Packages/Microsoft.Office.Desktop_8wekyb3d8bbwe/LocalCache/Roaming/Microsoft/Excel/report_db/seay-Relazione-dimpatto-SEAY_2022-1.pdf" TargetMode="External"/><Relationship Id="rId1076" Type="http://schemas.openxmlformats.org/officeDocument/2006/relationships/hyperlink" Target="../../../../AppData/Local/Packages/Microsoft.Office.Desktop_8wekyb3d8bbwe/LocalCache/Roaming/Microsoft/Excel/all_doc_db/FREEBLY%20SOCIETA'%20BENEFIT%20TRA%20AVVOCATI%20S.R.L.%20IN%20BREVE%20ANCHE%20FREEB%20LY%20STA%20S.B.%20S.R.L" TargetMode="External"/><Relationship Id="rId292" Type="http://schemas.openxmlformats.org/officeDocument/2006/relationships/hyperlink" Target="https://www.bcorporation.net/en-us/find-a-b-corp/company/treedom" TargetMode="External"/><Relationship Id="rId306" Type="http://schemas.openxmlformats.org/officeDocument/2006/relationships/hyperlink" Target="https://www.bcorporation.net/en-us/find-a-b-corp/company/icma-srl" TargetMode="External"/><Relationship Id="rId860" Type="http://schemas.openxmlformats.org/officeDocument/2006/relationships/hyperlink" Target="../../../../AppData/Local/Packages/Microsoft.Office.Desktop_8wekyb3d8bbwe/LocalCache/Roaming/Microsoft/Excel/all_doc_db/TERRATINTA%20GROUP%20SOCIETA'%20A%20RESPONSABILITA'%20LIMITATA%20BENEFIT" TargetMode="External"/><Relationship Id="rId958" Type="http://schemas.openxmlformats.org/officeDocument/2006/relationships/hyperlink" Target="../../../../AppData/Local/Packages/Microsoft.Office.Desktop_8wekyb3d8bbwe/LocalCache/Roaming/Microsoft/Excel/all_doc_db/SAVE%20NRG%20S.R.L" TargetMode="External"/><Relationship Id="rId1143" Type="http://schemas.openxmlformats.org/officeDocument/2006/relationships/vmlDrawing" Target="../drawings/vmlDrawing1.vml"/><Relationship Id="rId87" Type="http://schemas.openxmlformats.org/officeDocument/2006/relationships/hyperlink" Target="../../../../AppData/Local/Packages/Microsoft.Office.Desktop_8wekyb3d8bbwe/LocalCache/Roaming/Microsoft/Excel/report_db/Report-sostenibilita2020_eng.pdf" TargetMode="External"/><Relationship Id="rId513" Type="http://schemas.openxmlformats.org/officeDocument/2006/relationships/hyperlink" Target="../../../../AppData/Local/Packages/Microsoft.Office.Desktop_8wekyb3d8bbwe/LocalCache/Roaming/Microsoft/Excel/report_db/TIRELLI-650d4c5d23c8e47143971c46_2.%20POLITICA%20AMBIENTALE%20E%20SOCIALE.pdf" TargetMode="External"/><Relationship Id="rId597" Type="http://schemas.openxmlformats.org/officeDocument/2006/relationships/hyperlink" Target="https://www.bcorporation.net/en-us/find-a-b-corp/company/rete-del-dono-societ-benefit-srl" TargetMode="External"/><Relationship Id="rId720" Type="http://schemas.openxmlformats.org/officeDocument/2006/relationships/hyperlink" Target="../../../../AppData/Local/Packages/Microsoft.Office.Desktop_8wekyb3d8bbwe/LocalCache/Roaming/Microsoft/Excel/report_db/ambienta-Impact-Report_v.F.pdf" TargetMode="External"/><Relationship Id="rId818" Type="http://schemas.openxmlformats.org/officeDocument/2006/relationships/hyperlink" Target="../../../../AppData/Local/Packages/Microsoft.Office.Desktop_8wekyb3d8bbwe/LocalCache/Roaming/Microsoft/Excel/all_doc_db/XENIA%20HOTELLERIE%20SOLUTION%20S.P.A.%20SOCIETA'%20BENEFIT" TargetMode="External"/><Relationship Id="rId152" Type="http://schemas.openxmlformats.org/officeDocument/2006/relationships/hyperlink" Target="../../../../AppData/Local/Packages/Microsoft.Office.Desktop_8wekyb3d8bbwe/LocalCache/Roaming/Microsoft/Excel/report_db/Politica-Qualita&#768;-e-Ambiente_2021.pdf" TargetMode="External"/><Relationship Id="rId457" Type="http://schemas.openxmlformats.org/officeDocument/2006/relationships/hyperlink" Target="https://www.bcorporation.net/en-us/find-a-b-corp/company/tangible-srl-sb" TargetMode="External"/><Relationship Id="rId1003" Type="http://schemas.openxmlformats.org/officeDocument/2006/relationships/hyperlink" Target="../../../../AppData/Local/Packages/Microsoft.Office.Desktop_8wekyb3d8bbwe/LocalCache/Roaming/Microsoft/Excel/all_doc_db/CRMPARTNERS%20S.R.L" TargetMode="External"/><Relationship Id="rId1087" Type="http://schemas.openxmlformats.org/officeDocument/2006/relationships/hyperlink" Target="../../../../AppData/Local/Packages/Microsoft.Office.Desktop_8wekyb3d8bbwe/LocalCache/Roaming/Microsoft/Excel/all_doc_db/FOCUS%20LAB%20SOCIETA'%20A%20RESPONSABILITA'%20LIMITATA%20-%20BENEFIT" TargetMode="External"/><Relationship Id="rId664" Type="http://schemas.openxmlformats.org/officeDocument/2006/relationships/hyperlink" Target="../../../../AppData/Local/Packages/Microsoft.Office.Desktop_8wekyb3d8bbwe/LocalCache/Roaming/Microsoft/Excel/report_db/Organizzare-Italia-Relazione-dImpatto-2021.pdf" TargetMode="External"/><Relationship Id="rId871" Type="http://schemas.openxmlformats.org/officeDocument/2006/relationships/hyperlink" Target="../../../../AppData/Local/Packages/Microsoft.Office.Desktop_8wekyb3d8bbwe/LocalCache/Roaming/Microsoft/Excel/report_db/retiBilancio-integrato-2023.pdf" TargetMode="External"/><Relationship Id="rId969" Type="http://schemas.openxmlformats.org/officeDocument/2006/relationships/hyperlink" Target="../../../../AppData/Local/Packages/Microsoft.Office.Desktop_8wekyb3d8bbwe/LocalCache/Roaming/Microsoft/Excel/all_doc_db/C.T.S.%20GRAFICA%20S.R.L.%20SOCIETA'%20BENEFIT" TargetMode="External"/><Relationship Id="rId14" Type="http://schemas.openxmlformats.org/officeDocument/2006/relationships/hyperlink" Target="../../../../AppData/Local/Packages/Microsoft.Office.Desktop_8wekyb3d8bbwe/LocalCache/Roaming/Microsoft/Excel/report_db/F8KlEY2BnwAR_CHIESI_2014_UK.pdf" TargetMode="External"/><Relationship Id="rId317" Type="http://schemas.openxmlformats.org/officeDocument/2006/relationships/hyperlink" Target="../../../../AppData/Local/Packages/Microsoft.Office.Desktop_8wekyb3d8bbwe/LocalCache/Roaming/Microsoft/Excel/report_db/fedabo-Relazione-dImpatto-2021-Versione-web.pdf" TargetMode="External"/><Relationship Id="rId524" Type="http://schemas.openxmlformats.org/officeDocument/2006/relationships/hyperlink" Target="https://www.bcorporation.net/en-us/find-a-b-corp/company/hidra-srl-sb" TargetMode="External"/><Relationship Id="rId731" Type="http://schemas.openxmlformats.org/officeDocument/2006/relationships/hyperlink" Target="../../../../AppData/Local/Packages/Microsoft.Office.Desktop_8wekyb3d8bbwe/LocalCache/Roaming/Microsoft/Excel/all_doc_db/SANTA%20FRANCESCA%20CABRINI%20SRL%20SOCIETA'%20BENEFIT%20IN%20BREVE%20SFC%20SRL%20SOC%20IETA'%20BENEFIT" TargetMode="External"/><Relationship Id="rId98" Type="http://schemas.openxmlformats.org/officeDocument/2006/relationships/hyperlink" Target="../../../../AppData/Local/Packages/Microsoft.Office.Desktop_8wekyb3d8bbwe/LocalCache/Roaming/Microsoft/Excel/report_db/Civibank_DNF_2021_definitiva.pdf" TargetMode="External"/><Relationship Id="rId163" Type="http://schemas.openxmlformats.org/officeDocument/2006/relationships/hyperlink" Target="../../../../AppData/Local/Packages/Microsoft.Office.Desktop_8wekyb3d8bbwe/LocalCache/Roaming/Microsoft/Excel/report_db/OMALImpactReport2021-ENG.pdf" TargetMode="External"/><Relationship Id="rId370" Type="http://schemas.openxmlformats.org/officeDocument/2006/relationships/hyperlink" Target="../../../../AppData/Local/Packages/Microsoft.Office.Desktop_8wekyb3d8bbwe/LocalCache/Roaming/Microsoft/Excel/report_db/cart-2023-04-06-Relazione-annuale-di-impatto-2022_20211238.pdf" TargetMode="External"/><Relationship Id="rId829" Type="http://schemas.openxmlformats.org/officeDocument/2006/relationships/hyperlink" Target="../../../../AppData/Local/Packages/Microsoft.Office.Desktop_8wekyb3d8bbwe/LocalCache/Roaming/Microsoft/Excel/all_doc_db/CIELO%20E%20TERRA%20S.P.A/cert" TargetMode="External"/><Relationship Id="rId1014" Type="http://schemas.openxmlformats.org/officeDocument/2006/relationships/hyperlink" Target="../../../../AppData/Local/Packages/Microsoft.Office.Desktop_8wekyb3d8bbwe/LocalCache/Roaming/Microsoft/Excel/all_doc_db/SERVICE%20VENDING%20S.R.L.%20SOCIETA'%20BENEFIT" TargetMode="External"/><Relationship Id="rId230" Type="http://schemas.openxmlformats.org/officeDocument/2006/relationships/hyperlink" Target="../../../../AppData/Local/Packages/Microsoft.Office.Desktop_8wekyb3d8bbwe/LocalCache/Roaming/Microsoft/Excel/report_db/Miscusi_Srlb_relazione_dimpatto_2023.pdf" TargetMode="External"/><Relationship Id="rId468" Type="http://schemas.openxmlformats.org/officeDocument/2006/relationships/hyperlink" Target="../../../../AppData/Local/Packages/Microsoft.Office.Desktop_8wekyb3d8bbwe/LocalCache/Roaming/Microsoft/Excel/report_db/impacthub-IMPACT-REPORT-IHSB-2022-DEF.pdf" TargetMode="External"/><Relationship Id="rId675" Type="http://schemas.openxmlformats.org/officeDocument/2006/relationships/hyperlink" Target="https://www.bcorporation.net/en-us/find-a-b-corp/company/spazio-noprofit-srl-sb" TargetMode="External"/><Relationship Id="rId882" Type="http://schemas.openxmlformats.org/officeDocument/2006/relationships/hyperlink" Target="../../../../AppData/Local/Packages/Microsoft.Office.Desktop_8wekyb3d8bbwe/LocalCache/Roaming/Microsoft/Excel/report_db/Zordan-Impact_Report_2020.pdf" TargetMode="External"/><Relationship Id="rId1098" Type="http://schemas.openxmlformats.org/officeDocument/2006/relationships/hyperlink" Target="https://maisoncashmere.it/certificazioni" TargetMode="External"/><Relationship Id="rId25" Type="http://schemas.openxmlformats.org/officeDocument/2006/relationships/hyperlink" Target="../../../../AppData/Local/Packages/Microsoft.Office.Desktop_8wekyb3d8bbwe/LocalCache/Roaming/Microsoft/Excel/report_db/Sustainable-value-report-illy-2018-ENG.pdf" TargetMode="External"/><Relationship Id="rId328" Type="http://schemas.openxmlformats.org/officeDocument/2006/relationships/hyperlink" Target="../../../../AppData/Local/Packages/Microsoft.Office.Desktop_8wekyb3d8bbwe/LocalCache/Roaming/Microsoft/Excel/report_db/extra-202108017_IMPACT-REPORT_HQ.pdf" TargetMode="External"/><Relationship Id="rId535" Type="http://schemas.openxmlformats.org/officeDocument/2006/relationships/hyperlink" Target="../../../../AppData/Local/Packages/Microsoft.Office.Desktop_8wekyb3d8bbwe/LocalCache/Roaming/Microsoft/Excel/report_db/POLISTE-Relazione-dimpatto-Poliste-srl-SB_2021.pdf" TargetMode="External"/><Relationship Id="rId742" Type="http://schemas.openxmlformats.org/officeDocument/2006/relationships/hyperlink" Target="../../../../AppData/Local/Packages/Microsoft.Office.Desktop_8wekyb3d8bbwe/LocalCache/Roaming/Microsoft/Excel/report_db/OneClick_Relazione-di-Impatto-2020.pdf" TargetMode="External"/><Relationship Id="rId174" Type="http://schemas.openxmlformats.org/officeDocument/2006/relationships/hyperlink" Target="../../../../AppData/Local/Packages/Microsoft.Office.Desktop_8wekyb3d8bbwe/LocalCache/Roaming/Microsoft/Excel/report_db/GUZZIN_G_BILANCIO_SOSTENIBILE_ITA_0921_1.pdf" TargetMode="External"/><Relationship Id="rId381" Type="http://schemas.openxmlformats.org/officeDocument/2006/relationships/hyperlink" Target="../../../../AppData/Local/Packages/Microsoft.Office.Desktop_8wekyb3d8bbwe/LocalCache/Roaming/Microsoft/Excel/report_db/Intexo-Relazione-dImpatto-2019-aprile2020-DEF.pdf" TargetMode="External"/><Relationship Id="rId602" Type="http://schemas.openxmlformats.org/officeDocument/2006/relationships/hyperlink" Target="../../../../AppData/Local/Packages/Microsoft.Office.Desktop_8wekyb3d8bbwe/LocalCache/Roaming/Microsoft/Excel/all_doc_db/FLORIM%20CERAMICHE%20-%20SOCIETA'%20PER%20AZIONI%20SOCIETA'%20BENEFIT%20ABBREVIABILE%20IN%20FLORIM%20S.P.A.%20SB/cert" TargetMode="External"/><Relationship Id="rId1025" Type="http://schemas.openxmlformats.org/officeDocument/2006/relationships/hyperlink" Target="../../../../AppData/Local/Packages/Microsoft.Office.Desktop_8wekyb3d8bbwe/LocalCache/Roaming/Microsoft/Excel/all_doc_db/UOMO%20&amp;%20AMBIENTE%20S.R.L.%20SOCIETA'%20BENEFIT" TargetMode="External"/><Relationship Id="rId241" Type="http://schemas.openxmlformats.org/officeDocument/2006/relationships/hyperlink" Target="../../../../AppData/Local/Packages/Microsoft.Office.Desktop_8wekyb3d8bbwe/LocalCache/Roaming/Microsoft/Excel/report_db/Herbatint_ImpactReport_ENG_20210906.pdf" TargetMode="External"/><Relationship Id="rId479" Type="http://schemas.openxmlformats.org/officeDocument/2006/relationships/hyperlink" Target="../../../../AppData/Local/Packages/Microsoft.Office.Desktop_8wekyb3d8bbwe/LocalCache/Roaming/Microsoft/Excel/report_db/farma-Relazione-dimpatto-2020.pdf" TargetMode="External"/><Relationship Id="rId686" Type="http://schemas.openxmlformats.org/officeDocument/2006/relationships/hyperlink" Target="https://www.bcorporation.net/en-us/find-a-b-corp/company/revinn-srl" TargetMode="External"/><Relationship Id="rId893" Type="http://schemas.openxmlformats.org/officeDocument/2006/relationships/hyperlink" Target="../../../../AppData/Local/Packages/Microsoft.Office.Desktop_8wekyb3d8bbwe/LocalCache/Roaming/Microsoft/Excel/all_doc_db/TEAPAK%20S.R.L.%20SB" TargetMode="External"/><Relationship Id="rId907" Type="http://schemas.openxmlformats.org/officeDocument/2006/relationships/hyperlink" Target="https://24bottlessupport.zendesk.com/hc/it/articles/360019427497-CHE-COS-%C3%88-LA-CARBON-" TargetMode="External"/><Relationship Id="rId36" Type="http://schemas.openxmlformats.org/officeDocument/2006/relationships/hyperlink" Target="../../../../AppData/Local/Packages/Microsoft.Office.Desktop_8wekyb3d8bbwe/LocalCache/Roaming/Microsoft/Excel/report_db/Novamont%20Relazione%20Impatto_2022_ENG_2_1.pdf" TargetMode="External"/><Relationship Id="rId339" Type="http://schemas.openxmlformats.org/officeDocument/2006/relationships/hyperlink" Target="../../../../AppData/Local/Packages/Microsoft.Office.Desktop_8wekyb3d8bbwe/LocalCache/Roaming/Microsoft/Excel/report_db/SALESReport-ambiente-ENG-2020.pdf" TargetMode="External"/><Relationship Id="rId546" Type="http://schemas.openxmlformats.org/officeDocument/2006/relationships/hyperlink" Target="../../../../AppData/Local/Packages/Microsoft.Office.Desktop_8wekyb3d8bbwe/LocalCache/Roaming/Microsoft/Excel/report_db/edi-impatto2018.pdf" TargetMode="External"/><Relationship Id="rId753" Type="http://schemas.openxmlformats.org/officeDocument/2006/relationships/hyperlink" Target="../../../../AppData/Local/Packages/Microsoft.Office.Desktop_8wekyb3d8bbwe/LocalCache/Roaming/Microsoft/Excel/all_doc_db/ALBERGO%20ETICO%20ROMA%20-%20SOCIETA'%20COOPERATIVA%20SOCIALE%20A.R.L" TargetMode="External"/><Relationship Id="rId101" Type="http://schemas.openxmlformats.org/officeDocument/2006/relationships/hyperlink" Target="../../../../AppData/Local/Packages/Microsoft.Office.Desktop_8wekyb3d8bbwe/LocalCache/Roaming/Microsoft/Excel/report_db/20190327_Civibank_DRAFT_DNF%202018_vdef%20(3).pdf" TargetMode="External"/><Relationship Id="rId185" Type="http://schemas.openxmlformats.org/officeDocument/2006/relationships/hyperlink" Target="https://www.bcorporation.net/en-us/find-a-b-corp/company/reti-sp-a" TargetMode="External"/><Relationship Id="rId406" Type="http://schemas.openxmlformats.org/officeDocument/2006/relationships/hyperlink" Target="../../../../AppData/Local/Packages/Microsoft.Office.Desktop_8wekyb3d8bbwe/LocalCache/Roaming/Microsoft/Excel/report_db/crm-Report-di-Sostenibilita-2022.pdf" TargetMode="External"/><Relationship Id="rId960" Type="http://schemas.openxmlformats.org/officeDocument/2006/relationships/hyperlink" Target="../../../../AppData/Local/Packages/Microsoft.Office.Desktop_8wekyb3d8bbwe/LocalCache/Roaming/Microsoft/Excel/all_doc_db/SAVE%20NRG%20S.R.L/cert" TargetMode="External"/><Relationship Id="rId1036" Type="http://schemas.openxmlformats.org/officeDocument/2006/relationships/hyperlink" Target="../../../../AppData/Local/Packages/Microsoft.Office.Desktop_8wekyb3d8bbwe/LocalCache/Roaming/Microsoft/Excel/all_doc_db/SYS-TEK%20SOCIETA'%20BENEFIT%20S.R.L" TargetMode="External"/><Relationship Id="rId392" Type="http://schemas.openxmlformats.org/officeDocument/2006/relationships/hyperlink" Target="../../../../AppData/Local/Packages/Microsoft.Office.Desktop_8wekyb3d8bbwe/LocalCache/Roaming/Microsoft/Excel/report_db/Achab_Relazione-di-impatto_2021.pdf" TargetMode="External"/><Relationship Id="rId613" Type="http://schemas.openxmlformats.org/officeDocument/2006/relationships/hyperlink" Target="../../../../AppData/Local/Packages/Microsoft.Office.Desktop_8wekyb3d8bbwe/LocalCache/Roaming/Microsoft/Excel/report_db/danoneRelazionediImpattoDanoneSpA2022060422.pdf" TargetMode="External"/><Relationship Id="rId697" Type="http://schemas.openxmlformats.org/officeDocument/2006/relationships/hyperlink" Target="https://www.bcorporation.net/en-us/find-a-b-corp/company/avignonesi-srl-soc-agricola-societ-benefit" TargetMode="External"/><Relationship Id="rId820" Type="http://schemas.openxmlformats.org/officeDocument/2006/relationships/hyperlink" Target="../../../../AppData/Local/Packages/Microsoft.Office.Desktop_8wekyb3d8bbwe/LocalCache/Roaming/Microsoft/Excel/all_doc_db/IN.TE.S.A.%20-%20INIZIATIVE%20TELEMATICHE%20PER%20I%20SERVIZI%20APPLICATIVI" TargetMode="External"/><Relationship Id="rId918" Type="http://schemas.openxmlformats.org/officeDocument/2006/relationships/hyperlink" Target="../../../../AppData/Local/Packages/Microsoft.Office.Desktop_8wekyb3d8bbwe/LocalCache/Roaming/Microsoft/Excel/all_doc_db/KEL%2012%20TOUR%20OPERATOR%20S.R.L" TargetMode="External"/><Relationship Id="rId252" Type="http://schemas.openxmlformats.org/officeDocument/2006/relationships/hyperlink" Target="https://www.bcorporation.net/en-us/find-a-b-corp/company/pasticceria-filippi-srl-societa-benefit" TargetMode="External"/><Relationship Id="rId1103" Type="http://schemas.openxmlformats.org/officeDocument/2006/relationships/hyperlink" Target="https://www.bcorporation.net/en-us/find-a-b-corp/company/raiffeisen-servizi-assicurativi-srl" TargetMode="External"/><Relationship Id="rId47" Type="http://schemas.openxmlformats.org/officeDocument/2006/relationships/hyperlink" Target="../../../../AppData/Local/Packages/Microsoft.Office.Desktop_8wekyb3d8bbwe/LocalCache/Roaming/Microsoft/Excel/report_db/enimpa21bro-a.pdf" TargetMode="External"/><Relationship Id="rId112" Type="http://schemas.openxmlformats.org/officeDocument/2006/relationships/hyperlink" Target="../../../../AppData/Local/Packages/Microsoft.Office.Desktop_8wekyb3d8bbwe/LocalCache/Roaming/Microsoft/Excel/report_db/21-AM-_Fascicolo-Bilancio-31-08-2021.pdf" TargetMode="External"/><Relationship Id="rId557" Type="http://schemas.openxmlformats.org/officeDocument/2006/relationships/hyperlink" Target="https://www.bcorporation.net/en-us/find-a-b-corp/company/freebly-sta-sb-srl" TargetMode="External"/><Relationship Id="rId764" Type="http://schemas.openxmlformats.org/officeDocument/2006/relationships/hyperlink" Target="../../../../AppData/Local/Packages/Microsoft.Office.Desktop_8wekyb3d8bbwe/LocalCache/Roaming/Microsoft/Excel/report_db/01_Bilancio-impaginato-FILENI-22-12-web.pdf" TargetMode="External"/><Relationship Id="rId971" Type="http://schemas.openxmlformats.org/officeDocument/2006/relationships/hyperlink" Target="../../../../AppData/Local/Packages/Microsoft.Office.Desktop_8wekyb3d8bbwe/LocalCache/Roaming/Microsoft/Excel/report_db/NEBRelazione-Impatto-Inglese-2023.pdf" TargetMode="External"/><Relationship Id="rId196" Type="http://schemas.openxmlformats.org/officeDocument/2006/relationships/hyperlink" Target="https://www.bcorporation.net/en-us/find-a-b-corp/company/doxee" TargetMode="External"/><Relationship Id="rId417" Type="http://schemas.openxmlformats.org/officeDocument/2006/relationships/hyperlink" Target="https://www.bcorporation.net/en-us/find-a-b-corp/company/etifor" TargetMode="External"/><Relationship Id="rId624" Type="http://schemas.openxmlformats.org/officeDocument/2006/relationships/hyperlink" Target="../../../../AppData/Local/Packages/Microsoft.Office.Desktop_8wekyb3d8bbwe/LocalCache/Roaming/Microsoft/Excel/report_db/peoplemanlab-Relazione-di-impatto-PML-2020.pdf" TargetMode="External"/><Relationship Id="rId831" Type="http://schemas.openxmlformats.org/officeDocument/2006/relationships/hyperlink" Target="../../../../AppData/Local/Packages/Microsoft.Office.Desktop_8wekyb3d8bbwe/LocalCache/Roaming/Microsoft/Excel/report_db/Dichiarazione%20ambientale%20emas-2023.pdf" TargetMode="External"/><Relationship Id="rId1047" Type="http://schemas.openxmlformats.org/officeDocument/2006/relationships/hyperlink" Target="../../../../AppData/Local/Packages/Microsoft.Office.Desktop_8wekyb3d8bbwe/LocalCache/Roaming/Microsoft/Excel/all_doc_db/PALAZZINA%20CREATIVA%20SRL%20SB" TargetMode="External"/><Relationship Id="rId263" Type="http://schemas.openxmlformats.org/officeDocument/2006/relationships/hyperlink" Target="https://www.bcorporation.net/en-us/find-a-b-corp/company/tek-srl" TargetMode="External"/><Relationship Id="rId470" Type="http://schemas.openxmlformats.org/officeDocument/2006/relationships/hyperlink" Target="../../../../AppData/Local/Packages/Microsoft.Office.Desktop_8wekyb3d8bbwe/LocalCache/Roaming/Microsoft/Excel/report_db/imphub-IMPACT-REPORT-IHSB-2021-DEF.pdf" TargetMode="External"/><Relationship Id="rId929" Type="http://schemas.openxmlformats.org/officeDocument/2006/relationships/hyperlink" Target="../../../../AppData/Local/Packages/Microsoft.Office.Desktop_8wekyb3d8bbwe/LocalCache/Roaming/Microsoft/Excel/all_doc_db/SAVE%20THE%20DUCK%20S.P.A" TargetMode="External"/><Relationship Id="rId1114" Type="http://schemas.openxmlformats.org/officeDocument/2006/relationships/hyperlink" Target="report_db\Bericht_2016_LR_KURZ.pdf" TargetMode="External"/><Relationship Id="rId58" Type="http://schemas.openxmlformats.org/officeDocument/2006/relationships/hyperlink" Target="https://www.bcorporation.net/en-us/find-a-b-corp/company/davines" TargetMode="External"/><Relationship Id="rId123" Type="http://schemas.openxmlformats.org/officeDocument/2006/relationships/hyperlink" Target="../../../../AppData/Local/Packages/Microsoft.Office.Desktop_8wekyb3d8bbwe/LocalCache/Roaming/Microsoft/Excel/report_db/Garc-BS-2023-PA.pdf" TargetMode="External"/><Relationship Id="rId330" Type="http://schemas.openxmlformats.org/officeDocument/2006/relationships/hyperlink" Target="../../../../AppData/Local/Packages/Microsoft.Office.Desktop_8wekyb3d8bbwe/LocalCache/Roaming/Microsoft/Excel/report_db/arka-2021_Arkage_Artattack_Group_Srl_Impact_Report.pdf" TargetMode="External"/><Relationship Id="rId568" Type="http://schemas.openxmlformats.org/officeDocument/2006/relationships/hyperlink" Target="https://www.bcorporation.net/en-us/find-a-b-corp/company/cvlt-coopagr-zanolari" TargetMode="External"/><Relationship Id="rId775" Type="http://schemas.openxmlformats.org/officeDocument/2006/relationships/hyperlink" Target="https://www.bcorporation.net/en-us/find-a-b-corp/company/bringme-srl-societ-benefit" TargetMode="External"/><Relationship Id="rId982" Type="http://schemas.openxmlformats.org/officeDocument/2006/relationships/hyperlink" Target="../../../../AppData/Local/Packages/Microsoft.Office.Desktop_8wekyb3d8bbwe/LocalCache/Roaming/Microsoft/Excel/all_doc_db/MAISONCASHMERE%20S.R.L.%20SOCIETA'%20BENEFIT" TargetMode="External"/><Relationship Id="rId428" Type="http://schemas.openxmlformats.org/officeDocument/2006/relationships/hyperlink" Target="https://www.bcorporation.net/en-us/find-a-b-corp/company/adr-center-srl" TargetMode="External"/><Relationship Id="rId635" Type="http://schemas.openxmlformats.org/officeDocument/2006/relationships/hyperlink" Target="https://www.bcorporation.net/en-us/find-a-b-corp/company/peekaboo" TargetMode="External"/><Relationship Id="rId842" Type="http://schemas.openxmlformats.org/officeDocument/2006/relationships/hyperlink" Target="../../../../AppData/Local/Packages/Microsoft.Office.Desktop_8wekyb3d8bbwe/LocalCache/Roaming/Microsoft/Excel/report_db/dorica2020-en.pdf" TargetMode="External"/><Relationship Id="rId1058" Type="http://schemas.openxmlformats.org/officeDocument/2006/relationships/hyperlink" Target="../../../../AppData/Local/Packages/Microsoft.Office.Desktop_8wekyb3d8bbwe/LocalCache/Roaming/Microsoft/Excel/all_doc_db/TIRELLI%20&amp;%20PARTNERS%20S.R.L.%20SOCIETA'%20BENEFIT" TargetMode="External"/><Relationship Id="rId274" Type="http://schemas.openxmlformats.org/officeDocument/2006/relationships/hyperlink" Target="../../../../AppData/Local/Packages/Microsoft.Office.Desktop_8wekyb3d8bbwe/LocalCache/Roaming/Microsoft/Excel/report_db/SAVEDUCKSustainability_Report_2022_EN.pdf" TargetMode="External"/><Relationship Id="rId481" Type="http://schemas.openxmlformats.org/officeDocument/2006/relationships/hyperlink" Target="https://www.bcorporation.net/en-us/find-a-b-corp/company/teanatura-societ-benefit" TargetMode="External"/><Relationship Id="rId702" Type="http://schemas.openxmlformats.org/officeDocument/2006/relationships/hyperlink" Target="https://www.bcorporation.net/en-us/find-a-b-corp/company/merits" TargetMode="External"/><Relationship Id="rId1125" Type="http://schemas.openxmlformats.org/officeDocument/2006/relationships/hyperlink" Target="report_db\FILENI%20ALIMENTARE_2020.pdf" TargetMode="External"/><Relationship Id="rId69" Type="http://schemas.openxmlformats.org/officeDocument/2006/relationships/hyperlink" Target="https://www.bcorporation.net/en-us/find-a-b-corp/company/evolvere-spa" TargetMode="External"/><Relationship Id="rId134" Type="http://schemas.openxmlformats.org/officeDocument/2006/relationships/hyperlink" Target="../../../../AppData/Local/Packages/Microsoft.Office.Desktop_8wekyb3d8bbwe/LocalCache/Roaming/Microsoft/Excel/report_db/230718_report-sostenibilita_2022.pdf" TargetMode="External"/><Relationship Id="rId579" Type="http://schemas.openxmlformats.org/officeDocument/2006/relationships/hyperlink" Target="../../../../AppData/Local/Packages/Microsoft.Office.Desktop_8wekyb3d8bbwe/LocalCache/Roaming/Microsoft/Excel/report_db/focuslabSustainability-Impact-Report-2019-Focus-Lab.pdf" TargetMode="External"/><Relationship Id="rId786" Type="http://schemas.openxmlformats.org/officeDocument/2006/relationships/hyperlink" Target="../../../../AppData/Local/Packages/Microsoft.Office.Desktop_8wekyb3d8bbwe/LocalCache/Roaming/Microsoft/Excel/report_db/ec-Brochure_Interno_ITA_DEFcop_web.pdf" TargetMode="External"/><Relationship Id="rId993" Type="http://schemas.openxmlformats.org/officeDocument/2006/relationships/hyperlink" Target="../../../../AppData/Local/Packages/Microsoft.Office.Desktop_8wekyb3d8bbwe/LocalCache/Roaming/Microsoft/Excel/all_doc_db/INTEXO%20SOCIETA'%20BENEFIT%20S.R.L/cert" TargetMode="External"/><Relationship Id="rId341" Type="http://schemas.openxmlformats.org/officeDocument/2006/relationships/hyperlink" Target="https://www.bcorporation.net/en-us/find-a-b-corp/company/d-orbit" TargetMode="External"/><Relationship Id="rId439" Type="http://schemas.openxmlformats.org/officeDocument/2006/relationships/hyperlink" Target="../../../../AppData/Local/Packages/Microsoft.Office.Desktop_8wekyb3d8bbwe/LocalCache/Roaming/Microsoft/Excel/report_db/uomo-Bilancio-di-Sostenibilita-2022.pdf" TargetMode="External"/><Relationship Id="rId646" Type="http://schemas.openxmlformats.org/officeDocument/2006/relationships/hyperlink" Target="../../../../AppData/Local/Packages/Microsoft.Office.Desktop_8wekyb3d8bbwe/LocalCache/Roaming/Microsoft/Excel/report_db/bilancio_rigeneriamo_2021.pdf" TargetMode="External"/><Relationship Id="rId1069" Type="http://schemas.openxmlformats.org/officeDocument/2006/relationships/hyperlink" Target="../../../../AppData/Local/Packages/Microsoft.Office.Desktop_8wekyb3d8bbwe/LocalCache/Roaming/Microsoft/Excel/all_doc_db/KUDU%20S.R.L.%20SOCIETA'%20BENEFIT" TargetMode="External"/><Relationship Id="rId201" Type="http://schemas.openxmlformats.org/officeDocument/2006/relationships/hyperlink" Target="https://www.bcorporation.net/en-us/find-a-b-corp/company/panino-giusto-sp-a" TargetMode="External"/><Relationship Id="rId285" Type="http://schemas.openxmlformats.org/officeDocument/2006/relationships/hyperlink" Target="https://www.bcorporation.net/en-us/find-a-b-corp/company/eudaimon-sp-a" TargetMode="External"/><Relationship Id="rId506" Type="http://schemas.openxmlformats.org/officeDocument/2006/relationships/hyperlink" Target="https://www.bcorporation.net/en-us/find-a-b-corp/company/tirelli-partners-srl" TargetMode="External"/><Relationship Id="rId853" Type="http://schemas.openxmlformats.org/officeDocument/2006/relationships/hyperlink" Target="../../../../AppData/Local/Packages/Microsoft.Office.Desktop_8wekyb3d8bbwe/LocalCache/Roaming/Microsoft/Excel/report_db/EnvironmentalPolicyOMAL-ENG.pdf" TargetMode="External"/><Relationship Id="rId1136" Type="http://schemas.openxmlformats.org/officeDocument/2006/relationships/hyperlink" Target="report_db\NOVAMONT_2021.pdf" TargetMode="External"/><Relationship Id="rId492" Type="http://schemas.openxmlformats.org/officeDocument/2006/relationships/hyperlink" Target="../../../../AppData/Local/Packages/Microsoft.Office.Desktop_8wekyb3d8bbwe/LocalCache/Roaming/Microsoft/Excel/report_db/012facto-Bilancio-di-Impatto-012-def-rev1.pdf" TargetMode="External"/><Relationship Id="rId713" Type="http://schemas.openxmlformats.org/officeDocument/2006/relationships/hyperlink" Target="../../../../AppData/Local/Packages/Microsoft.Office.Desktop_8wekyb3d8bbwe/LocalCache/Roaming/Microsoft/Excel/all_doc_db/LABOMAR%20NEXT%20SRL" TargetMode="External"/><Relationship Id="rId797" Type="http://schemas.openxmlformats.org/officeDocument/2006/relationships/hyperlink" Target="../../../../AppData/Local/Packages/Microsoft.Office.Desktop_8wekyb3d8bbwe/LocalCache/Roaming/Microsoft/Excel/all_doc_db/FRATELLI%20CARLI%20SOCIETA'%20PER%20AZIONI%20SOCIETA'%20BENEFIT%20SIGLABILE%20IN%20FRATELLI%20CARLI%20S.P.A.%20S.B/cert" TargetMode="External"/><Relationship Id="rId920" Type="http://schemas.openxmlformats.org/officeDocument/2006/relationships/hyperlink" Target="../../../../AppData/Local/Packages/Microsoft.Office.Desktop_8wekyb3d8bbwe/LocalCache/Roaming/Microsoft/Excel/all_doc_db/PASTICCERIA%20FILIPPI%20SRL%20SOCIETA'%20BENEFIT" TargetMode="External"/><Relationship Id="rId145" Type="http://schemas.openxmlformats.org/officeDocument/2006/relationships/hyperlink" Target="../../../../AppData/Local/Packages/Microsoft.Office.Desktop_8wekyb3d8bbwe/LocalCache/Roaming/Microsoft/Excel/report_db/ae5dde6e444a1c39cc0fcb8c7e5aeba5_20220729093944.pdf" TargetMode="External"/><Relationship Id="rId352" Type="http://schemas.openxmlformats.org/officeDocument/2006/relationships/hyperlink" Target="../../../../AppData/Local/Packages/Microsoft.Office.Desktop_8wekyb3d8bbwe/LocalCache/Roaming/Microsoft/Excel/report_db/Nativa-SB-Relazione-di-Impatto-DUE-Anno-2017-finale.pdf" TargetMode="External"/><Relationship Id="rId212" Type="http://schemas.openxmlformats.org/officeDocument/2006/relationships/hyperlink" Target="../../../../AppData/Local/Packages/Microsoft.Office.Desktop_8wekyb3d8bbwe/LocalCache/Roaming/Microsoft/Excel/report_db/TEASustainability-best-practices-2022-ENG.pdf" TargetMode="External"/><Relationship Id="rId657" Type="http://schemas.openxmlformats.org/officeDocument/2006/relationships/hyperlink" Target="../../../../AppData/Local/Packages/Microsoft.Office.Desktop_8wekyb3d8bbwe/LocalCache/Roaming/Microsoft/Excel/report_db/boniviri-impact%20report%20boniviri_pd.pdf" TargetMode="External"/><Relationship Id="rId864" Type="http://schemas.openxmlformats.org/officeDocument/2006/relationships/hyperlink" Target="../../../../AppData/Local/Packages/Microsoft.Office.Desktop_8wekyb3d8bbwe/LocalCache/Roaming/Microsoft/Excel/report_db/TerratintaGroup_SustainabilityReport_2020_web.pdf" TargetMode="External"/><Relationship Id="rId296" Type="http://schemas.openxmlformats.org/officeDocument/2006/relationships/hyperlink" Target="https://www.bcorporation.net/en-us/find-a-b-corp/company/scatolificio-giampietri-srl" TargetMode="External"/><Relationship Id="rId517" Type="http://schemas.openxmlformats.org/officeDocument/2006/relationships/hyperlink" Target="../../../../AppData/Local/Packages/Microsoft.Office.Desktop_8wekyb3d8bbwe/LocalCache/Roaming/Microsoft/Excel/report_db/LG_imp_ambientale_2023.pdf" TargetMode="External"/><Relationship Id="rId724" Type="http://schemas.openxmlformats.org/officeDocument/2006/relationships/hyperlink" Target="../../../../AppData/Local/Packages/Microsoft.Office.Desktop_8wekyb3d8bbwe/LocalCache/Roaming/Microsoft/Excel/all_doc_db/FRAMYX%20SRL%20SOCIETA'%20BENEFIT" TargetMode="External"/><Relationship Id="rId931" Type="http://schemas.openxmlformats.org/officeDocument/2006/relationships/hyperlink" Target="../../../../AppData/Local/Packages/Microsoft.Office.Desktop_8wekyb3d8bbwe/LocalCache/Roaming/Microsoft/Excel/all_doc_db/E-PHOTO%20S.R.L" TargetMode="External"/><Relationship Id="rId60" Type="http://schemas.openxmlformats.org/officeDocument/2006/relationships/hyperlink" Target="../../../../AppData/Local/Packages/Microsoft.Office.Desktop_8wekyb3d8bbwe/LocalCache/Roaming/Microsoft/Excel/report_db/report-2021-en.pdf" TargetMode="External"/><Relationship Id="rId156" Type="http://schemas.openxmlformats.org/officeDocument/2006/relationships/hyperlink" Target="https://www.bcorporation.net/en-us/find-a-b-corp/company/dorica-srl-societ-benefit" TargetMode="External"/><Relationship Id="rId363" Type="http://schemas.openxmlformats.org/officeDocument/2006/relationships/hyperlink" Target="../../../../AppData/Local/Packages/Microsoft.Office.Desktop_8wekyb3d8bbwe/LocalCache/Roaming/Microsoft/Excel/report_db/epr-relazione-di-impatto-1.pdf" TargetMode="External"/><Relationship Id="rId570" Type="http://schemas.openxmlformats.org/officeDocument/2006/relationships/hyperlink" Target="https://www.bcorporation.net/en-us/find-a-b-corp/company/flowe-sp-a-sb" TargetMode="External"/><Relationship Id="rId1007" Type="http://schemas.openxmlformats.org/officeDocument/2006/relationships/hyperlink" Target="../../../../AppData/Local/Packages/Microsoft.Office.Desktop_8wekyb3d8bbwe/LocalCache/Roaming/Microsoft/Excel/all_doc_db/MIOMOJO%20S.R.L.%20SOCIETA'%20BENEFIT" TargetMode="External"/><Relationship Id="rId223" Type="http://schemas.openxmlformats.org/officeDocument/2006/relationships/hyperlink" Target="../../../../AppData/Local/Packages/Microsoft.Office.Desktop_8wekyb3d8bbwe/LocalCache/Roaming/Microsoft/Excel/report_db/PALM-Politica-Integrata-Qualita-Ambiente-Sicurezza-Etica-e-Responsabilita-Sociale-Rev7-18-07-2023.pdf" TargetMode="External"/><Relationship Id="rId430" Type="http://schemas.openxmlformats.org/officeDocument/2006/relationships/hyperlink" Target="../../../../AppData/Local/Packages/Microsoft.Office.Desktop_8wekyb3d8bbwe/LocalCache/Roaming/Microsoft/Excel/report_db/Evogy_Relazione%20dimpatto%202022%20(1).pdf" TargetMode="External"/><Relationship Id="rId668" Type="http://schemas.openxmlformats.org/officeDocument/2006/relationships/hyperlink" Target="../../../../AppData/Local/Packages/Microsoft.Office.Desktop_8wekyb3d8bbwe/LocalCache/Roaming/Microsoft/Excel/report_db/delab-master%20-%20impact_report_de_lab_2019_0.pdf" TargetMode="External"/><Relationship Id="rId875" Type="http://schemas.openxmlformats.org/officeDocument/2006/relationships/hyperlink" Target="../../../../AppData/Local/Packages/Microsoft.Office.Desktop_8wekyb3d8bbwe/LocalCache/Roaming/Microsoft/Excel/all_doc_db/PANINO%20GIUSTO%20S.P.A" TargetMode="External"/><Relationship Id="rId1060" Type="http://schemas.openxmlformats.org/officeDocument/2006/relationships/hyperlink" Target="../../../../AppData/Local/Packages/Microsoft.Office.Desktop_8wekyb3d8bbwe/LocalCache/Roaming/Microsoft/Excel/report_db/arbos-bilancio%20sostenibilit&#224;%202022%20ARBOS.pdf" TargetMode="External"/><Relationship Id="rId18" Type="http://schemas.openxmlformats.org/officeDocument/2006/relationships/hyperlink" Target="https://www.bcorporation.net/en-us/find-a-b-corp/company/llycaff-sp-a" TargetMode="External"/><Relationship Id="rId528" Type="http://schemas.openxmlformats.org/officeDocument/2006/relationships/hyperlink" Target="../../../../AppData/Local/Packages/Microsoft.Office.Desktop_8wekyb3d8bbwe/LocalCache/Roaming/Microsoft/Excel/report_db/Hidra-Sb-Report-Integrato-2022-web.pdf" TargetMode="External"/><Relationship Id="rId735" Type="http://schemas.openxmlformats.org/officeDocument/2006/relationships/hyperlink" Target="https://www.bcorporation.net/en-us/find-a-b-corp/company/tintoria-pa-jacchetti-srl" TargetMode="External"/><Relationship Id="rId942" Type="http://schemas.openxmlformats.org/officeDocument/2006/relationships/hyperlink" Target="../../../../AppData/Local/Packages/Microsoft.Office.Desktop_8wekyb3d8bbwe/LocalCache/Roaming/Microsoft/Excel/all_doc_db/SCATOLIFICIO%20GIAMPIETRI%20SRL" TargetMode="External"/><Relationship Id="rId167" Type="http://schemas.openxmlformats.org/officeDocument/2006/relationships/hyperlink" Target="https://www.bcorporation.net/en-us/find-a-b-corp/company/biz-away-srl" TargetMode="External"/><Relationship Id="rId374" Type="http://schemas.openxmlformats.org/officeDocument/2006/relationships/hyperlink" Target="../../../../AppData/Local/Packages/Microsoft.Office.Desktop_8wekyb3d8bbwe/LocalCache/Roaming/Microsoft/Excel/report_db/digital-BILANCIO-SOSTENIBILITA-2022-GIUGNO-2023-finaleDEF.pdf" TargetMode="External"/><Relationship Id="rId581" Type="http://schemas.openxmlformats.org/officeDocument/2006/relationships/hyperlink" Target="https://www.bcorporation.net/en-us/find-a-b-corp/company/veil-energy-srl" TargetMode="External"/><Relationship Id="rId1018" Type="http://schemas.openxmlformats.org/officeDocument/2006/relationships/hyperlink" Target="../../../../AppData/Local/Packages/Microsoft.Office.Desktop_8wekyb3d8bbwe/LocalCache/Roaming/Microsoft/Excel/all_doc_db/ADR%20CENTER%20S.R.L" TargetMode="External"/><Relationship Id="rId71" Type="http://schemas.openxmlformats.org/officeDocument/2006/relationships/hyperlink" Target="../../../../AppData/Local/Packages/Microsoft.Office.Desktop_8wekyb3d8bbwe/LocalCache/Roaming/Microsoft/Excel/report_db/bilancio-energia_2022-3.pdf" TargetMode="External"/><Relationship Id="rId234" Type="http://schemas.openxmlformats.org/officeDocument/2006/relationships/hyperlink" Target="../../../../AppData/Local/Packages/Microsoft.Office.Desktop_8wekyb3d8bbwe/LocalCache/Roaming/Microsoft/Excel/report_db/2022_OPENZONE_ImpactReport.pdf" TargetMode="External"/><Relationship Id="rId679" Type="http://schemas.openxmlformats.org/officeDocument/2006/relationships/hyperlink" Target="../../../../AppData/Local/Packages/Microsoft.Office.Desktop_8wekyb3d8bbwe/LocalCache/Roaming/Microsoft/Excel/report_db/spaziono-relazione_annuale_SB_2017.pdf" TargetMode="External"/><Relationship Id="rId802" Type="http://schemas.openxmlformats.org/officeDocument/2006/relationships/hyperlink" Target="../../../../AppData/Local/Packages/Microsoft.Office.Desktop_8wekyb3d8bbwe/LocalCache/Roaming/Microsoft/Excel/all_doc_db/ITALGRANITI%20GROUP%20-%20S.P.A/cert" TargetMode="External"/><Relationship Id="rId886" Type="http://schemas.openxmlformats.org/officeDocument/2006/relationships/hyperlink" Target="../../../../AppData/Local/Packages/Microsoft.Office.Desktop_8wekyb3d8bbwe/LocalCache/Roaming/Microsoft/Excel/report_db/Zordan-Impact-Report_2016.pdf" TargetMode="External"/><Relationship Id="rId2" Type="http://schemas.openxmlformats.org/officeDocument/2006/relationships/hyperlink" Target="https://www.bcorporation.net/en-us/find-a-b-corp/company/chiesi-group" TargetMode="External"/><Relationship Id="rId29" Type="http://schemas.openxmlformats.org/officeDocument/2006/relationships/hyperlink" Target="../../../../AppData/Local/Packages/Microsoft.Office.Desktop_8wekyb3d8bbwe/LocalCache/Roaming/Microsoft/Excel/report_db/isvr_EN_2014.pdf" TargetMode="External"/><Relationship Id="rId441" Type="http://schemas.openxmlformats.org/officeDocument/2006/relationships/hyperlink" Target="https://www.bcorporation.net/en-us/find-a-b-corp/company/maker-srl" TargetMode="External"/><Relationship Id="rId539" Type="http://schemas.openxmlformats.org/officeDocument/2006/relationships/hyperlink" Target="../../../../AppData/Local/Packages/Microsoft.Office.Desktop_8wekyb3d8bbwe/LocalCache/Roaming/Microsoft/Excel/report_db/kudu-Relazione-dimpatto-2021.pdf" TargetMode="External"/><Relationship Id="rId746" Type="http://schemas.openxmlformats.org/officeDocument/2006/relationships/hyperlink" Target="../../../../AppData/Local/Packages/Microsoft.Office.Desktop_8wekyb3d8bbwe/LocalCache/Roaming/Microsoft/Excel/report_db/cortilia.Relazione+impatto+2022.pdf" TargetMode="External"/><Relationship Id="rId1071" Type="http://schemas.openxmlformats.org/officeDocument/2006/relationships/hyperlink" Target="../../../../AppData/Local/Packages/Microsoft.Office.Desktop_8wekyb3d8bbwe/LocalCache/Roaming/Microsoft/Excel/all_doc_db/MINE%20S.R.L.%20S.B" TargetMode="External"/><Relationship Id="rId178" Type="http://schemas.openxmlformats.org/officeDocument/2006/relationships/hyperlink" Target="https://www.bcorporation.net/en-us/find-a-b-corp/company/feudi-di-san-gregorio-sp-a" TargetMode="External"/><Relationship Id="rId301" Type="http://schemas.openxmlformats.org/officeDocument/2006/relationships/hyperlink" Target="../../../../AppData/Local/Packages/Microsoft.Office.Desktop_8wekyb3d8bbwe/LocalCache/Roaming/Microsoft/Excel/report_db/PER_bilancio_sostenibilita_2021_EN_compressed.pdf" TargetMode="External"/><Relationship Id="rId953" Type="http://schemas.openxmlformats.org/officeDocument/2006/relationships/hyperlink" Target="../../../../AppData/Local/Packages/Microsoft.Office.Desktop_8wekyb3d8bbwe/LocalCache/Roaming/Microsoft/Excel/all_doc_db/A.T.S.%202000%20S.R.L.%20AUTOMATION%20TECHNOLOGY%20SOCIETY" TargetMode="External"/><Relationship Id="rId1029" Type="http://schemas.openxmlformats.org/officeDocument/2006/relationships/hyperlink" Target="../../../../AppData/Local/Packages/Microsoft.Office.Desktop_8wekyb3d8bbwe/LocalCache/Roaming/Microsoft/Excel/report_db/vanitycosmetica2022.pdf" TargetMode="External"/><Relationship Id="rId82" Type="http://schemas.openxmlformats.org/officeDocument/2006/relationships/hyperlink" Target="../../../../AppData/Local/Packages/Microsoft.Office.Desktop_8wekyb3d8bbwe/LocalCache/Roaming/Microsoft/Excel/report_db/2016.pdf" TargetMode="External"/><Relationship Id="rId385" Type="http://schemas.openxmlformats.org/officeDocument/2006/relationships/hyperlink" Target="../../../../AppData/Local/Packages/Microsoft.Office.Desktop_8wekyb3d8bbwe/LocalCache/Roaming/Microsoft/Excel/report_db/outset_impact-report-2022.pdf" TargetMode="External"/><Relationship Id="rId592" Type="http://schemas.openxmlformats.org/officeDocument/2006/relationships/hyperlink" Target="https://www.bcorporation.net/en-us/find-a-b-corp/company/generativa-societ-benefit-a-responsabilit-limitata" TargetMode="External"/><Relationship Id="rId606" Type="http://schemas.openxmlformats.org/officeDocument/2006/relationships/hyperlink" Target="../../../../AppData/Local/Packages/Microsoft.Office.Desktop_8wekyb3d8bbwe/LocalCache/Roaming/Microsoft/Excel/all_doc_db/NOVAMONT%20S.P.A" TargetMode="External"/><Relationship Id="rId813" Type="http://schemas.openxmlformats.org/officeDocument/2006/relationships/hyperlink" Target="../../../../AppData/Local/Packages/Microsoft.Office.Desktop_8wekyb3d8bbwe/LocalCache/Roaming/Microsoft/Excel/all_doc_db/NWG%20S.P.A.%20-%20SOCIETA'%20BENEFIT%20IN%20FORMA%20ABBREVIATA%20NWG%20S.P.A.%20SB" TargetMode="External"/><Relationship Id="rId245" Type="http://schemas.openxmlformats.org/officeDocument/2006/relationships/hyperlink" Target="../../../../AppData/Local/Packages/Microsoft.Office.Desktop_8wekyb3d8bbwe/LocalCache/Roaming/Microsoft/Excel/report_db/paradisi-integratedreporting2021.pdf" TargetMode="External"/><Relationship Id="rId452" Type="http://schemas.openxmlformats.org/officeDocument/2006/relationships/hyperlink" Target="https://www.bcorporation.net/en-us/find-a-b-corp/company/ways-srl" TargetMode="External"/><Relationship Id="rId897" Type="http://schemas.openxmlformats.org/officeDocument/2006/relationships/hyperlink" Target="../../../../AppData/Local/Packages/Microsoft.Office.Desktop_8wekyb3d8bbwe/LocalCache/Roaming/Microsoft/Excel/all_doc_db/COSTADORO%20-%20S.P.A/cert" TargetMode="External"/><Relationship Id="rId1082" Type="http://schemas.openxmlformats.org/officeDocument/2006/relationships/hyperlink" Target="../../../../AppData/Local/Packages/Microsoft.Office.Desktop_8wekyb3d8bbwe/LocalCache/Roaming/Microsoft/Excel/all_doc_db/WOW%20LAB%20SOCIETA'%20BENEFIT%20S.R.L" TargetMode="External"/><Relationship Id="rId105" Type="http://schemas.openxmlformats.org/officeDocument/2006/relationships/hyperlink" Target="https://www.bcorporation.net/en-us/find-a-b-corp/company/successori-reda-spa" TargetMode="External"/><Relationship Id="rId312" Type="http://schemas.openxmlformats.org/officeDocument/2006/relationships/hyperlink" Target="../../../../AppData/Local/Packages/Microsoft.Office.Desktop_8wekyb3d8bbwe/LocalCache/Roaming/Microsoft/Excel/report_db/BULGbulgarelli_produciont_bilancio_sostenibilita_2021.pdf" TargetMode="External"/><Relationship Id="rId757" Type="http://schemas.openxmlformats.org/officeDocument/2006/relationships/hyperlink" Target="../../../../AppData/Local/Packages/Microsoft.Office.Desktop_8wekyb3d8bbwe/LocalCache/Roaming/Microsoft/Excel/all_doc_db/P.M.G.%20ITALIA%20S.P.A" TargetMode="External"/><Relationship Id="rId964" Type="http://schemas.openxmlformats.org/officeDocument/2006/relationships/hyperlink" Target="../../../../AppData/Local/Packages/Microsoft.Office.Desktop_8wekyb3d8bbwe/LocalCache/Roaming/Microsoft/Excel/all_doc_db/D-ORBIT%20SOCIETA'%20PER%20AZIONI" TargetMode="External"/><Relationship Id="rId93" Type="http://schemas.openxmlformats.org/officeDocument/2006/relationships/hyperlink" Target="../../../../AppData/Local/Packages/Microsoft.Office.Desktop_8wekyb3d8bbwe/LocalCache/Roaming/Microsoft/Excel/report_db/Civibank%20-%20Bilanci%20e%20Relazioni%20al%2031%20dicembre%202018%20-%20INGLESE.pdf" TargetMode="External"/><Relationship Id="rId189" Type="http://schemas.openxmlformats.org/officeDocument/2006/relationships/hyperlink" Target="../../../../AppData/Local/Packages/Microsoft.Office.Desktop_8wekyb3d8bbwe/LocalCache/Roaming/Microsoft/Excel/report_db/Report-di-sostenibilita-2019reti.pdf" TargetMode="External"/><Relationship Id="rId396" Type="http://schemas.openxmlformats.org/officeDocument/2006/relationships/hyperlink" Target="../../../../AppData/Local/Packages/Microsoft.Office.Desktop_8wekyb3d8bbwe/LocalCache/Roaming/Microsoft/Excel/report_db/ly-Bilancio-Sostenibilita&#768;_1ed_2021-1.pdf" TargetMode="External"/><Relationship Id="rId617" Type="http://schemas.openxmlformats.org/officeDocument/2006/relationships/hyperlink" Target="https://www.bcorporation.net/en-us/find-a-b-corp/company/evermind-srl" TargetMode="External"/><Relationship Id="rId824" Type="http://schemas.openxmlformats.org/officeDocument/2006/relationships/hyperlink" Target="../../../../AppData/Local/Packages/Microsoft.Office.Desktop_8wekyb3d8bbwe/LocalCache/Roaming/Microsoft/Excel/all_doc_db/MAGANETTI%20SPEDIZIONI%20S.P.A/cert" TargetMode="External"/><Relationship Id="rId256" Type="http://schemas.openxmlformats.org/officeDocument/2006/relationships/hyperlink" Target="https://www.bcorporation.net/en-us/find-a-b-corp/company/kel-12-tour-operator" TargetMode="External"/><Relationship Id="rId463" Type="http://schemas.openxmlformats.org/officeDocument/2006/relationships/hyperlink" Target="../../../../AppData/Local/Packages/Microsoft.Office.Desktop_8wekyb3d8bbwe/LocalCache/Roaming/Microsoft/Excel/report_db/aliseaRELAZIONE-DI-IMPATTO-2021-DEF.pdf" TargetMode="External"/><Relationship Id="rId670" Type="http://schemas.openxmlformats.org/officeDocument/2006/relationships/hyperlink" Target="../../../../AppData/Local/Packages/Microsoft.Office.Desktop_8wekyb3d8bbwe/LocalCache/Roaming/Microsoft/Excel/report_db/delab-impact_report_de_lab_2021_7_compressed.pdf" TargetMode="External"/><Relationship Id="rId1093" Type="http://schemas.openxmlformats.org/officeDocument/2006/relationships/hyperlink" Target="../../../../AppData/Local/Packages/Microsoft.Office.Desktop_8wekyb3d8bbwe/LocalCache/Roaming/Microsoft/Excel/all_doc_db/GENERATIVA%20SOCIETA'%20BENEFIT%20A%20RESPONSABILITA'%20LIMITATA" TargetMode="External"/><Relationship Id="rId1107" Type="http://schemas.openxmlformats.org/officeDocument/2006/relationships/hyperlink" Target="report_db\Gemeinwohlbericht_Raiffeisen_2021.pdf" TargetMode="External"/><Relationship Id="rId116" Type="http://schemas.openxmlformats.org/officeDocument/2006/relationships/hyperlink" Target="../../../../AppData/Local/Packages/Microsoft.Office.Desktop_8wekyb3d8bbwe/LocalCache/Roaming/Microsoft/Excel/report_db/ANDRIANI_Sustainable-Developmente-Report_2020_interactive.pdf" TargetMode="External"/><Relationship Id="rId323" Type="http://schemas.openxmlformats.org/officeDocument/2006/relationships/hyperlink" Target="https://www.bcorporation.net/en-us/find-a-b-corp/company/ats-2000-srl" TargetMode="External"/><Relationship Id="rId530" Type="http://schemas.openxmlformats.org/officeDocument/2006/relationships/hyperlink" Target="https://www.bcorporation.net/en-us/find-a-b-corp/company/mediatyche" TargetMode="External"/><Relationship Id="rId768" Type="http://schemas.openxmlformats.org/officeDocument/2006/relationships/hyperlink" Target="https://www.bcorporation.net/en-us/find-a-b-corp/company/grc-parfum-spa" TargetMode="External"/><Relationship Id="rId975" Type="http://schemas.openxmlformats.org/officeDocument/2006/relationships/hyperlink" Target="../../../../AppData/Local/Packages/Microsoft.Office.Desktop_8wekyb3d8bbwe/LocalCache/Roaming/Microsoft/Excel/all_doc_db/NATIVA%20S.R.L.%20SOCIETA'%20BENEFIT" TargetMode="External"/><Relationship Id="rId20" Type="http://schemas.openxmlformats.org/officeDocument/2006/relationships/hyperlink" Target="../../../../AppData/Local/Packages/Microsoft.Office.Desktop_8wekyb3d8bbwe/LocalCache/Roaming/Microsoft/Excel/report_db/Relazione-di-Impatto_ENG_2022.pdf" TargetMode="External"/><Relationship Id="rId628" Type="http://schemas.openxmlformats.org/officeDocument/2006/relationships/hyperlink" Target="https://www.bcorporation.net/en-us/find-a-b-corp/company/piantando" TargetMode="External"/><Relationship Id="rId835" Type="http://schemas.openxmlformats.org/officeDocument/2006/relationships/hyperlink" Target="../../../../AppData/Local/Packages/Microsoft.Office.Desktop_8wekyb3d8bbwe/LocalCache/Roaming/Microsoft/Excel/all_doc_db/LAMPA%20S.R.L.%20SOCIETA'%20BENEFIT%20O%20IN%20FORMA%20ABBREVIATA%20S.B/cert" TargetMode="External"/><Relationship Id="rId267" Type="http://schemas.openxmlformats.org/officeDocument/2006/relationships/hyperlink" Target="../../../../AppData/Local/Packages/Microsoft.Office.Desktop_8wekyb3d8bbwe/LocalCache/Roaming/Microsoft/Excel/report_db/germinalbio-report-sostenibilita-IMS-CREABIO_2022.pdf" TargetMode="External"/><Relationship Id="rId474" Type="http://schemas.openxmlformats.org/officeDocument/2006/relationships/hyperlink" Target="https://www.bcorporation.net/en-us/find-a-b-corp/company/peoplerise" TargetMode="External"/><Relationship Id="rId1020" Type="http://schemas.openxmlformats.org/officeDocument/2006/relationships/hyperlink" Target="../../../../AppData/Local/Packages/Microsoft.Office.Desktop_8wekyb3d8bbwe/LocalCache/Roaming/Microsoft/Excel/all_doc_db/WAMI%20S.R.L.%20S.B" TargetMode="External"/><Relationship Id="rId1118" Type="http://schemas.openxmlformats.org/officeDocument/2006/relationships/hyperlink" Target="report_db\CRABIZ_2021.pdf" TargetMode="External"/><Relationship Id="rId127" Type="http://schemas.openxmlformats.org/officeDocument/2006/relationships/hyperlink" Target="../../../../AppData/Local/Packages/Microsoft.Office.Desktop_8wekyb3d8bbwe/LocalCache/Roaming/Microsoft/Excel/report_db/bilancio_italia_web516221.pdf" TargetMode="External"/><Relationship Id="rId681" Type="http://schemas.openxmlformats.org/officeDocument/2006/relationships/hyperlink" Target="https://www.bcorporation.net/en-us/find-a-b-corp/company/promos-srl-sb" TargetMode="External"/><Relationship Id="rId779" Type="http://schemas.openxmlformats.org/officeDocument/2006/relationships/hyperlink" Target="../../../../AppData/Local/Packages/Microsoft.Office.Desktop_8wekyb3d8bbwe/LocalCache/Roaming/Microsoft/Excel/report_db/bringme-RelazioneAnnualeImpatto_Jojob_brochure_compressed.pdf" TargetMode="External"/><Relationship Id="rId902" Type="http://schemas.openxmlformats.org/officeDocument/2006/relationships/hyperlink" Target="../../../../AppData/Local/Packages/Microsoft.Office.Desktop_8wekyb3d8bbwe/LocalCache/Roaming/Microsoft/Excel/all_doc_db/AMBRO%20-%20SOL%20S.R.L.%20SOCIETA'%20BENEFIT%20,%20IN%20FORMA%20ABBREVIATA%20AMBRO%20-%20SOL%20S.R.L.%20SB" TargetMode="External"/><Relationship Id="rId986" Type="http://schemas.openxmlformats.org/officeDocument/2006/relationships/hyperlink" Target="../../../../AppData/Local/Packages/Microsoft.Office.Desktop_8wekyb3d8bbwe/LocalCache/Roaming/Microsoft/Excel/report_db/join22-46bc807cb47e495d99999f36d834433c.pdf" TargetMode="External"/><Relationship Id="rId31" Type="http://schemas.openxmlformats.org/officeDocument/2006/relationships/hyperlink" Target="../../../../AppData/Local/Packages/Microsoft.Office.Desktop_8wekyb3d8bbwe/LocalCache/Roaming/Microsoft/Excel/report_db/003_FLORIM-Lungo+28_08_2023_EN.pdf" TargetMode="External"/><Relationship Id="rId334" Type="http://schemas.openxmlformats.org/officeDocument/2006/relationships/hyperlink" Target="../../../../AppData/Local/Packages/Microsoft.Office.Desktop_8wekyb3d8bbwe/LocalCache/Roaming/Microsoft/Excel/report_db/save-NRG-Impact-Report-2021_web.pdf" TargetMode="External"/><Relationship Id="rId541" Type="http://schemas.openxmlformats.org/officeDocument/2006/relationships/hyperlink" Target="../../../../AppData/Local/Packages/Microsoft.Office.Desktop_8wekyb3d8bbwe/LocalCache/Roaming/Microsoft/Excel/report_db/edi-2014.12.31-Relazione-sulla-gestione-EdiCspa.pdf" TargetMode="External"/><Relationship Id="rId639" Type="http://schemas.openxmlformats.org/officeDocument/2006/relationships/hyperlink" Target="../../../../AppData/Local/Packages/Microsoft.Office.Desktop_8wekyb3d8bbwe/LocalCache/Roaming/Microsoft/Excel/all_doc_db/BOTTEGA%20FILOSOFICA%20S.R.L.%20SOCIETA'%20BENEFIT" TargetMode="External"/><Relationship Id="rId4" Type="http://schemas.openxmlformats.org/officeDocument/2006/relationships/hyperlink" Target="../../../../AppData/Local/Packages/Microsoft.Office.Desktop_8wekyb3d8bbwe/LocalCache/Roaming/Microsoft/Excel/report_db/44_20210623_chiesi_report_long_eng_def_july_ld.pdf" TargetMode="External"/><Relationship Id="rId180" Type="http://schemas.openxmlformats.org/officeDocument/2006/relationships/hyperlink" Target="../../../../AppData/Local/Packages/Microsoft.Office.Desktop_8wekyb3d8bbwe/LocalCache/Roaming/Microsoft/Excel/report_db/Relazione_dimpatto_2021ff.pdf" TargetMode="External"/><Relationship Id="rId236" Type="http://schemas.openxmlformats.org/officeDocument/2006/relationships/hyperlink" Target="../../../../AppData/Local/Packages/Microsoft.Office.Desktop_8wekyb3d8bbwe/LocalCache/Roaming/Microsoft/Excel/report_db/OpenZone_Tabloid_2021.pdf" TargetMode="External"/><Relationship Id="rId278" Type="http://schemas.openxmlformats.org/officeDocument/2006/relationships/hyperlink" Target="../../../../AppData/Local/Packages/Microsoft.Office.Desktop_8wekyb3d8bbwe/LocalCache/Roaming/Microsoft/Excel/report_db/SAVEDUCKSustainability_Report_2018_EN.pdf" TargetMode="External"/><Relationship Id="rId401" Type="http://schemas.openxmlformats.org/officeDocument/2006/relationships/hyperlink" Target="../../../../AppData/Local/Packages/Microsoft.Office.Desktop_8wekyb3d8bbwe/LocalCache/Roaming/Microsoft/Excel/report_db/way-2020-Integrated-Report.pdf" TargetMode="External"/><Relationship Id="rId443" Type="http://schemas.openxmlformats.org/officeDocument/2006/relationships/hyperlink" Target="https://www.bcorporation.net/en-us/find-a-b-corp/company/vanity-cosmetica-srl" TargetMode="External"/><Relationship Id="rId650" Type="http://schemas.openxmlformats.org/officeDocument/2006/relationships/hyperlink" Target="../../../../AppData/Local/Packages/Microsoft.Office.Desktop_8wekyb3d8bbwe/LocalCache/Roaming/Microsoft/Excel/report_db/up2y-Report%20di%20Sostenibilita&#768;%202022%20-%2021-07-23.pdf" TargetMode="External"/><Relationship Id="rId846" Type="http://schemas.openxmlformats.org/officeDocument/2006/relationships/hyperlink" Target="../../../../AppData/Local/Packages/Microsoft.Office.Desktop_8wekyb3d8bbwe/LocalCache/Roaming/Microsoft/Excel/report_db/dorica2016-en.pdf" TargetMode="External"/><Relationship Id="rId888" Type="http://schemas.openxmlformats.org/officeDocument/2006/relationships/hyperlink" Target="../../../../AppData/Local/Packages/Microsoft.Office.Desktop_8wekyb3d8bbwe/LocalCache/Roaming/Microsoft/Excel/report_db/conte-SOSTAIN_REPORT_TDA_2023.pdf" TargetMode="External"/><Relationship Id="rId1031" Type="http://schemas.openxmlformats.org/officeDocument/2006/relationships/hyperlink" Target="../../../../AppData/Local/Packages/Microsoft.Office.Desktop_8wekyb3d8bbwe/LocalCache/Roaming/Microsoft/Excel/report_db/IDFACTORYVolunteering-Policy-The-ID-Factory-2022.pdf" TargetMode="External"/><Relationship Id="rId1073" Type="http://schemas.openxmlformats.org/officeDocument/2006/relationships/hyperlink" Target="../../../../AppData/Local/Packages/Microsoft.Office.Desktop_8wekyb3d8bbwe/LocalCache/Roaming/Microsoft/Excel/all_doc_db/ONDE%20ALTE%20S.R.L.%20-%20SOCIETA'%20BENEFIT" TargetMode="External"/><Relationship Id="rId1129" Type="http://schemas.openxmlformats.org/officeDocument/2006/relationships/hyperlink" Target="report_db\LOOKAROUND_2021.pdf" TargetMode="External"/><Relationship Id="rId303" Type="http://schemas.openxmlformats.org/officeDocument/2006/relationships/hyperlink" Target="../../../../AppData/Local/Packages/Microsoft.Office.Desktop_8wekyb3d8bbwe/LocalCache/Roaming/Microsoft/Excel/report_db/perSustainability-Report-2019_compressed.pdf" TargetMode="External"/><Relationship Id="rId485" Type="http://schemas.openxmlformats.org/officeDocument/2006/relationships/hyperlink" Target="https://www.bcorporation.net/en-us/find-a-b-corp/company/palazzina-creativa-srl-sb" TargetMode="External"/><Relationship Id="rId692" Type="http://schemas.openxmlformats.org/officeDocument/2006/relationships/hyperlink" Target="../../../../AppData/Local/Packages/Microsoft.Office.Desktop_8wekyb3d8bbwe/LocalCache/Roaming/Microsoft/Excel/report_db/pragmetica2020-www_pragmetica.pdf" TargetMode="External"/><Relationship Id="rId706" Type="http://schemas.openxmlformats.org/officeDocument/2006/relationships/hyperlink" Target="../../../../AppData/Local/Packages/Microsoft.Office.Desktop_8wekyb3d8bbwe/LocalCache/Roaming/Microsoft/Excel/report_db/merits-Relazione-annuale-impatto-2020.pdf" TargetMode="External"/><Relationship Id="rId748" Type="http://schemas.openxmlformats.org/officeDocument/2006/relationships/hyperlink" Target="https://www.bcorporation.net/en-us/find-a-b-corp/company/digital-technologies-srl-societ-benefit" TargetMode="External"/><Relationship Id="rId913" Type="http://schemas.openxmlformats.org/officeDocument/2006/relationships/hyperlink" Target="../../../../AppData/Local/Packages/Microsoft.Office.Desktop_8wekyb3d8bbwe/LocalCache/Roaming/Microsoft/Excel/report_db/DA-rev20.pdf" TargetMode="External"/><Relationship Id="rId955" Type="http://schemas.openxmlformats.org/officeDocument/2006/relationships/hyperlink" Target="../../../../AppData/Local/Packages/Microsoft.Office.Desktop_8wekyb3d8bbwe/LocalCache/Roaming/Microsoft/Excel/all_doc_db/EXTRAVEGA%20MILANO%20S.R.L.%20-%20SOCIETA'%20BENEFIT%20O%20IN%20FORMA%20ABBREVIATA%20EXTRAVEGA%20MILANO%20S.R.L.%20S.B" TargetMode="External"/><Relationship Id="rId1140" Type="http://schemas.openxmlformats.org/officeDocument/2006/relationships/hyperlink" Target="report_db\UP2YOU_2021.pdf" TargetMode="External"/><Relationship Id="rId42" Type="http://schemas.openxmlformats.org/officeDocument/2006/relationships/hyperlink" Target="../../../../AppData/Local/Packages/Microsoft.Office.Desktop_8wekyb3d8bbwe/LocalCache/Roaming/Microsoft/Excel/report_db/BILANCIO%20INTEGRATO%202021%20con%20Relazione%20di%20impatto.pdf" TargetMode="External"/><Relationship Id="rId84" Type="http://schemas.openxmlformats.org/officeDocument/2006/relationships/hyperlink" Target="../../../../AppData/Local/Packages/Microsoft.Office.Desktop_8wekyb3d8bbwe/LocalCache/Roaming/Microsoft/Excel/report_db/Bilancio_Consolidato_2017.pdf" TargetMode="External"/><Relationship Id="rId138" Type="http://schemas.openxmlformats.org/officeDocument/2006/relationships/hyperlink" Target="../../../../AppData/Local/Packages/Microsoft.Office.Desktop_8wekyb3d8bbwe/LocalCache/Roaming/Microsoft/Excel/report_db/VanteaSMART_Bilancio_di_Sostenibilita_2022.pdf" TargetMode="External"/><Relationship Id="rId345" Type="http://schemas.openxmlformats.org/officeDocument/2006/relationships/hyperlink" Target="https://www.bcorporation.net/en-us/find-a-b-corp/company/nb-srl" TargetMode="External"/><Relationship Id="rId387" Type="http://schemas.openxmlformats.org/officeDocument/2006/relationships/hyperlink" Target="../../../../AppData/Local/Packages/Microsoft.Office.Desktop_8wekyb3d8bbwe/LocalCache/Roaming/Microsoft/Excel/report_db/OUTSET_SRL-SB_RelazionedImpatto2020.pdf" TargetMode="External"/><Relationship Id="rId510" Type="http://schemas.openxmlformats.org/officeDocument/2006/relationships/hyperlink" Target="../../../../AppData/Local/Packages/Microsoft.Office.Desktop_8wekyb3d8bbwe/LocalCache/Roaming/Microsoft/Excel/report_db/one-Impact-Report-2021_EN.pdf" TargetMode="External"/><Relationship Id="rId552" Type="http://schemas.openxmlformats.org/officeDocument/2006/relationships/hyperlink" Target="../../../../AppData/Local/Packages/Microsoft.Office.Desktop_8wekyb3d8bbwe/LocalCache/Roaming/Microsoft/Excel/report_db/ediRELAZIONE-IMPATTO-2021-compressed.pdf" TargetMode="External"/><Relationship Id="rId594" Type="http://schemas.openxmlformats.org/officeDocument/2006/relationships/hyperlink" Target="../../../../AppData/Local/Packages/Microsoft.Office.Desktop_8wekyb3d8bbwe/LocalCache/Roaming/Microsoft/Excel/report_db/gene0-2021_Relazione-di-impatto_Generativa_compressed.pdf" TargetMode="External"/><Relationship Id="rId608" Type="http://schemas.openxmlformats.org/officeDocument/2006/relationships/hyperlink" Target="../../../../AppData/Local/Packages/Microsoft.Office.Desktop_8wekyb3d8bbwe/LocalCache/Roaming/Microsoft/Excel/all_doc_db/ABOCA%20S.P.A.%20SOCIETA'%20AGRICOLA" TargetMode="External"/><Relationship Id="rId815" Type="http://schemas.openxmlformats.org/officeDocument/2006/relationships/hyperlink" Target="../../../../AppData/Local/Packages/Microsoft.Office.Desktop_8wekyb3d8bbwe/LocalCache/Roaming/Microsoft/Excel/all_doc_db/NORTH%20SAILS%20APPAREL%20S.P.A.%20SOCIETA'%20BENEFIT" TargetMode="External"/><Relationship Id="rId997" Type="http://schemas.openxmlformats.org/officeDocument/2006/relationships/hyperlink" Target="../../../../AppData/Local/Packages/Microsoft.Office.Desktop_8wekyb3d8bbwe/LocalCache/Roaming/Microsoft/Excel/all_doc_db/ACHAB%20S.R.L.%20SOCIETA'%20BENEFIT" TargetMode="External"/><Relationship Id="rId191" Type="http://schemas.openxmlformats.org/officeDocument/2006/relationships/hyperlink" Target="../../../../AppData/Local/Packages/Microsoft.Office.Desktop_8wekyb3d8bbwe/LocalCache/Roaming/Microsoft/Excel/report_db/Reti_Relazione-di-Impatto-2021.pdf" TargetMode="External"/><Relationship Id="rId205" Type="http://schemas.openxmlformats.org/officeDocument/2006/relationships/hyperlink" Target="https://www.bcorporation.net/en-us/find-a-b-corp/company/tasca-d-almerita" TargetMode="External"/><Relationship Id="rId247" Type="http://schemas.openxmlformats.org/officeDocument/2006/relationships/hyperlink" Target="../../../../AppData/Local/Packages/Microsoft.Office.Desktop_8wekyb3d8bbwe/LocalCache/Roaming/Microsoft/Excel/report_db/paradisi-Integrated-Reporting-2019.pdf" TargetMode="External"/><Relationship Id="rId412" Type="http://schemas.openxmlformats.org/officeDocument/2006/relationships/hyperlink" Target="https://www.bcorporation.net/en-us/find-a-b-corp/company/miomojo-srl" TargetMode="External"/><Relationship Id="rId857" Type="http://schemas.openxmlformats.org/officeDocument/2006/relationships/hyperlink" Target="../../../../AppData/Local/Packages/Microsoft.Office.Desktop_8wekyb3d8bbwe/LocalCache/Roaming/Microsoft/Excel/all_doc_db/ARCA%20ETICHETTE%20SPA" TargetMode="External"/><Relationship Id="rId899" Type="http://schemas.openxmlformats.org/officeDocument/2006/relationships/hyperlink" Target="../../../../AppData/Local/Packages/Microsoft.Office.Desktop_8wekyb3d8bbwe/LocalCache/Roaming/Microsoft/Excel/all_doc_db/PALM%20S.P.A.%20SB/cert" TargetMode="External"/><Relationship Id="rId1000" Type="http://schemas.openxmlformats.org/officeDocument/2006/relationships/hyperlink" Target="../../../../AppData/Local/Packages/Microsoft.Office.Desktop_8wekyb3d8bbwe/LocalCache/Roaming/Microsoft/Excel/all_doc_db/SEALENCE%20S.P.A.%20SOCIETA'%20BENEFIT%20IN%20BREVE%20ANCHE%20DENOMINATA%20SEALENCE%20S.P.A.%20S.B" TargetMode="External"/><Relationship Id="rId1042" Type="http://schemas.openxmlformats.org/officeDocument/2006/relationships/hyperlink" Target="../../../../AppData/Local/Packages/Microsoft.Office.Desktop_8wekyb3d8bbwe/LocalCache/Roaming/Microsoft/Excel/all_doc_db/OMTRA%20S.R.L.%20SOCIETA'%20BENEFIT/cert" TargetMode="External"/><Relationship Id="rId1084" Type="http://schemas.openxmlformats.org/officeDocument/2006/relationships/hyperlink" Target="../../../../AppData/Local/Packages/Microsoft.Office.Desktop_8wekyb3d8bbwe/LocalCache/Roaming/Microsoft/Excel/all_doc_db/101%20SOLUTIONS%20SRL%20SOCIETA'%20BENEFIT" TargetMode="External"/><Relationship Id="rId107" Type="http://schemas.openxmlformats.org/officeDocument/2006/relationships/hyperlink" Target="https://www.bcorporation.net/en-us/find-a-b-corp/company/ponti-spa" TargetMode="External"/><Relationship Id="rId289" Type="http://schemas.openxmlformats.org/officeDocument/2006/relationships/hyperlink" Target="../../../../AppData/Local/Packages/Microsoft.Office.Desktop_8wekyb3d8bbwe/LocalCache/Roaming/Microsoft/Excel/report_db/eudaIV%20Rapporto%20Censis-Eudaimon_SINTESI.pdf" TargetMode="External"/><Relationship Id="rId454" Type="http://schemas.openxmlformats.org/officeDocument/2006/relationships/hyperlink" Target="../../../../AppData/Local/Packages/Microsoft.Office.Desktop_8wekyb3d8bbwe/LocalCache/Roaming/Microsoft/Excel/report_db/WAYS-Annual-Report-2020.pdf" TargetMode="External"/><Relationship Id="rId496" Type="http://schemas.openxmlformats.org/officeDocument/2006/relationships/hyperlink" Target="https://www.bcorporation.net/en-us/find-a-b-corp/company/w-e-r-a-d-srl" TargetMode="External"/><Relationship Id="rId661" Type="http://schemas.openxmlformats.org/officeDocument/2006/relationships/hyperlink" Target="../../../../AppData/Local/Packages/Microsoft.Office.Desktop_8wekyb3d8bbwe/LocalCache/Roaming/Microsoft/Excel/report_db/viviRELAZIONE-DIMPATTO-2022-VIVI-SRL-SB.pdf" TargetMode="External"/><Relationship Id="rId717" Type="http://schemas.openxmlformats.org/officeDocument/2006/relationships/hyperlink" Target="https://www.bcorporation.net/en-us/find-a-b-corp/company/ambienta-sgr-sp-a" TargetMode="External"/><Relationship Id="rId759" Type="http://schemas.openxmlformats.org/officeDocument/2006/relationships/hyperlink" Target="../../../../AppData/Local/Packages/Microsoft.Office.Desktop_8wekyb3d8bbwe/LocalCache/Roaming/Microsoft/Excel/report_db/pmg-Relazione-di-Impatto-PMG-Societa-Benefit-anno-2022.pdf" TargetMode="External"/><Relationship Id="rId924" Type="http://schemas.openxmlformats.org/officeDocument/2006/relationships/hyperlink" Target="../../../../AppData/Local/Packages/Microsoft.Office.Desktop_8wekyb3d8bbwe/LocalCache/Roaming/Microsoft/Excel/all_doc_db/GERMINAL%20ITALIA%20S.R.L" TargetMode="External"/><Relationship Id="rId966" Type="http://schemas.openxmlformats.org/officeDocument/2006/relationships/hyperlink" Target="../../../../AppData/Local/Packages/Microsoft.Office.Desktop_8wekyb3d8bbwe/LocalCache/Roaming/Microsoft/Excel/report_db/D-Orbit%20Investor%20Presentation%2001.26.22.pdf" TargetMode="External"/><Relationship Id="rId11" Type="http://schemas.openxmlformats.org/officeDocument/2006/relationships/hyperlink" Target="../../../../AppData/Local/Packages/Microsoft.Office.Desktop_8wekyb3d8bbwe/LocalCache/Roaming/Microsoft/Excel/report_db/udHEtSbRX8CSR_017_ENG_WEB.pdf" TargetMode="External"/><Relationship Id="rId53" Type="http://schemas.openxmlformats.org/officeDocument/2006/relationships/hyperlink" Target="../../../../AppData/Local/Packages/Microsoft.Office.Desktop_8wekyb3d8bbwe/LocalCache/Roaming/Microsoft/Excel/report_db/annual-report-danone-2019.pdf" TargetMode="External"/><Relationship Id="rId149" Type="http://schemas.openxmlformats.org/officeDocument/2006/relationships/hyperlink" Target="https://www.bcorporation.net/en-us/find-a-b-corp/company/cappeller-spa" TargetMode="External"/><Relationship Id="rId314" Type="http://schemas.openxmlformats.org/officeDocument/2006/relationships/hyperlink" Target="../../../../AppData/Local/Packages/Microsoft.Office.Desktop_8wekyb3d8bbwe/LocalCache/Roaming/Microsoft/Excel/report_db/renovit-Report-Sostenibilita-Renovit-2022.pdf" TargetMode="External"/><Relationship Id="rId356" Type="http://schemas.openxmlformats.org/officeDocument/2006/relationships/hyperlink" Target="../../../../AppData/Local/Packages/Microsoft.Office.Desktop_8wekyb3d8bbwe/LocalCache/Roaming/Microsoft/Excel/report_db/Progressio_2023.03.29_Relazione-di-Impatto_2023.pdf" TargetMode="External"/><Relationship Id="rId398" Type="http://schemas.openxmlformats.org/officeDocument/2006/relationships/hyperlink" Target="https://www.bcorporation.net/en-us/find-a-b-corp/company/way2-global-srl-sb" TargetMode="External"/><Relationship Id="rId521" Type="http://schemas.openxmlformats.org/officeDocument/2006/relationships/hyperlink" Target="../../../../AppData/Local/Packages/Microsoft.Office.Desktop_8wekyb3d8bbwe/LocalCache/Roaming/Microsoft/Excel/report_db/aequi-Impact-Report-Aequilibria_2022_ENG.pdf" TargetMode="External"/><Relationship Id="rId563" Type="http://schemas.openxmlformats.org/officeDocument/2006/relationships/hyperlink" Target="../../../../AppData/Local/Packages/Microsoft.Office.Desktop_8wekyb3d8bbwe/LocalCache/Roaming/Microsoft/Excel/report_db/InVentoInnovation_2016-BILANCIOSOCIALE.pdf" TargetMode="External"/><Relationship Id="rId619" Type="http://schemas.openxmlformats.org/officeDocument/2006/relationships/hyperlink" Target="../../../../AppData/Local/Packages/Microsoft.Office.Desktop_8wekyb3d8bbwe/LocalCache/Roaming/Microsoft/Excel/all_doc_db/EVERMIND%20S.R.L.%20SOCIETA'%20BENEFIT" TargetMode="External"/><Relationship Id="rId770" Type="http://schemas.openxmlformats.org/officeDocument/2006/relationships/hyperlink" Target="../../../../AppData/Local/Packages/Microsoft.Office.Desktop_8wekyb3d8bbwe/LocalCache/Roaming/Microsoft/Excel/report_db/GRC-Company_Profile_ITA_LO.pdf" TargetMode="External"/><Relationship Id="rId95" Type="http://schemas.openxmlformats.org/officeDocument/2006/relationships/hyperlink" Target="../../../../AppData/Local/Packages/Microsoft.Office.Desktop_8wekyb3d8bbwe/LocalCache/Roaming/Microsoft/Excel/report_db/Bilancio%202016-12%20inglese.pdf" TargetMode="External"/><Relationship Id="rId160" Type="http://schemas.openxmlformats.org/officeDocument/2006/relationships/hyperlink" Target="../../../../AppData/Local/Packages/Microsoft.Office.Desktop_8wekyb3d8bbwe/LocalCache/Roaming/Microsoft/Excel/report_db/UBSOME22-SustainabilityReportOMAL2022-ENG.pdf" TargetMode="External"/><Relationship Id="rId216" Type="http://schemas.openxmlformats.org/officeDocument/2006/relationships/hyperlink" Target="../../../../AppData/Local/Packages/Microsoft.Office.Desktop_8wekyb3d8bbwe/LocalCache/Roaming/Microsoft/Excel/report_db/scadifreportimpatti2022.pdf" TargetMode="External"/><Relationship Id="rId423" Type="http://schemas.openxmlformats.org/officeDocument/2006/relationships/hyperlink" Target="https://www.bcorporation.net/en-us/find-a-b-corp/company/service-vending-srl-societ-benefit" TargetMode="External"/><Relationship Id="rId826" Type="http://schemas.openxmlformats.org/officeDocument/2006/relationships/hyperlink" Target="../../../../AppData/Local/Packages/Microsoft.Office.Desktop_8wekyb3d8bbwe/LocalCache/Roaming/Microsoft/Excel/all_doc_db/CAPPELLER%20S.P.A.%20SOCIETA'%20BENEFIT%20IN%20FORMA%20ABBREVIATA%20CAPPELLER%20S.P.A.%20SB/cert" TargetMode="External"/><Relationship Id="rId868" Type="http://schemas.openxmlformats.org/officeDocument/2006/relationships/hyperlink" Target="../../../../AppData/Local/Packages/Microsoft.Office.Desktop_8wekyb3d8bbwe/LocalCache/Roaming/Microsoft/Excel/all_doc_db/GREAT%20LENGTHS%20SOCIETA'%20PER%20AZIONI%20SOCIETA'%20BENEFIT/cert" TargetMode="External"/><Relationship Id="rId1011" Type="http://schemas.openxmlformats.org/officeDocument/2006/relationships/hyperlink" Target="../../../../AppData/Local/Packages/Microsoft.Office.Desktop_8wekyb3d8bbwe/LocalCache/Roaming/Microsoft/Excel/all_doc_db/BREADERS%20S.R.L.%20SOCIETA'%20BENEFIT" TargetMode="External"/><Relationship Id="rId1053" Type="http://schemas.openxmlformats.org/officeDocument/2006/relationships/hyperlink" Target="../../../../AppData/Local/Packages/Microsoft.Office.Desktop_8wekyb3d8bbwe/LocalCache/Roaming/Microsoft/Excel/all_doc_db/WE%20RAD%20S.R.L.%20SOCIETA'%20BENEFIT" TargetMode="External"/><Relationship Id="rId1109" Type="http://schemas.openxmlformats.org/officeDocument/2006/relationships/hyperlink" Target="report_db\Gemeinwohlbericht_2020.pdf" TargetMode="External"/><Relationship Id="rId258" Type="http://schemas.openxmlformats.org/officeDocument/2006/relationships/hyperlink" Target="../../../../AppData/Local/Packages/Microsoft.Office.Desktop_8wekyb3d8bbwe/LocalCache/Roaming/Microsoft/Excel/report_db/kel-Report_dimpatto_2021-2022.pdf" TargetMode="External"/><Relationship Id="rId465" Type="http://schemas.openxmlformats.org/officeDocument/2006/relationships/hyperlink" Target="https://www.bcorporation.net/en-us/find-a-b-corp/company/back-label-srl" TargetMode="External"/><Relationship Id="rId630" Type="http://schemas.openxmlformats.org/officeDocument/2006/relationships/hyperlink" Target="../../../../AppData/Local/Packages/Microsoft.Office.Desktop_8wekyb3d8bbwe/LocalCache/Roaming/Microsoft/Excel/report_db/Piantando_BilancioSostenibilit&#224;_2022.pdf" TargetMode="External"/><Relationship Id="rId672" Type="http://schemas.openxmlformats.org/officeDocument/2006/relationships/hyperlink" Target="../../../../AppData/Local/Packages/Microsoft.Office.Desktop_8wekyb3d8bbwe/LocalCache/Roaming/Microsoft/Excel/report_db/new-DELAB_PoliticaAmbientale.pdf" TargetMode="External"/><Relationship Id="rId728" Type="http://schemas.openxmlformats.org/officeDocument/2006/relationships/hyperlink" Target="https://www.bcorporation.net/en-us/find-a-b-corp/company/pascol" TargetMode="External"/><Relationship Id="rId935" Type="http://schemas.openxmlformats.org/officeDocument/2006/relationships/hyperlink" Target="http://www.farmer.it/" TargetMode="External"/><Relationship Id="rId1095" Type="http://schemas.openxmlformats.org/officeDocument/2006/relationships/hyperlink" Target="http://www.digitalmagics.com/en" TargetMode="External"/><Relationship Id="rId22" Type="http://schemas.openxmlformats.org/officeDocument/2006/relationships/hyperlink" Target="../../../../AppData/Local/Packages/Microsoft.Office.Desktop_8wekyb3d8bbwe/LocalCache/Roaming/Microsoft/Excel/report_db/illycaff&#232;-2020-IMPACT-REPORT.pdf" TargetMode="External"/><Relationship Id="rId64" Type="http://schemas.openxmlformats.org/officeDocument/2006/relationships/hyperlink" Target="../../../../AppData/Local/Packages/Microsoft.Office.Desktop_8wekyb3d8bbwe/LocalCache/Roaming/Microsoft/Excel/report_db/davines-group-sustainability-report-17-18-en.pdf" TargetMode="External"/><Relationship Id="rId118" Type="http://schemas.openxmlformats.org/officeDocument/2006/relationships/hyperlink" Target="../../../../AppData/Local/Packages/Microsoft.Office.Desktop_8wekyb3d8bbwe/LocalCache/Roaming/Microsoft/Excel/report_db/ANDRIANI-Sustainability-Report-2018.pdf" TargetMode="External"/><Relationship Id="rId325" Type="http://schemas.openxmlformats.org/officeDocument/2006/relationships/hyperlink" Target="../../../../AppData/Local/Packages/Microsoft.Office.Desktop_8wekyb3d8bbwe/LocalCache/Roaming/Microsoft/Excel/report_db/Impact-Report-Extravega-2022-eng.pdEX-f.pdf" TargetMode="External"/><Relationship Id="rId367" Type="http://schemas.openxmlformats.org/officeDocument/2006/relationships/hyperlink" Target="https://www.bcorporation.net/en-us/find-a-b-corp/company/jointly-il-welfare-condiviso-srl" TargetMode="External"/><Relationship Id="rId532" Type="http://schemas.openxmlformats.org/officeDocument/2006/relationships/hyperlink" Target="https://www.bcorporation.net/en-us/find-a-b-corp/company/mine-srl-sb" TargetMode="External"/><Relationship Id="rId574" Type="http://schemas.openxmlformats.org/officeDocument/2006/relationships/hyperlink" Target="../../../../AppData/Local/Packages/Microsoft.Office.Desktop_8wekyb3d8bbwe/LocalCache/Roaming/Microsoft/Excel/report_db/floweRelazione-di-Impatto-2021.pdf" TargetMode="External"/><Relationship Id="rId977" Type="http://schemas.openxmlformats.org/officeDocument/2006/relationships/hyperlink" Target="..\..\..\..\AppData\Local\Packages\Microsoft.Office.Desktop_8wekyb3d8bbwe\LocalCache\Roaming\Microsoft\Excel\report_db\Progressio_2023.11.17_RI-Policy_Nov-2023_ENG_clean.pdf" TargetMode="External"/><Relationship Id="rId1120" Type="http://schemas.openxmlformats.org/officeDocument/2006/relationships/hyperlink" Target="report_db\EVOLVERE_2021.pdf" TargetMode="External"/><Relationship Id="rId171" Type="http://schemas.openxmlformats.org/officeDocument/2006/relationships/hyperlink" Target="https://www.bcorporation.net/en-us/find-a-b-corp/company/fratelli-guzzini-sp-a" TargetMode="External"/><Relationship Id="rId227" Type="http://schemas.openxmlformats.org/officeDocument/2006/relationships/hyperlink" Target="../../../../AppData/Local/Packages/Microsoft.Office.Desktop_8wekyb3d8bbwe/LocalCache/Roaming/Microsoft/Excel/report_db/ambrosol-bilancio-sostenibilita-2021-web.pdf" TargetMode="External"/><Relationship Id="rId781" Type="http://schemas.openxmlformats.org/officeDocument/2006/relationships/hyperlink" Target="../../../../AppData/Local/Packages/Microsoft.Office.Desktop_8wekyb3d8bbwe/LocalCache/Roaming/Microsoft/Excel/report_db/bringme21-BilancioSostenibilita_Jojob_brochure_compressed.pdf" TargetMode="External"/><Relationship Id="rId837" Type="http://schemas.openxmlformats.org/officeDocument/2006/relationships/hyperlink" Target="../../../../AppData/Local/Packages/Microsoft.Office.Desktop_8wekyb3d8bbwe/LocalCache/Roaming/Microsoft/Excel/report_db/Damiano_Bilancio_Sostenibilit_A_21_web_52250b870e.pdf" TargetMode="External"/><Relationship Id="rId879" Type="http://schemas.openxmlformats.org/officeDocument/2006/relationships/hyperlink" Target="../../../../AppData/Local/Packages/Microsoft.Office.Desktop_8wekyb3d8bbwe/LocalCache/Roaming/Microsoft/Excel/all_doc_db/ZORDAN%20S.R.L.%20SOCIETA'%20BENEFIT%20IN%20FORMA%20ABBREVIATA%20ZORDAN%20S.R.L.%20SB/cert" TargetMode="External"/><Relationship Id="rId1022" Type="http://schemas.openxmlformats.org/officeDocument/2006/relationships/hyperlink" Target="../../../../AppData/Local/Packages/Microsoft.Office.Desktop_8wekyb3d8bbwe/LocalCache/Roaming/Microsoft/Excel/all_doc_db/EDULIFE%20S.P.A.%20SOCIETA'%20BENEFIT" TargetMode="External"/><Relationship Id="rId269" Type="http://schemas.openxmlformats.org/officeDocument/2006/relationships/hyperlink" Target="../../../../AppData/Local/Packages/Microsoft.Office.Desktop_8wekyb3d8bbwe/LocalCache/Roaming/Microsoft/Excel/report_db/GERMINALBIORelazione-impatto-IMS-2022_definitiva.pdf" TargetMode="External"/><Relationship Id="rId434" Type="http://schemas.openxmlformats.org/officeDocument/2006/relationships/hyperlink" Target="https://www.bcorporation.net/en-us/find-a-b-corp/company/crabiz-srl-sb" TargetMode="External"/><Relationship Id="rId476" Type="http://schemas.openxmlformats.org/officeDocument/2006/relationships/hyperlink" Target="../../../../AppData/Local/Packages/Microsoft.Office.Desktop_8wekyb3d8bbwe/LocalCache/Roaming/Microsoft/Excel/report_db/people-Relazione-dimpatto-2021.pdf" TargetMode="External"/><Relationship Id="rId641" Type="http://schemas.openxmlformats.org/officeDocument/2006/relationships/hyperlink" Target="../../../../AppData/Local/Packages/Microsoft.Office.Desktop_8wekyb3d8bbwe/LocalCache/Roaming/Microsoft/Excel/report_db/bottega-Relazione-d'impatto-2021.pdf" TargetMode="External"/><Relationship Id="rId683" Type="http://schemas.openxmlformats.org/officeDocument/2006/relationships/hyperlink" Target="../../../../AppData/Local/Packages/Microsoft.Office.Desktop_8wekyb3d8bbwe/LocalCache/Roaming/Microsoft/Excel/report_db/promos-relazione_impatto_promos_2022.pdf" TargetMode="External"/><Relationship Id="rId739" Type="http://schemas.openxmlformats.org/officeDocument/2006/relationships/hyperlink" Target="https://www.bcorporation.net/en-us/find-a-b-corp/company/one-click-srl-s-b" TargetMode="External"/><Relationship Id="rId890" Type="http://schemas.openxmlformats.org/officeDocument/2006/relationships/hyperlink" Target="../../../../AppData/Local/Packages/Microsoft.Office.Desktop_8wekyb3d8bbwe/LocalCache/Roaming/Microsoft/Excel/all_doc_db/ATON%20S.P.A.%20SOCIETA'%20BENEFIT/cert" TargetMode="External"/><Relationship Id="rId904" Type="http://schemas.openxmlformats.org/officeDocument/2006/relationships/hyperlink" Target="../../../../AppData/Local/Packages/Microsoft.Office.Desktop_8wekyb3d8bbwe/LocalCache/Roaming/Microsoft/Excel/all_doc_db/AMBRO%20-%20SOL%20S.R.L.%20SOCIETA'%20BENEFIT%20,%20IN%20FORMA%20ABBREVIATA%20AMBRO%20-%20SOL%20S.R.L.%20SB/cert" TargetMode="External"/><Relationship Id="rId1064" Type="http://schemas.openxmlformats.org/officeDocument/2006/relationships/hyperlink" Target="../../../../AppData/Local/Packages/Microsoft.Office.Desktop_8wekyb3d8bbwe/LocalCache/Roaming/Microsoft/Excel/all_doc_db/AEQUILIBRIA%20S.R.L.%20SOCIETA'%20BENEFIT%20IN%20FORMA%20ABBREVIATA%20AEQUILIBR%20IA%20S.R.L.%20-%20SB" TargetMode="External"/><Relationship Id="rId33" Type="http://schemas.openxmlformats.org/officeDocument/2006/relationships/hyperlink" Target="../../../../AppData/Local/Packages/Microsoft.Office.Desktop_8wekyb3d8bbwe/LocalCache/Roaming/Microsoft/Excel/report_db/bilancio_2017_en.pdf" TargetMode="External"/><Relationship Id="rId129" Type="http://schemas.openxmlformats.org/officeDocument/2006/relationships/hyperlink" Target="../../../../AppData/Local/Packages/Microsoft.Office.Desktop_8wekyb3d8bbwe/LocalCache/Roaming/Microsoft/Excel/report_db/Report_sostenibilita_2019_web.pdf" TargetMode="External"/><Relationship Id="rId280" Type="http://schemas.openxmlformats.org/officeDocument/2006/relationships/hyperlink" Target="../../../../AppData/Local/Packages/Microsoft.Office.Desktop_8wekyb3d8bbwe/LocalCache/Roaming/Microsoft/Excel/report_db/EPHOTO-RAPPORTO-DI-SOSTENIBILITa&#768;-2021-1.pdf" TargetMode="External"/><Relationship Id="rId336" Type="http://schemas.openxmlformats.org/officeDocument/2006/relationships/hyperlink" Target="https://www.bcorporation.net/en-us/find-a-b-corp/company/sales-srl" TargetMode="External"/><Relationship Id="rId501" Type="http://schemas.openxmlformats.org/officeDocument/2006/relationships/hyperlink" Target="https://www.bcorporation.net/en-us/find-a-b-corp/company/o-p-e-r-a-r-i-s-r-l-s-o-c-i-e-t-a-b-e-n-e-f-i-t" TargetMode="External"/><Relationship Id="rId543" Type="http://schemas.openxmlformats.org/officeDocument/2006/relationships/hyperlink" Target="../../../../AppData/Local/Packages/Microsoft.Office.Desktop_8wekyb3d8bbwe/LocalCache/Roaming/Microsoft/Excel/report_db/edi-2016.12.31-Relazione-sulla-gestione-EdiCspa.pdf" TargetMode="External"/><Relationship Id="rId946" Type="http://schemas.openxmlformats.org/officeDocument/2006/relationships/hyperlink" Target="../../../../AppData/Local/Packages/Microsoft.Office.Desktop_8wekyb3d8bbwe/LocalCache/Roaming/Microsoft/Excel/all_doc_db/INDUSTRIA%20CARTE%20METALLIZZATE%20ED%20AFFINI%20SOCIETA'%20A%20RESPONSABILITA'%20LIMITATA%20SOCIETA'%20BENEFIT%20E%20PIU'%20BREVEMENTE%20ICMA%20SRL%20SB/cert" TargetMode="External"/><Relationship Id="rId988" Type="http://schemas.openxmlformats.org/officeDocument/2006/relationships/hyperlink" Target="../../../../AppData/Local/Packages/Microsoft.Office.Desktop_8wekyb3d8bbwe/LocalCache/Roaming/Microsoft/Excel/all_doc_db/MONDORA%20S.R.L.%20SOCIETA'%20BENEFIT" TargetMode="External"/><Relationship Id="rId1131" Type="http://schemas.openxmlformats.org/officeDocument/2006/relationships/hyperlink" Target="report_db\MONDORA_2021.pdf" TargetMode="External"/><Relationship Id="rId75" Type="http://schemas.openxmlformats.org/officeDocument/2006/relationships/hyperlink" Target="../../../../AppData/Local/Packages/Microsoft.Office.Desktop_8wekyb3d8bbwe/LocalCache/Roaming/Microsoft/Excel/report_db/2023.pdf" TargetMode="External"/><Relationship Id="rId140" Type="http://schemas.openxmlformats.org/officeDocument/2006/relationships/hyperlink" Target="../../../../AppData/Local/Packages/Microsoft.Office.Desktop_8wekyb3d8bbwe/LocalCache/Roaming/Microsoft/Excel/report_db/VanteaSMART_Bilancio_di_Sostenibilita_2020.pdf" TargetMode="External"/><Relationship Id="rId182" Type="http://schemas.openxmlformats.org/officeDocument/2006/relationships/hyperlink" Target="../../../../AppData/Local/Packages/Microsoft.Office.Desktop_8wekyb3d8bbwe/LocalCache/Roaming/Microsoft/Excel/report_db/BilancioSostenibilita2021ff.pdf" TargetMode="External"/><Relationship Id="rId378" Type="http://schemas.openxmlformats.org/officeDocument/2006/relationships/hyperlink" Target="../../../../AppData/Local/Packages/Microsoft.Office.Desktop_8wekyb3d8bbwe/LocalCache/Roaming/Microsoft/Excel/report_db/WLA_Impact%20Report%202022.pdf" TargetMode="External"/><Relationship Id="rId403" Type="http://schemas.openxmlformats.org/officeDocument/2006/relationships/hyperlink" Target="../../../../AppData/Local/Packages/Microsoft.Office.Desktop_8wekyb3d8bbwe/LocalCache/Roaming/Microsoft/Excel/report_db/way-2018-Relazione-d-impatto.pdf" TargetMode="External"/><Relationship Id="rId585" Type="http://schemas.openxmlformats.org/officeDocument/2006/relationships/hyperlink" Target="../../../../AppData/Local/Packages/Microsoft.Office.Desktop_8wekyb3d8bbwe/LocalCache/Roaming/Microsoft/Excel/report_db/gold2022-07-27-Relazione-dimpatto.pdf" TargetMode="External"/><Relationship Id="rId750" Type="http://schemas.openxmlformats.org/officeDocument/2006/relationships/hyperlink" Target="https://www.bcorporation.net/en-us/find-a-b-corp/company/graficonsul-srl-societ-benefit" TargetMode="External"/><Relationship Id="rId792" Type="http://schemas.openxmlformats.org/officeDocument/2006/relationships/hyperlink" Target="../../../../AppData/Local/Packages/Microsoft.Office.Desktop_8wekyb3d8bbwe/LocalCache/Roaming/Microsoft/Excel/all_doc_db/NWG%20ENERGIA%20S.P.A.%20SOCIETA'%20BENEFIT" TargetMode="External"/><Relationship Id="rId806" Type="http://schemas.openxmlformats.org/officeDocument/2006/relationships/hyperlink" Target="../../../../AppData/Local/Packages/Microsoft.Office.Desktop_8wekyb3d8bbwe/LocalCache/Roaming/Microsoft/Excel/report_db/ponti-bilancio-sostenibilita-2019.pdf" TargetMode="External"/><Relationship Id="rId848" Type="http://schemas.openxmlformats.org/officeDocument/2006/relationships/hyperlink" Target="../../../../AppData/Local/Packages/Microsoft.Office.Desktop_8wekyb3d8bbwe/LocalCache/Roaming/Microsoft/Excel/report_db/puntopack-Politica%20Qualit&#224;%20e%20Sicurezza.pdf" TargetMode="External"/><Relationship Id="rId1033" Type="http://schemas.openxmlformats.org/officeDocument/2006/relationships/hyperlink" Target="../../../../AppData/Local/Packages/Microsoft.Office.Desktop_8wekyb3d8bbwe/LocalCache/Roaming/Microsoft/Excel/all_doc_db/START2IMPACT%20SRL%20SOCIETA'%20BENEFIT" TargetMode="External"/><Relationship Id="rId6" Type="http://schemas.openxmlformats.org/officeDocument/2006/relationships/hyperlink" Target="../../../../AppData/Local/Packages/Microsoft.Office.Desktop_8wekyb3d8bbwe/LocalCache/Roaming/Microsoft/Excel/report_db/44_chiesi_sustainability-report_2018.pdf" TargetMode="External"/><Relationship Id="rId238" Type="http://schemas.openxmlformats.org/officeDocument/2006/relationships/hyperlink" Target="https://www.bcorporation.net/en-us/find-a-b-corp/company/acbc" TargetMode="External"/><Relationship Id="rId445" Type="http://schemas.openxmlformats.org/officeDocument/2006/relationships/hyperlink" Target="../../../../AppData/Local/Packages/Microsoft.Office.Desktop_8wekyb3d8bbwe/LocalCache/Roaming/Microsoft/Excel/report_db/idfactory-Official-IMPACT-REPORT-2022.pdf" TargetMode="External"/><Relationship Id="rId487" Type="http://schemas.openxmlformats.org/officeDocument/2006/relationships/hyperlink" Target="https://www.bcorporation.net/en-us/find-a-b-corp/company/012-factory" TargetMode="External"/><Relationship Id="rId610" Type="http://schemas.openxmlformats.org/officeDocument/2006/relationships/hyperlink" Target="../../../../AppData/Local/Packages/Microsoft.Office.Desktop_8wekyb3d8bbwe/LocalCache/Roaming/Microsoft/Excel/report_db/danonecommitteereport2022eng.pdf" TargetMode="External"/><Relationship Id="rId652" Type="http://schemas.openxmlformats.org/officeDocument/2006/relationships/hyperlink" Target="../../../../AppData/Local/Packages/Microsoft.Office.Desktop_8wekyb3d8bbwe/LocalCache/Roaming/Microsoft/Excel/all_doc_db/SEAY%20S.R.L.%20SOCIETA'%20BENEFIT" TargetMode="External"/><Relationship Id="rId694" Type="http://schemas.openxmlformats.org/officeDocument/2006/relationships/hyperlink" Target="https://www.bcorporation.net/en-us/find-a-b-corp/company/sottosopra-sas-societ-benefit-di-elena-milazzo-e-c" TargetMode="External"/><Relationship Id="rId708" Type="http://schemas.openxmlformats.org/officeDocument/2006/relationships/hyperlink" Target="../../../../AppData/Local/Packages/Microsoft.Office.Desktop_8wekyb3d8bbwe/LocalCache/Roaming/Microsoft/Excel/report_db/merits2018_Merits_Relazione_Annuale_di_Impatto.pdf" TargetMode="External"/><Relationship Id="rId915" Type="http://schemas.openxmlformats.org/officeDocument/2006/relationships/hyperlink" Target="../../../../AppData/Local/Packages/Microsoft.Office.Desktop_8wekyb3d8bbwe/LocalCache/Roaming/Microsoft/Excel/all_doc_db/ECOZEMA%20-%20S.R.L.%20SOCIETA'%20BENEFIT" TargetMode="External"/><Relationship Id="rId1075" Type="http://schemas.openxmlformats.org/officeDocument/2006/relationships/hyperlink" Target="../../../../AppData/Local/Packages/Microsoft.Office.Desktop_8wekyb3d8bbwe/LocalCache/Roaming/Microsoft/Excel/report_db/ondealte2018-5d244cfa70f3341ad2a3c7f9_Relazione-impatto-OA-compressed.pdf" TargetMode="External"/><Relationship Id="rId291" Type="http://schemas.openxmlformats.org/officeDocument/2006/relationships/hyperlink" Target="../../../../AppData/Local/Packages/Microsoft.Office.Desktop_8wekyb3d8bbwe/LocalCache/Roaming/Microsoft/Excel/report_db/euda6&#176;Rapporto%20Censis_Eudaimon%20sul%20welfare%20Aziendale_SINTESI_.pdf" TargetMode="External"/><Relationship Id="rId305" Type="http://schemas.openxmlformats.org/officeDocument/2006/relationships/hyperlink" Target="https://www.bcorporation.net/en-us/find-a-b-corp/company/diasen-srl" TargetMode="External"/><Relationship Id="rId347" Type="http://schemas.openxmlformats.org/officeDocument/2006/relationships/hyperlink" Target="../../../../AppData/Local/Packages/Microsoft.Office.Desktop_8wekyb3d8bbwe/LocalCache/Roaming/Microsoft/Excel/report_db/nativa-Interdipendence-Report-02022_NATIVA.pdf" TargetMode="External"/><Relationship Id="rId512" Type="http://schemas.openxmlformats.org/officeDocument/2006/relationships/hyperlink" Target="../../../../AppData/Local/Packages/Microsoft.Office.Desktop_8wekyb3d8bbwe/LocalCache/Roaming/Microsoft/Excel/report_db/TIRELLI-650d48b2761e54b31472870d_DEF%20RELAZIONE%20IMPATTO%202023_compressed.pdf" TargetMode="External"/><Relationship Id="rId957" Type="http://schemas.openxmlformats.org/officeDocument/2006/relationships/hyperlink" Target="../../../../AppData/Local/Packages/Microsoft.Office.Desktop_8wekyb3d8bbwe/LocalCache/Roaming/Microsoft/Excel/all_doc_db/ARTATTACK%20GROUP%20S.R.L" TargetMode="External"/><Relationship Id="rId999" Type="http://schemas.openxmlformats.org/officeDocument/2006/relationships/hyperlink" Target="../../../../AppData/Local/Packages/Microsoft.Office.Desktop_8wekyb3d8bbwe/LocalCache/Roaming/Microsoft/Excel/all_doc_db/LY%20COMPANY%20ITALIA%20S.R.L.%20SOCIETA'%20BENEFIT%20ABBREVIABILE%20IN%20LY%20ITALIA%20SRL%20SB" TargetMode="External"/><Relationship Id="rId1100" Type="http://schemas.openxmlformats.org/officeDocument/2006/relationships/hyperlink" Target="https://artknit-studios.com/it/pages/certifications" TargetMode="External"/><Relationship Id="rId1142" Type="http://schemas.openxmlformats.org/officeDocument/2006/relationships/printerSettings" Target="../printerSettings/printerSettings1.bin"/><Relationship Id="rId44" Type="http://schemas.openxmlformats.org/officeDocument/2006/relationships/hyperlink" Target="../../../../AppData/Local/Packages/Microsoft.Office.Desktop_8wekyb3d8bbwe/LocalCache/Roaming/Microsoft/Excel/report_db/BILANCIO%20INTEGRATO%202019%20con%20Relazione%20di%20impatto.pdf" TargetMode="External"/><Relationship Id="rId86" Type="http://schemas.openxmlformats.org/officeDocument/2006/relationships/hyperlink" Target="../../../../AppData/Local/Packages/Microsoft.Office.Desktop_8wekyb3d8bbwe/LocalCache/Roaming/Microsoft/Excel/report_db/Report-sostenibilita2021_eng.pdf" TargetMode="External"/><Relationship Id="rId151" Type="http://schemas.openxmlformats.org/officeDocument/2006/relationships/hyperlink" Target="../../../../AppData/Local/Packages/Microsoft.Office.Desktop_8wekyb3d8bbwe/LocalCache/Roaming/Microsoft/Excel/report_db/Politica-Qualita&#768;-e-Ambiente_2022.pdf" TargetMode="External"/><Relationship Id="rId389" Type="http://schemas.openxmlformats.org/officeDocument/2006/relationships/hyperlink" Target="https://www.bcorporation.net/en-us/find-a-b-corp/company/achab-srl-sb" TargetMode="External"/><Relationship Id="rId554" Type="http://schemas.openxmlformats.org/officeDocument/2006/relationships/hyperlink" Target="../../../../AppData/Local/Packages/Microsoft.Office.Desktop_8wekyb3d8bbwe/LocalCache/Roaming/Microsoft/Excel/report_db/ediRELAZ.-IMPATTO-2022-definitivo.pdf" TargetMode="External"/><Relationship Id="rId596" Type="http://schemas.openxmlformats.org/officeDocument/2006/relationships/hyperlink" Target="../../../../AppData/Local/Packages/Microsoft.Office.Desktop_8wekyb3d8bbwe/LocalCache/Roaming/Microsoft/Excel/report_db/geneRelazione-di-impatto-2019-generativa.pdf" TargetMode="External"/><Relationship Id="rId761" Type="http://schemas.openxmlformats.org/officeDocument/2006/relationships/hyperlink" Target="https://www.bcorporation.net/en-us/find-a-b-corp/company/fileni-alimentare-spa-societ-benefit" TargetMode="External"/><Relationship Id="rId817" Type="http://schemas.openxmlformats.org/officeDocument/2006/relationships/hyperlink" Target="../../../../AppData/Local/Packages/Microsoft.Office.Desktop_8wekyb3d8bbwe/LocalCache/Roaming/Microsoft/Excel/all_doc_db/VANTEA%20SMART%20S.P.A" TargetMode="External"/><Relationship Id="rId859" Type="http://schemas.openxmlformats.org/officeDocument/2006/relationships/hyperlink" Target="../../../../AppData/Local/Packages/Microsoft.Office.Desktop_8wekyb3d8bbwe/LocalCache/Roaming/Microsoft/Excel/all_doc_db/FRATELLI%20GUZZINI%20S.P.A" TargetMode="External"/><Relationship Id="rId1002" Type="http://schemas.openxmlformats.org/officeDocument/2006/relationships/hyperlink" Target="https://www.way2global.com/agenzia-di-traduzioni-milano/certificazioni/" TargetMode="External"/><Relationship Id="rId193" Type="http://schemas.openxmlformats.org/officeDocument/2006/relationships/hyperlink" Target="https://www.bcorporation.net/en-us/find-a-b-corp/company/cavalieri-amoretti" TargetMode="External"/><Relationship Id="rId207" Type="http://schemas.openxmlformats.org/officeDocument/2006/relationships/hyperlink" Target="../../../../AppData/Local/Packages/Microsoft.Office.Desktop_8wekyb3d8bbwe/LocalCache/Roaming/Microsoft/Excel/report_db/report-2014-en2424242.pdf" TargetMode="External"/><Relationship Id="rId249" Type="http://schemas.openxmlformats.org/officeDocument/2006/relationships/hyperlink" Target="../../../../AppData/Local/Packages/Microsoft.Office.Desktop_8wekyb3d8bbwe/LocalCache/Roaming/Microsoft/Excel/report_db/paradisi-Integrated-Reporting-2017.pdf" TargetMode="External"/><Relationship Id="rId414" Type="http://schemas.openxmlformats.org/officeDocument/2006/relationships/hyperlink" Target="../../../../AppData/Local/Packages/Microsoft.Office.Desktop_8wekyb3d8bbwe/LocalCache/Roaming/Microsoft/Excel/report_db/dermophi-relazione-impatto-2022.pdf" TargetMode="External"/><Relationship Id="rId456" Type="http://schemas.openxmlformats.org/officeDocument/2006/relationships/hyperlink" Target="https://www.bcorporation.net/en-us/find-a-b-corp/company/s-y-s-t-e-k-srl" TargetMode="External"/><Relationship Id="rId498" Type="http://schemas.openxmlformats.org/officeDocument/2006/relationships/hyperlink" Target="../../../../AppData/Local/Packages/Microsoft.Office.Desktop_8wekyb3d8bbwe/LocalCache/Roaming/Microsoft/Excel/report_db/zeroc-Relazione-di-impatto_zeroCO2_2022.pdf" TargetMode="External"/><Relationship Id="rId621" Type="http://schemas.openxmlformats.org/officeDocument/2006/relationships/hyperlink" Target="../../../../AppData/Local/Packages/Microsoft.Office.Desktop_8wekyb3d8bbwe/LocalCache/Roaming/Microsoft/Excel/all_doc_db/PEOPLE%20MANAGEMENT%20LAB%20SOCIETA'%20BENEFIT%20A%20RESPONSABILITA'%20LIMITATA%20IN%20SIGLA%20PEOPLE%20MANAGEMENT%20LAB%20SRL%20SOCIETA'%20BENEFIT" TargetMode="External"/><Relationship Id="rId663" Type="http://schemas.openxmlformats.org/officeDocument/2006/relationships/hyperlink" Target="../../../../AppData/Local/Packages/Microsoft.Office.Desktop_8wekyb3d8bbwe/LocalCache/Roaming/Microsoft/Excel/all_doc_db/ORGANIZZARE%20ITALIA%20SOCIETA'%20A%20RESPONSABILITA'%20LIMITATA%20SOCIETA'%20BENEFIT%20,%20IN%20FORMA%20ABBREVIATA%20ORGANIZZARE%20ITALIA%20S.R.L.%20S.B" TargetMode="External"/><Relationship Id="rId870" Type="http://schemas.openxmlformats.org/officeDocument/2006/relationships/hyperlink" Target="../../../../AppData/Local/Packages/Microsoft.Office.Desktop_8wekyb3d8bbwe/LocalCache/Roaming/Microsoft/Excel/report_db/Reti_Relazione-di-Impatto-2023.pdf" TargetMode="External"/><Relationship Id="rId1044" Type="http://schemas.openxmlformats.org/officeDocument/2006/relationships/hyperlink" Target="../../../../AppData/Local/Packages/Microsoft.Office.Desktop_8wekyb3d8bbwe/LocalCache/Roaming/Microsoft/Excel/all_doc_db/FARMACIA%20DEGLI%20ARSENALI%20S.R.L.%20-%20S.B" TargetMode="External"/><Relationship Id="rId1086" Type="http://schemas.openxmlformats.org/officeDocument/2006/relationships/hyperlink" Target="../../../../AppData/Local/Packages/Microsoft.Office.Desktop_8wekyb3d8bbwe/LocalCache/Roaming/Microsoft/Excel/all_doc_db/FLOWE%20S.P.A.%20-%20SOCIETA'%20BENEFIT%20O,%20IN%20FORMA%20ABBREVIATA,%20FLOWE%20S.P%20.A.%20-%20SB/cert" TargetMode="External"/><Relationship Id="rId13" Type="http://schemas.openxmlformats.org/officeDocument/2006/relationships/hyperlink" Target="../../../../AppData/Local/Packages/Microsoft.Office.Desktop_8wekyb3d8bbwe/LocalCache/Roaming/Microsoft/Excel/report_db/RUdLCskEQ2INTERNO_UK_1_2016.pdf" TargetMode="External"/><Relationship Id="rId109" Type="http://schemas.openxmlformats.org/officeDocument/2006/relationships/hyperlink" Target="../../../../AppData/Local/Packages/Microsoft.Office.Desktop_8wekyb3d8bbwe/LocalCache/Roaming/Microsoft/Excel/report_db/bilancio_sostenibilita_gri_2015.pdf" TargetMode="External"/><Relationship Id="rId260" Type="http://schemas.openxmlformats.org/officeDocument/2006/relationships/hyperlink" Target="https://www.bcorporation.net/en-us/find-a-b-corp/company/ecozema-srl-societ-benefit" TargetMode="External"/><Relationship Id="rId316" Type="http://schemas.openxmlformats.org/officeDocument/2006/relationships/hyperlink" Target="../../../../AppData/Local/Packages/Microsoft.Office.Desktop_8wekyb3d8bbwe/LocalCache/Roaming/Microsoft/Excel/report_db/fedabo-RELAZIONE-DIMPATTO-2022-FEDABO-1.pdf" TargetMode="External"/><Relationship Id="rId523" Type="http://schemas.openxmlformats.org/officeDocument/2006/relationships/hyperlink" Target="../../../../AppData/Local/Packages/Microsoft.Office.Desktop_8wekyb3d8bbwe/LocalCache/Roaming/Microsoft/Excel/report_db/aequi-SYR_AR5_SPM.pdf" TargetMode="External"/><Relationship Id="rId719" Type="http://schemas.openxmlformats.org/officeDocument/2006/relationships/hyperlink" Target="../../../../AppData/Local/Packages/Microsoft.Office.Desktop_8wekyb3d8bbwe/LocalCache/Roaming/Microsoft/Excel/report_db/Ambienta-Net-Zero-Policy.pdf" TargetMode="External"/><Relationship Id="rId926" Type="http://schemas.openxmlformats.org/officeDocument/2006/relationships/hyperlink" Target="../../../../AppData/Local/Packages/Microsoft.Office.Desktop_8wekyb3d8bbwe/LocalCache/Roaming/Microsoft/Excel/all_doc_db/SARNO%20DISPLAY%20S.R.L" TargetMode="External"/><Relationship Id="rId968" Type="http://schemas.openxmlformats.org/officeDocument/2006/relationships/hyperlink" Target="../../../../AppData/Local/Packages/Microsoft.Office.Desktop_8wekyb3d8bbwe/LocalCache/Roaming/Microsoft/Excel/all_doc_db/D-ORBIT%20SOCIETA'%20PER%20AZIONI/cert" TargetMode="External"/><Relationship Id="rId1111" Type="http://schemas.openxmlformats.org/officeDocument/2006/relationships/hyperlink" Target="report_db\Bericht_2019_ohne_Bilanz_16.04.20_20A0017.pdf" TargetMode="External"/><Relationship Id="rId55" Type="http://schemas.openxmlformats.org/officeDocument/2006/relationships/hyperlink" Target="../../../../AppData/Local/Packages/Microsoft.Office.Desktop_8wekyb3d8bbwe/LocalCache/Roaming/Microsoft/Excel/report_db/DANONE-IAR-2017.pdf" TargetMode="External"/><Relationship Id="rId97" Type="http://schemas.openxmlformats.org/officeDocument/2006/relationships/hyperlink" Target="../../../../AppData/Local/Packages/Microsoft.Office.Desktop_8wekyb3d8bbwe/LocalCache/Roaming/Microsoft/Excel/report_db/Bilanci%20e%20Relazioni%20Gruppo%20Banca%20Popolare%20di%20Cividale%20-%20ING-2014.pdf" TargetMode="External"/><Relationship Id="rId120" Type="http://schemas.openxmlformats.org/officeDocument/2006/relationships/hyperlink" Target="../../../../AppData/Local/Packages/Microsoft.Office.Desktop_8wekyb3d8bbwe/LocalCache/Roaming/Microsoft/Excel/report_db/ANDRIANI_2021_ImpactReport_interactive.pdf" TargetMode="External"/><Relationship Id="rId358" Type="http://schemas.openxmlformats.org/officeDocument/2006/relationships/hyperlink" Target="../../../../AppData/Local/Packages/Microsoft.Office.Desktop_8wekyb3d8bbwe/LocalCache/Roaming/Microsoft/Excel/report_db/prog-20221105_Progressio%20SGR_ESG-Report_ENG.pdf" TargetMode="External"/><Relationship Id="rId565" Type="http://schemas.openxmlformats.org/officeDocument/2006/relationships/hyperlink" Target="https://www.bcorporation.net/en-us/find-a-b-corp/company/wow-lab-societ-benefit-srl" TargetMode="External"/><Relationship Id="rId730" Type="http://schemas.openxmlformats.org/officeDocument/2006/relationships/hyperlink" Target="https://www.bcorporation.net/en-us/find-a-b-corp/company/santa-francesca-cabrini" TargetMode="External"/><Relationship Id="rId772" Type="http://schemas.openxmlformats.org/officeDocument/2006/relationships/hyperlink" Target="../../../../AppData/Local/Packages/Microsoft.Office.Desktop_8wekyb3d8bbwe/LocalCache/Roaming/Microsoft/Excel/all_doc_db/GRC%20PARFUM%20SOCIETA'%20PER%20AZIONI%20SOCIETA'%20BENEFIT,%20IN%20FORMA%20ABBREVI%20ATA%20GRC%20PARFUM%20S.P.A.%20S.%20B/cert" TargetMode="External"/><Relationship Id="rId828" Type="http://schemas.openxmlformats.org/officeDocument/2006/relationships/hyperlink" Target="../../../../AppData/Local/Packages/Microsoft.Office.Desktop_8wekyb3d8bbwe/LocalCache/Roaming/Microsoft/Excel/all_doc_db/CIELO%20E%20TERRA%20S.P.A" TargetMode="External"/><Relationship Id="rId1013" Type="http://schemas.openxmlformats.org/officeDocument/2006/relationships/hyperlink" Target="../../../../AppData/Local/Packages/Microsoft.Office.Desktop_8wekyb3d8bbwe/LocalCache/Roaming/Microsoft/Excel/report_db/rifo-SUSTAINABILITY_REPORT_2023-rifo-moda-circolare-web.pdf" TargetMode="External"/><Relationship Id="rId162" Type="http://schemas.openxmlformats.org/officeDocument/2006/relationships/hyperlink" Target="../../../../AppData/Local/Packages/Microsoft.Office.Desktop_8wekyb3d8bbwe/LocalCache/Roaming/Microsoft/Excel/report_db/UBSOME21-OMALSustainabilityReport2021-EN.pdf" TargetMode="External"/><Relationship Id="rId218" Type="http://schemas.openxmlformats.org/officeDocument/2006/relationships/hyperlink" Target="../../../../AppData/Local/Packages/Microsoft.Office.Desktop_8wekyb3d8bbwe/LocalCache/Roaming/Microsoft/Excel/report_db/Costadoro-CSR-Report-2020-2021.pdf" TargetMode="External"/><Relationship Id="rId425" Type="http://schemas.openxmlformats.org/officeDocument/2006/relationships/hyperlink" Target="../../../../AppData/Local/Packages/Microsoft.Office.Desktop_8wekyb3d8bbwe/LocalCache/Roaming/Microsoft/Excel/report_db/service-relazione_impatto_2021.pdf" TargetMode="External"/><Relationship Id="rId467" Type="http://schemas.openxmlformats.org/officeDocument/2006/relationships/hyperlink" Target="https://www.bcorporation.net/en-us/find-a-b-corp/company/the-hub-srl-impact-hub-milano" TargetMode="External"/><Relationship Id="rId632" Type="http://schemas.openxmlformats.org/officeDocument/2006/relationships/hyperlink" Target="https://www.bcorporation.net/en-us/find-a-b-corp/company/the-okapi-network-srl-societ-benefit" TargetMode="External"/><Relationship Id="rId1055" Type="http://schemas.openxmlformats.org/officeDocument/2006/relationships/hyperlink" Target="../../../../AppData/Local/Packages/Microsoft.Office.Desktop_8wekyb3d8bbwe/LocalCache/Roaming/Microsoft/Excel/all_doc_db/OPERARI%20S.R.L.%20SOCIETA'%20BENEFIT%20IN%20FORMA%20ABBREVIATA%20OPERARI%20S.R.L%20.%20S.B" TargetMode="External"/><Relationship Id="rId1097" Type="http://schemas.openxmlformats.org/officeDocument/2006/relationships/hyperlink" Target="https://www.ponti.com/la-qualita-secondo-ponti/" TargetMode="External"/><Relationship Id="rId271" Type="http://schemas.openxmlformats.org/officeDocument/2006/relationships/hyperlink" Target="../../../../AppData/Local/Packages/Microsoft.Office.Desktop_8wekyb3d8bbwe/LocalCache/Roaming/Microsoft/Excel/report_db/SARNO-Politica-della-responsabilit&#224;-socialeSA8000-rev-03-.pdf" TargetMode="External"/><Relationship Id="rId674" Type="http://schemas.openxmlformats.org/officeDocument/2006/relationships/hyperlink" Target="../../../../AppData/Local/Packages/Microsoft.Office.Desktop_8wekyb3d8bbwe/LocalCache/Roaming/Microsoft/Excel/all_doc_db/ESPERTA%20SRL%20IMPRESA%20SOCIALE%20-%20SOCIETA'%20PROMOZIONE%20EDUCAZIONE%20RICERCA%20TERRITORIO%20AMBIENTE%20O%20IN%20FORMA%20ABBREVIATA%20ESPERTA%20SRL%20IMPRESA%20SOCIALE" TargetMode="External"/><Relationship Id="rId881" Type="http://schemas.openxmlformats.org/officeDocument/2006/relationships/hyperlink" Target="../../../../AppData/Local/Packages/Microsoft.Office.Desktop_8wekyb3d8bbwe/LocalCache/Roaming/Microsoft/Excel/report_db/Zordan-impact-report-2021-rev_18102022.pdf" TargetMode="External"/><Relationship Id="rId937" Type="http://schemas.openxmlformats.org/officeDocument/2006/relationships/hyperlink" Target="../../../../AppData/Local/Packages/Microsoft.Office.Desktop_8wekyb3d8bbwe/LocalCache/Roaming/Microsoft/Excel/all_doc_db/EUDAIMON%20S.P.A" TargetMode="External"/><Relationship Id="rId979" Type="http://schemas.openxmlformats.org/officeDocument/2006/relationships/hyperlink" Target="../../../../AppData/Local/Packages/Microsoft.Office.Desktop_8wekyb3d8bbwe/LocalCache/Roaming/Microsoft/Excel/all_doc_db/C.P.%20ESSENZE%20S.R.L" TargetMode="External"/><Relationship Id="rId1122" Type="http://schemas.openxmlformats.org/officeDocument/2006/relationships/hyperlink" Target="report_db\EVOLVERE_2019.pdf" TargetMode="External"/><Relationship Id="rId24" Type="http://schemas.openxmlformats.org/officeDocument/2006/relationships/hyperlink" Target="../../../../AppData/Local/Packages/Microsoft.Office.Desktop_8wekyb3d8bbwe/LocalCache/Roaming/Microsoft/Excel/report_db/Sustainable-value-report-illy-2019-ENG.pdf" TargetMode="External"/><Relationship Id="rId66" Type="http://schemas.openxmlformats.org/officeDocument/2006/relationships/hyperlink" Target="../../../../AppData/Local/Packages/Microsoft.Office.Desktop_8wekyb3d8bbwe/LocalCache/Roaming/Microsoft/Excel/report_db/davines-group-sustainability-report-15-16-en.pdf" TargetMode="External"/><Relationship Id="rId131" Type="http://schemas.openxmlformats.org/officeDocument/2006/relationships/hyperlink" Target="../../../../AppData/Local/Packages/Microsoft.Office.Desktop_8wekyb3d8bbwe/LocalCache/Roaming/Microsoft/Excel/report_db/Report-Linificio_19set23_EN.pdf" TargetMode="External"/><Relationship Id="rId327" Type="http://schemas.openxmlformats.org/officeDocument/2006/relationships/hyperlink" Target="../../../../AppData/Local/Packages/Microsoft.Office.Desktop_8wekyb3d8bbwe/LocalCache/Roaming/Microsoft/Excel/report_db/EXTRA-ENG_IMPACT-REPORT_HQ-2021.pdf" TargetMode="External"/><Relationship Id="rId369" Type="http://schemas.openxmlformats.org/officeDocument/2006/relationships/hyperlink" Target="https://www.bcorporation.net/en-us/find-a-b-corp/company/cartesio-fullcard-srl-sb" TargetMode="External"/><Relationship Id="rId534" Type="http://schemas.openxmlformats.org/officeDocument/2006/relationships/hyperlink" Target="../../../../AppData/Local/Packages/Microsoft.Office.Desktop_8wekyb3d8bbwe/LocalCache/Roaming/Microsoft/Excel/report_db/poliste-relazione-impatto-poliste-srl-SB-2022&#169;.pdf" TargetMode="External"/><Relationship Id="rId576" Type="http://schemas.openxmlformats.org/officeDocument/2006/relationships/hyperlink" Target="../../../../AppData/Local/Packages/Microsoft.Office.Desktop_8wekyb3d8bbwe/LocalCache/Roaming/Microsoft/Excel/report_db/focusalabSustainability-Impact-Report-2022-Focus-Lab.pdf" TargetMode="External"/><Relationship Id="rId741" Type="http://schemas.openxmlformats.org/officeDocument/2006/relationships/hyperlink" Target="../../../../AppData/Local/Packages/Microsoft.Office.Desktop_8wekyb3d8bbwe/LocalCache/Roaming/Microsoft/Excel/report_db/ONECLICK_SRL_SB_Relazione_di_impatto_2021.pdf" TargetMode="External"/><Relationship Id="rId783" Type="http://schemas.openxmlformats.org/officeDocument/2006/relationships/hyperlink" Target="https://www.bcorporation.net/en-us/find-a-b-corp/company/eurocompany-srl-sb" TargetMode="External"/><Relationship Id="rId839" Type="http://schemas.openxmlformats.org/officeDocument/2006/relationships/hyperlink" Target="../../../../AppData/Local/Packages/Microsoft.Office.Desktop_8wekyb3d8bbwe/LocalCache/Roaming/Microsoft/Excel/all_doc_db/D'ORICA%20S.R.L.%20SOCIETA'%20BENEFIT" TargetMode="External"/><Relationship Id="rId990" Type="http://schemas.openxmlformats.org/officeDocument/2006/relationships/hyperlink" Target="../../../../AppData/Local/Packages/Microsoft.Office.Desktop_8wekyb3d8bbwe/LocalCache/Roaming/Microsoft/Excel/all_doc_db/DIGITAL%20MAGICS%20SPA" TargetMode="External"/><Relationship Id="rId173" Type="http://schemas.openxmlformats.org/officeDocument/2006/relationships/hyperlink" Target="../../../../AppData/Local/Packages/Microsoft.Office.Desktop_8wekyb3d8bbwe/LocalCache/Roaming/Microsoft/Excel/report_db/GUZZINI_BILANCIO_SOSTENIBILITA_2021.pdf" TargetMode="External"/><Relationship Id="rId229" Type="http://schemas.openxmlformats.org/officeDocument/2006/relationships/hyperlink" Target="https://www.bcorporation.net/en-us/find-a-b-corp/company/iscusi-srl" TargetMode="External"/><Relationship Id="rId380" Type="http://schemas.openxmlformats.org/officeDocument/2006/relationships/hyperlink" Target="../../../../AppData/Local/Packages/Microsoft.Office.Desktop_8wekyb3d8bbwe/LocalCache/Roaming/Microsoft/Excel/report_db/intexo-RELAZIONE-IMPATTO-2022.pdf" TargetMode="External"/><Relationship Id="rId436" Type="http://schemas.openxmlformats.org/officeDocument/2006/relationships/hyperlink" Target="https://www.bcorporation.net/en-us/find-a-b-corp/company/edulife-sp-a" TargetMode="External"/><Relationship Id="rId601" Type="http://schemas.openxmlformats.org/officeDocument/2006/relationships/hyperlink" Target="../../../../AppData/Local/Packages/Microsoft.Office.Desktop_8wekyb3d8bbwe/LocalCache/Roaming/Microsoft/Excel/report_db/chiesi-sustainability-report-2022.pdf" TargetMode="External"/><Relationship Id="rId643" Type="http://schemas.openxmlformats.org/officeDocument/2006/relationships/hyperlink" Target="../../../../AppData/Local/Packages/Microsoft.Office.Desktop_8wekyb3d8bbwe/LocalCache/Roaming/Microsoft/Excel/report_db/bottega-Relazione_2019.pdf" TargetMode="External"/><Relationship Id="rId1024" Type="http://schemas.openxmlformats.org/officeDocument/2006/relationships/hyperlink" Target="../../../../AppData/Local/Packages/Microsoft.Office.Desktop_8wekyb3d8bbwe/LocalCache/Roaming/Microsoft/Excel/all_doc_db/EDULIFE%20S.P.A.%20SOCIETA'%20BENEFIT/cert" TargetMode="External"/><Relationship Id="rId1066" Type="http://schemas.openxmlformats.org/officeDocument/2006/relationships/hyperlink" Target="../../../../AppData/Local/Packages/Microsoft.Office.Desktop_8wekyb3d8bbwe/LocalCache/Roaming/Microsoft/Excel/all_doc_db/HIDRA%20SRL%20SB" TargetMode="External"/><Relationship Id="rId240" Type="http://schemas.openxmlformats.org/officeDocument/2006/relationships/hyperlink" Target="../../../../AppData/Local/Packages/Microsoft.Office.Desktop_8wekyb3d8bbwe/LocalCache/Roaming/Microsoft/Excel/report_db/herba_ENG_Impact%20Report%20Herbatint%2023.pdf" TargetMode="External"/><Relationship Id="rId478" Type="http://schemas.openxmlformats.org/officeDocument/2006/relationships/hyperlink" Target="https://www.bcorporation.net/en-us/find-a-b-corp/company/farmacia-degli-arsenali-srl" TargetMode="External"/><Relationship Id="rId685" Type="http://schemas.openxmlformats.org/officeDocument/2006/relationships/hyperlink" Target="../../../../AppData/Local/Packages/Microsoft.Office.Desktop_8wekyb3d8bbwe/LocalCache/Roaming/Microsoft/Excel/report_db/promos-relazione_impatto_promos_2020.pdf" TargetMode="External"/><Relationship Id="rId850" Type="http://schemas.openxmlformats.org/officeDocument/2006/relationships/hyperlink" Target="../../../../AppData/Local/Packages/Microsoft.Office.Desktop_8wekyb3d8bbwe/LocalCache/Roaming/Microsoft/Excel/all_doc_db/PUNTO%20PACK%20S.P.A.%20SOCIETA'%20BENEFIT/cert" TargetMode="External"/><Relationship Id="rId892" Type="http://schemas.openxmlformats.org/officeDocument/2006/relationships/hyperlink" Target="../../../../AppData/Local/Packages/Microsoft.Office.Desktop_8wekyb3d8bbwe/LocalCache/Roaming/Microsoft/Excel/report_db/aton-bilancio-2021.pdf" TargetMode="External"/><Relationship Id="rId906" Type="http://schemas.openxmlformats.org/officeDocument/2006/relationships/hyperlink" Target="../../../../AppData/Local/Packages/Microsoft.Office.Desktop_8wekyb3d8bbwe/LocalCache/Roaming/Microsoft/Excel/all_doc_db/24BOTTLES%20SOCIETA'%20BENEFIT%20S.R.L" TargetMode="External"/><Relationship Id="rId948" Type="http://schemas.openxmlformats.org/officeDocument/2006/relationships/hyperlink" Target="../../../../AppData/Local/Packages/Microsoft.Office.Desktop_8wekyb3d8bbwe/LocalCache/Roaming/Microsoft/Excel/all_doc_db/BULGARELLI%20PRODUCTION%20S.R.L/cert" TargetMode="External"/><Relationship Id="rId1133" Type="http://schemas.openxmlformats.org/officeDocument/2006/relationships/hyperlink" Target="report_db\MONDORA_2019.pdf" TargetMode="External"/><Relationship Id="rId35" Type="http://schemas.openxmlformats.org/officeDocument/2006/relationships/hyperlink" Target="../../../../AppData/Local/Packages/Microsoft.Office.Desktop_8wekyb3d8bbwe/LocalCache/Roaming/Microsoft/Excel/report_db/BDS_22_libro_eng_lo_re_3_1_1.pdf" TargetMode="External"/><Relationship Id="rId77" Type="http://schemas.openxmlformats.org/officeDocument/2006/relationships/hyperlink" Target="../../../../AppData/Local/Packages/Microsoft.Office.Desktop_8wekyb3d8bbwe/LocalCache/Roaming/Microsoft/Excel/report_db/2021.pdf" TargetMode="External"/><Relationship Id="rId100" Type="http://schemas.openxmlformats.org/officeDocument/2006/relationships/hyperlink" Target="../../../../AppData/Local/Packages/Microsoft.Office.Desktop_8wekyb3d8bbwe/LocalCache/Roaming/Microsoft/Excel/report_db/1590998985_DNF%202019_definitiva.pdf" TargetMode="External"/><Relationship Id="rId282" Type="http://schemas.openxmlformats.org/officeDocument/2006/relationships/hyperlink" Target="https://www.bcorporation.net/en-us/find-a-b-corp/company/emmerre-srls" TargetMode="External"/><Relationship Id="rId338" Type="http://schemas.openxmlformats.org/officeDocument/2006/relationships/hyperlink" Target="../../../../AppData/Local/Packages/Microsoft.Office.Desktop_8wekyb3d8bbwe/LocalCache/Roaming/Microsoft/Excel/report_db/SALES-ReportSALES_Ambiente_2017.pdf" TargetMode="External"/><Relationship Id="rId503" Type="http://schemas.openxmlformats.org/officeDocument/2006/relationships/hyperlink" Target="../../../../AppData/Local/Packages/Microsoft.Office.Desktop_8wekyb3d8bbwe/LocalCache/Roaming/Microsoft/Excel/report_db/operari-IL_NOSTRO_MANIFESTO-1.pdf" TargetMode="External"/><Relationship Id="rId545" Type="http://schemas.openxmlformats.org/officeDocument/2006/relationships/hyperlink" Target="../../../../AppData/Local/Packages/Microsoft.Office.Desktop_8wekyb3d8bbwe/LocalCache/Roaming/Microsoft/Excel/report_db/edi-2017.12.31-Relazione-di-gestione-EdiCSpa.pdf" TargetMode="External"/><Relationship Id="rId587" Type="http://schemas.openxmlformats.org/officeDocument/2006/relationships/hyperlink" Target="https://www.bcorporation.net/en-us/find-a-b-corp/company/piano-d" TargetMode="External"/><Relationship Id="rId710" Type="http://schemas.openxmlformats.org/officeDocument/2006/relationships/hyperlink" Target="https://www.bcorporation.net/en-us/find-a-b-corp/company/lorf-sb-srl" TargetMode="External"/><Relationship Id="rId752" Type="http://schemas.openxmlformats.org/officeDocument/2006/relationships/hyperlink" Target="../../../../AppData/Local/Packages/Microsoft.Office.Desktop_8wekyb3d8bbwe/LocalCache/Roaming/Microsoft/Excel/report_db/graficonsul-RDI_2022_%20Relazione%20di%20Impatto%20(1).pdf" TargetMode="External"/><Relationship Id="rId808" Type="http://schemas.openxmlformats.org/officeDocument/2006/relationships/hyperlink" Target="https://acetum.it/why-choose-acetum/%20(vedi%20LABEL%20in%20fondo%20alla%20pagina)" TargetMode="External"/><Relationship Id="rId8" Type="http://schemas.openxmlformats.org/officeDocument/2006/relationships/hyperlink" Target="../../../../AppData/Local/Packages/Microsoft.Office.Desktop_8wekyb3d8bbwe/LocalCache/Roaming/Microsoft/Excel/report_db/5_chs_annual-report_a4_eng_web_2018-06-22_72dpi.pdf" TargetMode="External"/><Relationship Id="rId142" Type="http://schemas.openxmlformats.org/officeDocument/2006/relationships/hyperlink" Target="../../../../AppData/Local/Packages/Microsoft.Office.Desktop_8wekyb3d8bbwe/LocalCache/Roaming/Microsoft/Excel/report_db/52ac086cf147bdd6643f6bf1c9e8598d_20240201165125.pdf" TargetMode="External"/><Relationship Id="rId184" Type="http://schemas.openxmlformats.org/officeDocument/2006/relationships/hyperlink" Target="https://www.bcorporation.net/en-us/find-a-b-corp/company/great-lengths-societ-per-azioni-societ-benefit" TargetMode="External"/><Relationship Id="rId391" Type="http://schemas.openxmlformats.org/officeDocument/2006/relationships/hyperlink" Target="../../../../AppData/Local/Packages/Microsoft.Office.Desktop_8wekyb3d8bbwe/LocalCache/Roaming/Microsoft/Excel/report_db/Achab_Relazione-di-impatto_anno-2021.pdf" TargetMode="External"/><Relationship Id="rId405" Type="http://schemas.openxmlformats.org/officeDocument/2006/relationships/hyperlink" Target="https://www.bcorporation.net/en-us/find-a-b-corp/company/crmpartners" TargetMode="External"/><Relationship Id="rId447" Type="http://schemas.openxmlformats.org/officeDocument/2006/relationships/hyperlink" Target="../../../../AppData/Local/Packages/Microsoft.Office.Desktop_8wekyb3d8bbwe/LocalCache/Roaming/Microsoft/Excel/report_db/idfactory-impact-report-2020.pdf" TargetMode="External"/><Relationship Id="rId612" Type="http://schemas.openxmlformats.org/officeDocument/2006/relationships/hyperlink" Target="../../../../AppData/Local/Packages/Microsoft.Office.Desktop_8wekyb3d8bbwe/LocalCache/Roaming/Microsoft/Excel/report_db/nutricia-FINALRelazionediImpattoDanoneNutricia2021060422.pdf" TargetMode="External"/><Relationship Id="rId794" Type="http://schemas.openxmlformats.org/officeDocument/2006/relationships/hyperlink" Target="../../../../AppData/Local/Packages/Microsoft.Office.Desktop_8wekyb3d8bbwe/LocalCache/Roaming/Microsoft/Excel/report_db/nwg-Relazione-Benefit-2018-Nwg.pdf" TargetMode="External"/><Relationship Id="rId1035" Type="http://schemas.openxmlformats.org/officeDocument/2006/relationships/hyperlink" Target="../../../../AppData/Local/Packages/Microsoft.Office.Desktop_8wekyb3d8bbwe/LocalCache/Roaming/Microsoft/Excel/all_doc_db/WAYS%20SRL%20SB" TargetMode="External"/><Relationship Id="rId1077" Type="http://schemas.openxmlformats.org/officeDocument/2006/relationships/hyperlink" Target="../../../../AppData/Local/Packages/Microsoft.Office.Desktop_8wekyb3d8bbwe/LocalCache/Roaming/Microsoft/Excel/report_db/RI-freebly-2022.pdf" TargetMode="External"/><Relationship Id="rId251" Type="http://schemas.openxmlformats.org/officeDocument/2006/relationships/hyperlink" Target="../../../../AppData/Local/Packages/Microsoft.Office.Desktop_8wekyb3d8bbwe/LocalCache/Roaming/Microsoft/Excel/report_db/paradisi-Integrated-Reporting-2015.pdf" TargetMode="External"/><Relationship Id="rId489" Type="http://schemas.openxmlformats.org/officeDocument/2006/relationships/hyperlink" Target="../../../../AppData/Local/Packages/Microsoft.Office.Desktop_8wekyb3d8bbwe/LocalCache/Roaming/Microsoft/Excel/report_db/LUZ_Relazione%20d'impatto_2022.pdf" TargetMode="External"/><Relationship Id="rId654" Type="http://schemas.openxmlformats.org/officeDocument/2006/relationships/hyperlink" Target="https://www.bcorporation.net/en-us/find-a-b-corp/company/boniviri-societ-benefit-a-responsabilit-limitata" TargetMode="External"/><Relationship Id="rId696" Type="http://schemas.openxmlformats.org/officeDocument/2006/relationships/hyperlink" Target="../../../../AppData/Local/Packages/Microsoft.Office.Desktop_8wekyb3d8bbwe/LocalCache/Roaming/Microsoft/Excel/report_db/sottosopra-report_sostenibilita.pdf" TargetMode="External"/><Relationship Id="rId861" Type="http://schemas.openxmlformats.org/officeDocument/2006/relationships/hyperlink" Target="../../../../AppData/Local/Packages/Microsoft.Office.Desktop_8wekyb3d8bbwe/LocalCache/Roaming/Microsoft/Excel/report_db/Sustainability_Report_2023_TTG_EN.pdf" TargetMode="External"/><Relationship Id="rId917" Type="http://schemas.openxmlformats.org/officeDocument/2006/relationships/hyperlink" Target="../../../../AppData/Local/Packages/Microsoft.Office.Desktop_8wekyb3d8bbwe/LocalCache/Roaming/Microsoft/Excel/all_doc_db/PASTICCERIA%20FILIPPI%20SRL%20SOCIETA'%20BENEFIT/cert" TargetMode="External"/><Relationship Id="rId959" Type="http://schemas.openxmlformats.org/officeDocument/2006/relationships/hyperlink" Target="../../../../AppData/Local/Packages/Microsoft.Office.Desktop_8wekyb3d8bbwe/LocalCache/Roaming/Microsoft/Excel/report_db/save-NRG-2024-Company-Profile.pdf" TargetMode="External"/><Relationship Id="rId1102" Type="http://schemas.openxmlformats.org/officeDocument/2006/relationships/hyperlink" Target="https://rifo-lab.com/pages/materiali-tessili-riciclati" TargetMode="External"/><Relationship Id="rId46" Type="http://schemas.openxmlformats.org/officeDocument/2006/relationships/hyperlink" Target="../../../../AppData/Local/Packages/Microsoft.Office.Desktop_8wekyb3d8bbwe/LocalCache/Roaming/Microsoft/Excel/report_db/enimpa22bro-a-per-web.pdf" TargetMode="External"/><Relationship Id="rId293" Type="http://schemas.openxmlformats.org/officeDocument/2006/relationships/hyperlink" Target="../../../../AppData/Local/Packages/Microsoft.Office.Desktop_8wekyb3d8bbwe/LocalCache/Roaming/Microsoft/Excel/report_db/TREE01_Impact_Report_2022_EN_Ver1.pdf" TargetMode="External"/><Relationship Id="rId307" Type="http://schemas.openxmlformats.org/officeDocument/2006/relationships/hyperlink" Target="../../../../AppData/Local/Packages/Microsoft.Office.Desktop_8wekyb3d8bbwe/LocalCache/Roaming/Microsoft/Excel/report_db/ICrelazione-di-impatto-2022-en-versione-light.pdf" TargetMode="External"/><Relationship Id="rId349" Type="http://schemas.openxmlformats.org/officeDocument/2006/relationships/hyperlink" Target="../../../../AppData/Local/Packages/Microsoft.Office.Desktop_8wekyb3d8bbwe/LocalCache/Roaming/Microsoft/Excel/report_db/nativa-Relazione-Interdipendenza-Nativa-2020.pdf" TargetMode="External"/><Relationship Id="rId514" Type="http://schemas.openxmlformats.org/officeDocument/2006/relationships/hyperlink" Target="../../../../AppData/Local/Packages/Microsoft.Office.Desktop_8wekyb3d8bbwe/LocalCache/Roaming/Microsoft/Excel/report_db/TIRELLI-64f5ee6ddd62992a7c0ef711_Relazione%20di%20impatto%20Def%202020.pdf" TargetMode="External"/><Relationship Id="rId556" Type="http://schemas.openxmlformats.org/officeDocument/2006/relationships/hyperlink" Target="https://www.bcorporation.net/en-us/find-a-b-corp/company/onde-alte-srl-sb" TargetMode="External"/><Relationship Id="rId721" Type="http://schemas.openxmlformats.org/officeDocument/2006/relationships/hyperlink" Target="../../../../AppData/Local/Packages/Microsoft.Office.Desktop_8wekyb3d8bbwe/LocalCache/Roaming/Microsoft/Excel/report_db/Ambienta-Flyer-EIA-2022.pdf" TargetMode="External"/><Relationship Id="rId763" Type="http://schemas.openxmlformats.org/officeDocument/2006/relationships/hyperlink" Target="../../../../AppData/Local/Packages/Microsoft.Office.Desktop_8wekyb3d8bbwe/LocalCache/Roaming/Microsoft/Excel/report_db/02_Relazione-dimpatto-FILENI-22-12-web.pdf" TargetMode="External"/><Relationship Id="rId1144" Type="http://schemas.openxmlformats.org/officeDocument/2006/relationships/table" Target="../tables/table1.xml"/><Relationship Id="rId88" Type="http://schemas.openxmlformats.org/officeDocument/2006/relationships/hyperlink" Target="https://www.bcorporation.net/en-us/find-a-b-corp/company/civibank-spa-sb" TargetMode="External"/><Relationship Id="rId111" Type="http://schemas.openxmlformats.org/officeDocument/2006/relationships/hyperlink" Target="../../../../AppData/Local/Packages/Microsoft.Office.Desktop_8wekyb3d8bbwe/LocalCache/Roaming/Microsoft/Excel/report_db/22-AM-Fasciolo-bilancio-31-agosto-2022.pdf" TargetMode="External"/><Relationship Id="rId153" Type="http://schemas.openxmlformats.org/officeDocument/2006/relationships/hyperlink" Target="https://www.bcorporation.net/en-us/find-a-b-corp/company/lampa-srl-sb" TargetMode="External"/><Relationship Id="rId195" Type="http://schemas.openxmlformats.org/officeDocument/2006/relationships/hyperlink" Target="../../../../AppData/Local/Packages/Microsoft.Office.Desktop_8wekyb3d8bbwe/LocalCache/Roaming/Microsoft/Excel/report_db/Politica%20RS%20SA8000%20-%202019.pdf" TargetMode="External"/><Relationship Id="rId209" Type="http://schemas.openxmlformats.org/officeDocument/2006/relationships/hyperlink" Target="../../../../AppData/Local/Packages/Microsoft.Office.Desktop_8wekyb3d8bbwe/LocalCache/Roaming/Microsoft/Excel/report_db/Report-Valutazione-Impatto-Aton-2022.pdf" TargetMode="External"/><Relationship Id="rId360" Type="http://schemas.openxmlformats.org/officeDocument/2006/relationships/hyperlink" Target="https://www.bcorporation.net/en-us/find-a-b-corp/company/cp-essenze-srl" TargetMode="External"/><Relationship Id="rId416" Type="http://schemas.openxmlformats.org/officeDocument/2006/relationships/hyperlink" Target="../../../../AppData/Local/Packages/Microsoft.Office.Desktop_8wekyb3d8bbwe/LocalCache/Roaming/Microsoft/Excel/report_db/dermophi-relazione-d-impatto-2020.pdf" TargetMode="External"/><Relationship Id="rId598" Type="http://schemas.openxmlformats.org/officeDocument/2006/relationships/hyperlink" Target="../../../../AppData/Local/Packages/Microsoft.Office.Desktop_8wekyb3d8bbwe/LocalCache/Roaming/Microsoft/Excel/report_db/Generativa-Relazione-di-impatto-2018.pdf" TargetMode="External"/><Relationship Id="rId819" Type="http://schemas.openxmlformats.org/officeDocument/2006/relationships/hyperlink" Target="../../../../AppData/Local/Packages/Microsoft.Office.Desktop_8wekyb3d8bbwe/LocalCache/Roaming/Microsoft/Excel/all_doc_db/XENIA%20HOTELLERIE%20SOLUTION%20S.P.A.%20SOCIETA'%20BENEFIT/cert" TargetMode="External"/><Relationship Id="rId970" Type="http://schemas.openxmlformats.org/officeDocument/2006/relationships/hyperlink" Target="../../../../AppData/Local/Packages/Microsoft.Office.Desktop_8wekyb3d8bbwe/LocalCache/Roaming/Microsoft/Excel/all_doc_db/N.&amp;%20B.%20S.R.L.%20SOCIETA'%20BENEFIT" TargetMode="External"/><Relationship Id="rId1004" Type="http://schemas.openxmlformats.org/officeDocument/2006/relationships/hyperlink" Target="../../../../AppData/Local/Packages/Microsoft.Office.Desktop_8wekyb3d8bbwe/LocalCache/Roaming/Microsoft/Excel/all_doc_db/CRMPARTNERS%20S.R.L/cert" TargetMode="External"/><Relationship Id="rId1046" Type="http://schemas.openxmlformats.org/officeDocument/2006/relationships/hyperlink" Target="../../../../AppData/Local/Packages/Microsoft.Office.Desktop_8wekyb3d8bbwe/LocalCache/Roaming/Microsoft/Excel/all_doc_db/TEANATURA%20SRL%20SOCIETA'%20BENEFIT" TargetMode="External"/><Relationship Id="rId220" Type="http://schemas.openxmlformats.org/officeDocument/2006/relationships/hyperlink" Target="https://www.bcorporation.net/en-us/find-a-b-corp/company/palm-spa" TargetMode="External"/><Relationship Id="rId458" Type="http://schemas.openxmlformats.org/officeDocument/2006/relationships/hyperlink" Target="../../../../AppData/Local/Packages/Microsoft.Office.Desktop_8wekyb3d8bbwe/LocalCache/Roaming/Microsoft/Excel/report_db/egb-04-report-impatto-rgb.pdf" TargetMode="External"/><Relationship Id="rId623" Type="http://schemas.openxmlformats.org/officeDocument/2006/relationships/hyperlink" Target="../../../../AppData/Local/Packages/Microsoft.Office.Desktop_8wekyb3d8bbwe/LocalCache/Roaming/Microsoft/Excel/report_db/peoplemanlab-0.-Relazione-di-impatto-2021_compressed.pdf" TargetMode="External"/><Relationship Id="rId665" Type="http://schemas.openxmlformats.org/officeDocument/2006/relationships/hyperlink" Target="../../../../AppData/Local/Packages/Microsoft.Office.Desktop_8wekyb3d8bbwe/LocalCache/Roaming/Microsoft/Excel/all_doc_db/DE-LAB%20SRL%20SOCIETA'%20BENEFIT" TargetMode="External"/><Relationship Id="rId830" Type="http://schemas.openxmlformats.org/officeDocument/2006/relationships/hyperlink" Target="../../../../AppData/Local/Packages/Microsoft.Office.Desktop_8wekyb3d8bbwe/LocalCache/Roaming/Microsoft/Excel/all_doc_db/LAMPA%20S.R.L.%20SOCIETA'%20BENEFIT%20O%20IN%20FORMA%20ABBREVIATA%20S.B" TargetMode="External"/><Relationship Id="rId872" Type="http://schemas.openxmlformats.org/officeDocument/2006/relationships/hyperlink" Target="../../../../AppData/Local/Packages/Microsoft.Office.Desktop_8wekyb3d8bbwe/LocalCache/Roaming/Microsoft/Excel/all_doc_db/RETI%20S.P.A/cert" TargetMode="External"/><Relationship Id="rId928" Type="http://schemas.openxmlformats.org/officeDocument/2006/relationships/hyperlink" Target="../../../../AppData/Local/Packages/Microsoft.Office.Desktop_8wekyb3d8bbwe/LocalCache/Roaming/Microsoft/Excel/all_doc_db/TECHNOWRAPP%20S.R.L" TargetMode="External"/><Relationship Id="rId1088" Type="http://schemas.openxmlformats.org/officeDocument/2006/relationships/hyperlink" Target="../../../../AppData/Local/Packages/Microsoft.Office.Desktop_8wekyb3d8bbwe/LocalCache/Roaming/Microsoft/Excel/all_doc_db/VEIL%20ENERGY%20S.R.L.%20SOCIETA'%20BENEFIT" TargetMode="External"/><Relationship Id="rId15" Type="http://schemas.openxmlformats.org/officeDocument/2006/relationships/hyperlink" Target="https://www.bcorporation.net/en-us/find-a-b-corp/company/kerakoll-sp-a" TargetMode="External"/><Relationship Id="rId57" Type="http://schemas.openxmlformats.org/officeDocument/2006/relationships/hyperlink" Target="../../../../AppData/Local/Packages/Microsoft.Office.Desktop_8wekyb3d8bbwe/LocalCache/Roaming/Microsoft/Excel/report_db/Danone_RES2014_EN_01.pdf" TargetMode="External"/><Relationship Id="rId262" Type="http://schemas.openxmlformats.org/officeDocument/2006/relationships/hyperlink" Target="../../../../AppData/Local/Packages/Microsoft.Office.Desktop_8wekyb3d8bbwe/LocalCache/Roaming/Microsoft/Excel/report_db/ecozema-Bilancio-Report-SA8000-2015_01-rev00-1.pdf" TargetMode="External"/><Relationship Id="rId318" Type="http://schemas.openxmlformats.org/officeDocument/2006/relationships/hyperlink" Target="../../../../AppData/Local/Packages/Microsoft.Office.Desktop_8wekyb3d8bbwe/LocalCache/Roaming/Microsoft/Excel/report_db/FEDABO_report-sostenibilita_2022.pdf" TargetMode="External"/><Relationship Id="rId525" Type="http://schemas.openxmlformats.org/officeDocument/2006/relationships/hyperlink" Target="../../../../AppData/Local/Packages/Microsoft.Office.Desktop_8wekyb3d8bbwe/LocalCache/Roaming/Microsoft/Excel/report_db/ocean-Bilancio_non_finanziario_2022.pdf" TargetMode="External"/><Relationship Id="rId567" Type="http://schemas.openxmlformats.org/officeDocument/2006/relationships/hyperlink" Target="../../../../AppData/Local/Packages/Microsoft.Office.Desktop_8wekyb3d8bbwe/LocalCache/Roaming/Microsoft/Excel/report_db/wow-relazione-impatto-2021-wow-lab-societa-benefit.pdf" TargetMode="External"/><Relationship Id="rId732" Type="http://schemas.openxmlformats.org/officeDocument/2006/relationships/hyperlink" Target="https://www.bcorporation.net/en-us/find-a-b-corp/company/gea-factory-srl-societ-benefit" TargetMode="External"/><Relationship Id="rId1113" Type="http://schemas.openxmlformats.org/officeDocument/2006/relationships/hyperlink" Target="report_db\Bericht_2017_LR_KURZ.pdf" TargetMode="External"/><Relationship Id="rId99" Type="http://schemas.openxmlformats.org/officeDocument/2006/relationships/hyperlink" Target="../../../../AppData/Local/Packages/Microsoft.Office.Desktop_8wekyb3d8bbwe/LocalCache/Roaming/Microsoft/Excel/report_db/CiviBank_DNF%202020.pdf" TargetMode="External"/><Relationship Id="rId122" Type="http://schemas.openxmlformats.org/officeDocument/2006/relationships/hyperlink" Target="https://www.bcorporation.net/en-us/find-a-b-corp/company/garc-sp-a" TargetMode="External"/><Relationship Id="rId164" Type="http://schemas.openxmlformats.org/officeDocument/2006/relationships/hyperlink" Target="../../../../AppData/Local/Packages/Microsoft.Office.Desktop_8wekyb3d8bbwe/LocalCache/Roaming/Microsoft/Excel/report_db/UBSOME20-SustainabilityReportOMAL2020-ENG.pdf" TargetMode="External"/><Relationship Id="rId371" Type="http://schemas.openxmlformats.org/officeDocument/2006/relationships/hyperlink" Target="../../../../AppData/Local/Packages/Microsoft.Office.Desktop_8wekyb3d8bbwe/LocalCache/Roaming/Microsoft/Excel/report_db/cart-2022-05-11-RELAZIONE-IMPATTO-SB-2021_low.pdf" TargetMode="External"/><Relationship Id="rId774" Type="http://schemas.openxmlformats.org/officeDocument/2006/relationships/hyperlink" Target="../../../../AppData/Local/Packages/Microsoft.Office.Desktop_8wekyb3d8bbwe/LocalCache/Roaming/Microsoft/Excel/all_doc_db/CARTONGRAF%20SRL" TargetMode="External"/><Relationship Id="rId981" Type="http://schemas.openxmlformats.org/officeDocument/2006/relationships/hyperlink" Target="../../../../AppData/Local/Packages/Microsoft.Office.Desktop_8wekyb3d8bbwe/LocalCache/Roaming/Microsoft/Excel/all_doc_db/EPRCOMUNICAZIONE%20S.P.A.%20SOCIETA'%20BENEFIT/cert" TargetMode="External"/><Relationship Id="rId1015" Type="http://schemas.openxmlformats.org/officeDocument/2006/relationships/hyperlink" Target="../../../../AppData/Local/Packages/Microsoft.Office.Desktop_8wekyb3d8bbwe/LocalCache/Roaming/Microsoft/Excel/all_doc_db/DIGITAL%20ATTITUDE%20SRL%20SOCIETA'%20BENEFIT" TargetMode="External"/><Relationship Id="rId1057" Type="http://schemas.openxmlformats.org/officeDocument/2006/relationships/hyperlink" Target="../../../../AppData/Local/Packages/Microsoft.Office.Desktop_8wekyb3d8bbwe/LocalCache/Roaming/Microsoft/Excel/report_db/Onexecutive%20-Relazione%20d'Impatto%202022%20-%20ENG.pdf" TargetMode="External"/><Relationship Id="rId427" Type="http://schemas.openxmlformats.org/officeDocument/2006/relationships/hyperlink" Target="https://www.bcorporation.net/en-us/find-a-b-corp/company/digital-attitude-srl" TargetMode="External"/><Relationship Id="rId469" Type="http://schemas.openxmlformats.org/officeDocument/2006/relationships/hyperlink" Target="../../../../AppData/Local/Packages/Microsoft.Office.Desktop_8wekyb3d8bbwe/LocalCache/Roaming/Microsoft/Excel/report_db/imphub-IMPACT-REPORT-IHSB-2020-DEF.pdf" TargetMode="External"/><Relationship Id="rId634" Type="http://schemas.openxmlformats.org/officeDocument/2006/relationships/hyperlink" Target="../../../../AppData/Local/Packages/Microsoft.Office.Desktop_8wekyb3d8bbwe/LocalCache/Roaming/Microsoft/Excel/report_db/Okapi_-_Impact_Report.pdf" TargetMode="External"/><Relationship Id="rId676" Type="http://schemas.openxmlformats.org/officeDocument/2006/relationships/hyperlink" Target="../../../../AppData/Local/Packages/Microsoft.Office.Desktop_8wekyb3d8bbwe/LocalCache/Roaming/Microsoft/Excel/all_doc_db/SPAZIO%20NOPROFIT%20S.R.L.%20SOCIETA'%20BENEFIT" TargetMode="External"/><Relationship Id="rId841" Type="http://schemas.openxmlformats.org/officeDocument/2006/relationships/hyperlink" Target="../../../../AppData/Local/Packages/Microsoft.Office.Desktop_8wekyb3d8bbwe/LocalCache/Roaming/Microsoft/Excel/report_db/dorica2021-en.pdf" TargetMode="External"/><Relationship Id="rId883" Type="http://schemas.openxmlformats.org/officeDocument/2006/relationships/hyperlink" Target="../../../../AppData/Local/Packages/Microsoft.Office.Desktop_8wekyb3d8bbwe/LocalCache/Roaming/Microsoft/Excel/report_db/Zordan-Impact-Report-2019.pdf" TargetMode="External"/><Relationship Id="rId1099" Type="http://schemas.openxmlformats.org/officeDocument/2006/relationships/hyperlink" Target="https://www.savetheduck.com/blogs/sustainability/materials-and-certifications" TargetMode="External"/><Relationship Id="rId26" Type="http://schemas.openxmlformats.org/officeDocument/2006/relationships/hyperlink" Target="../../../../AppData/Local/Packages/Microsoft.Office.Desktop_8wekyb3d8bbwe/LocalCache/Roaming/Microsoft/Excel/report_db/isvr_EN_2017.pdf" TargetMode="External"/><Relationship Id="rId231" Type="http://schemas.openxmlformats.org/officeDocument/2006/relationships/hyperlink" Target="https://www.bcorporation.net/en-us/find-a-b-corp/company/design24-srl-sb" TargetMode="External"/><Relationship Id="rId273" Type="http://schemas.openxmlformats.org/officeDocument/2006/relationships/hyperlink" Target="https://www.bcorporation.net/en-us/find-a-b-corp/company/save-the-duck-sp-a" TargetMode="External"/><Relationship Id="rId329" Type="http://schemas.openxmlformats.org/officeDocument/2006/relationships/hyperlink" Target="https://www.bcorporation.net/en-us/find-a-b-corp/company/artattack-group-srl" TargetMode="External"/><Relationship Id="rId480" Type="http://schemas.openxmlformats.org/officeDocument/2006/relationships/hyperlink" Target="https://www.bcorporation.net/en-us/find-a-b-corp/company/open-building-srl-sb" TargetMode="External"/><Relationship Id="rId536" Type="http://schemas.openxmlformats.org/officeDocument/2006/relationships/hyperlink" Target="../../../../AppData/Local/Packages/Microsoft.Office.Desktop_8wekyb3d8bbwe/LocalCache/Roaming/Microsoft/Excel/report_db/MEDIATY-presentazione-osservatorio.pdf" TargetMode="External"/><Relationship Id="rId701" Type="http://schemas.openxmlformats.org/officeDocument/2006/relationships/hyperlink" Target="../../../../AppData/Local/Packages/Microsoft.Office.Desktop_8wekyb3d8bbwe/LocalCache/Roaming/Microsoft/Excel/report_db/Avignonesi-Sustainability-Report-2020-ENG.pdf" TargetMode="External"/><Relationship Id="rId939" Type="http://schemas.openxmlformats.org/officeDocument/2006/relationships/hyperlink" Target="../../../../AppData/Local/Packages/Microsoft.Office.Desktop_8wekyb3d8bbwe/LocalCache/Roaming/Microsoft/Excel/report_db/Eudaimon_Relazione%20di%20Impatto_2021.pdf" TargetMode="External"/><Relationship Id="rId1124" Type="http://schemas.openxmlformats.org/officeDocument/2006/relationships/hyperlink" Target="report_db\EVOLVERE_2017.pdf" TargetMode="External"/><Relationship Id="rId68" Type="http://schemas.openxmlformats.org/officeDocument/2006/relationships/hyperlink" Target="../../../../AppData/Local/Packages/Microsoft.Office.Desktop_8wekyb3d8bbwe/LocalCache/Roaming/Microsoft/Excel/report_db/relazione_d_impatto_2023.pdf" TargetMode="External"/><Relationship Id="rId133" Type="http://schemas.openxmlformats.org/officeDocument/2006/relationships/hyperlink" Target="https://www.bcorporation.net/en-us/find-a-b-corp/company/cielo-e-terra" TargetMode="External"/><Relationship Id="rId175" Type="http://schemas.openxmlformats.org/officeDocument/2006/relationships/hyperlink" Target="../../../../AppData/Local/Packages/Microsoft.Office.Desktop_8wekyb3d8bbwe/LocalCache/Roaming/Microsoft/Excel/report_db/GUZZIN_BILANCIO_SOSTENIBILE_2019_it.pdf" TargetMode="External"/><Relationship Id="rId340" Type="http://schemas.openxmlformats.org/officeDocument/2006/relationships/hyperlink" Target="../../../../AppData/Local/Packages/Microsoft.Office.Desktop_8wekyb3d8bbwe/LocalCache/Roaming/Microsoft/Excel/report_db/SALES-REPORT-2021-ITA-1.pdf" TargetMode="External"/><Relationship Id="rId578" Type="http://schemas.openxmlformats.org/officeDocument/2006/relationships/hyperlink" Target="../../../../AppData/Local/Packages/Microsoft.Office.Desktop_8wekyb3d8bbwe/LocalCache/Roaming/Microsoft/Excel/report_db/focuslabSustainability-Impact-Report-2020-Focus-Lab-copia.pdf" TargetMode="External"/><Relationship Id="rId743" Type="http://schemas.openxmlformats.org/officeDocument/2006/relationships/hyperlink" Target="https://www.bcorporation.net/en-us/find-a-b-corp/company/cortilia-sp-a-sb" TargetMode="External"/><Relationship Id="rId785" Type="http://schemas.openxmlformats.org/officeDocument/2006/relationships/hyperlink" Target="../../../../AppData/Local/Packages/Microsoft.Office.Desktop_8wekyb3d8bbwe/LocalCache/Roaming/Microsoft/Excel/report_db/EC_Relazione-di-sostenibilita-2022_2023.pdf" TargetMode="External"/><Relationship Id="rId950" Type="http://schemas.openxmlformats.org/officeDocument/2006/relationships/hyperlink" Target="../../../../AppData/Local/Packages/Microsoft.Office.Desktop_8wekyb3d8bbwe/LocalCache/Roaming/Microsoft/Excel/all_doc_db/RENOVIT%20S.P.A.%20-%20RENOVIT%20S.P.A.%20SOCIETA'%20BENEFIT%20O%20IN%20FORMA%20ABBREVIATA%20RENOVIT%20S.P.A.%20SB/cert" TargetMode="External"/><Relationship Id="rId992" Type="http://schemas.openxmlformats.org/officeDocument/2006/relationships/hyperlink" Target="../../../../AppData/Local/Packages/Microsoft.Office.Desktop_8wekyb3d8bbwe/LocalCache/Roaming/Microsoft/Excel/all_doc_db/INTEXO%20SOCIETA'%20BENEFIT%20S.R.L" TargetMode="External"/><Relationship Id="rId1026" Type="http://schemas.openxmlformats.org/officeDocument/2006/relationships/hyperlink" Target="../../../../AppData/Local/Packages/Microsoft.Office.Desktop_8wekyb3d8bbwe/LocalCache/Roaming/Microsoft/Excel/all_doc_db/UOMO%20&amp;%20AMBIENTE%20S.R.L.%20SOCIETA'%20BENEFIT/cert" TargetMode="External"/><Relationship Id="rId200" Type="http://schemas.openxmlformats.org/officeDocument/2006/relationships/hyperlink" Target="../../../../AppData/Local/Packages/Microsoft.Office.Desktop_8wekyb3d8bbwe/LocalCache/Roaming/Microsoft/Excel/report_db/Doxee-Impact-Report2021.pdf" TargetMode="External"/><Relationship Id="rId382" Type="http://schemas.openxmlformats.org/officeDocument/2006/relationships/hyperlink" Target="../../../../AppData/Local/Packages/Microsoft.Office.Desktop_8wekyb3d8bbwe/LocalCache/Roaming/Microsoft/Excel/report_db/intexo-RELAZIONE-IMPATTO-2021.pdf" TargetMode="External"/><Relationship Id="rId438" Type="http://schemas.openxmlformats.org/officeDocument/2006/relationships/hyperlink" Target="../../../../AppData/Local/Packages/Microsoft.Office.Desktop_8wekyb3d8bbwe/LocalCache/Roaming/Microsoft/Excel/report_db/uomo-Relazione-dimpatto-UOMOeAMBIENTE-2022.pdf" TargetMode="External"/><Relationship Id="rId603" Type="http://schemas.openxmlformats.org/officeDocument/2006/relationships/hyperlink" Target="../../../../AppData/Local/Packages/Microsoft.Office.Desktop_8wekyb3d8bbwe/LocalCache/Roaming/Microsoft/Excel/all_doc_db/CHIESI%20FARMACEUTICI%20S.P.A" TargetMode="External"/><Relationship Id="rId645" Type="http://schemas.openxmlformats.org/officeDocument/2006/relationships/hyperlink" Target="../../../../AppData/Local/Packages/Microsoft.Office.Desktop_8wekyb3d8bbwe/LocalCache/Roaming/Microsoft/Excel/all_doc_db/(RI)GENERIAMO%20S.R.L.%20-%20SOCIETA'%20BENEFIT" TargetMode="External"/><Relationship Id="rId687" Type="http://schemas.openxmlformats.org/officeDocument/2006/relationships/hyperlink" Target="../../../../AppData/Local/Packages/Microsoft.Office.Desktop_8wekyb3d8bbwe/LocalCache/Roaming/Microsoft/Excel/all_doc_db/REVINN%20S.R.L.%20SOCIETA'%20BENEFIT" TargetMode="External"/><Relationship Id="rId810" Type="http://schemas.openxmlformats.org/officeDocument/2006/relationships/hyperlink" Target="https://www.andrianispa.com/certificazioni/" TargetMode="External"/><Relationship Id="rId852" Type="http://schemas.openxmlformats.org/officeDocument/2006/relationships/hyperlink" Target="../../../../AppData/Local/Packages/Microsoft.Office.Desktop_8wekyb3d8bbwe/LocalCache/Roaming/Microsoft/Excel/report_db/omalQualityPolicyOMAL-ENG.pdf" TargetMode="External"/><Relationship Id="rId908" Type="http://schemas.openxmlformats.org/officeDocument/2006/relationships/hyperlink" Target="../../../../AppData/Local/Packages/Microsoft.Office.Desktop_8wekyb3d8bbwe/LocalCache/Roaming/Microsoft/Excel/all_doc_db/OPENZONE%20S.P.A" TargetMode="External"/><Relationship Id="rId1068" Type="http://schemas.openxmlformats.org/officeDocument/2006/relationships/hyperlink" Target="../../../../AppData/Local/Packages/Microsoft.Office.Desktop_8wekyb3d8bbwe/LocalCache/Roaming/Microsoft/Excel/all_doc_db/MEDIATYCHE%20-%20COMPAGNIA%20DI%20COMUNICAZIONE%20S.R.L.%20SOCIETA'%20BENEFIT" TargetMode="External"/><Relationship Id="rId242" Type="http://schemas.openxmlformats.org/officeDocument/2006/relationships/hyperlink" Target="https://www.bcorporation.net/en-us/find-a-b-corp/company/paradisi-srl" TargetMode="External"/><Relationship Id="rId284" Type="http://schemas.openxmlformats.org/officeDocument/2006/relationships/hyperlink" Target="../../../../AppData/Local/Packages/Microsoft.Office.Desktop_8wekyb3d8bbwe/LocalCache/Roaming/Microsoft/Excel/report_db/FARMER-Relazione-Impatto_2021.pdf" TargetMode="External"/><Relationship Id="rId491" Type="http://schemas.openxmlformats.org/officeDocument/2006/relationships/hyperlink" Target="../../../../AppData/Local/Packages/Microsoft.Office.Desktop_8wekyb3d8bbwe/LocalCache/Roaming/Microsoft/Excel/report_db/012factory-021-Report-Annuuale-2022-rev2.pdf" TargetMode="External"/><Relationship Id="rId505" Type="http://schemas.openxmlformats.org/officeDocument/2006/relationships/hyperlink" Target="https://www.bcorporation.net/en-us/find-a-b-corp/company/onexecutive-srl-societ-benefit" TargetMode="External"/><Relationship Id="rId712" Type="http://schemas.openxmlformats.org/officeDocument/2006/relationships/hyperlink" Target="https://www.bcorporation.net/en-us/find-a-b-corp/company/labomar-sp-a" TargetMode="External"/><Relationship Id="rId894" Type="http://schemas.openxmlformats.org/officeDocument/2006/relationships/hyperlink" Target="../../../../AppData/Local/Packages/Microsoft.Office.Desktop_8wekyb3d8bbwe/LocalCache/Roaming/Microsoft/Excel/report_db/TEASustainability-Best-Practices-2024_ENG.pdf" TargetMode="External"/><Relationship Id="rId1135" Type="http://schemas.openxmlformats.org/officeDocument/2006/relationships/hyperlink" Target="report_db\MONDORA_2017.pdf" TargetMode="External"/><Relationship Id="rId37" Type="http://schemas.openxmlformats.org/officeDocument/2006/relationships/hyperlink" Target="../../../../AppData/Local/Packages/Microsoft.Office.Desktop_8wekyb3d8bbwe/LocalCache/Roaming/Microsoft/Excel/report_db/Novamont_Sustainability%20Report%202021%20(NFS).pdf" TargetMode="External"/><Relationship Id="rId79" Type="http://schemas.openxmlformats.org/officeDocument/2006/relationships/hyperlink" Target="../../../../AppData/Local/Packages/Microsoft.Office.Desktop_8wekyb3d8bbwe/LocalCache/Roaming/Microsoft/Excel/report_db/2019.pdf" TargetMode="External"/><Relationship Id="rId102" Type="http://schemas.openxmlformats.org/officeDocument/2006/relationships/hyperlink" Target="../../../../AppData/Local/Packages/Microsoft.Office.Desktop_8wekyb3d8bbwe/LocalCache/Roaming/Microsoft/Excel/report_db/20180412_Banca%20Popolare%20Cividale_DNF%202017_definitva.pdf" TargetMode="External"/><Relationship Id="rId144" Type="http://schemas.openxmlformats.org/officeDocument/2006/relationships/hyperlink" Target="../../../../AppData/Local/Packages/Microsoft.Office.Desktop_8wekyb3d8bbwe/LocalCache/Roaming/Microsoft/Excel/report_db/089a414545920c426f5173c736e8a173_20220926123739.pdf" TargetMode="External"/><Relationship Id="rId547" Type="http://schemas.openxmlformats.org/officeDocument/2006/relationships/hyperlink" Target="../../../../AppData/Local/Packages/Microsoft.Office.Desktop_8wekyb3d8bbwe/LocalCache/Roaming/Microsoft/Excel/report_db/edi2018.12.31-Relazione-di-gestione-EdiCSpa.pdf" TargetMode="External"/><Relationship Id="rId589" Type="http://schemas.openxmlformats.org/officeDocument/2006/relationships/hyperlink" Target="https://www.bcorporation.net/en-us/find-a-b-corp/company/green-future-project" TargetMode="External"/><Relationship Id="rId754" Type="http://schemas.openxmlformats.org/officeDocument/2006/relationships/hyperlink" Target="https://www.bcorporation.net/en-us/find-a-b-corp/company/albergo-etico-the-first-in-rome" TargetMode="External"/><Relationship Id="rId796" Type="http://schemas.openxmlformats.org/officeDocument/2006/relationships/hyperlink" Target="../../../../AppData/Local/Packages/Microsoft.Office.Desktop_8wekyb3d8bbwe/LocalCache/Roaming/Microsoft/Excel/report_db/carli-relazione-impatto-2019.pdf" TargetMode="External"/><Relationship Id="rId961" Type="http://schemas.openxmlformats.org/officeDocument/2006/relationships/hyperlink" Target="../../../../AppData/Local/Packages/Microsoft.Office.Desktop_8wekyb3d8bbwe/LocalCache/Roaming/Microsoft/Excel/all_doc_db/VITALIS%20DR.%20JOSEPH%20SRL" TargetMode="External"/><Relationship Id="rId90" Type="http://schemas.openxmlformats.org/officeDocument/2006/relationships/hyperlink" Target="../../../../AppData/Local/Packages/Microsoft.Office.Desktop_8wekyb3d8bbwe/LocalCache/Roaming/Microsoft/Excel/report_db/CiviBank%20-%20Relazione%20dimpatto%202021.pdf" TargetMode="External"/><Relationship Id="rId186" Type="http://schemas.openxmlformats.org/officeDocument/2006/relationships/hyperlink" Target="../../../../AppData/Local/Packages/Microsoft.Office.Desktop_8wekyb3d8bbwe/LocalCache/Roaming/Microsoft/Excel/report_db/Bilancio-integrato-2022rrr.pdf" TargetMode="External"/><Relationship Id="rId351" Type="http://schemas.openxmlformats.org/officeDocument/2006/relationships/hyperlink" Target="../../../../AppData/Local/Packages/Microsoft.Office.Desktop_8wekyb3d8bbwe/LocalCache/Roaming/Microsoft/Excel/report_db/Nativa-Relazione-di-impatto-2018.pdf" TargetMode="External"/><Relationship Id="rId393" Type="http://schemas.openxmlformats.org/officeDocument/2006/relationships/hyperlink" Target="https://www.bcorporation.net/en-us/find-a-b-corp/company/carter-benson-srl" TargetMode="External"/><Relationship Id="rId407" Type="http://schemas.openxmlformats.org/officeDocument/2006/relationships/hyperlink" Target="https://www.bcorporation.net/en-us/find-a-b-corp/company/greenmedialab-brand-di-sportmaker-srl" TargetMode="External"/><Relationship Id="rId449" Type="http://schemas.openxmlformats.org/officeDocument/2006/relationships/hyperlink" Target="../../../../AppData/Local/Packages/Microsoft.Office.Desktop_8wekyb3d8bbwe/LocalCache/Roaming/Microsoft/Excel/report_db/rice-Relazione-di-Impatto_2023_firmata.pdf" TargetMode="External"/><Relationship Id="rId614" Type="http://schemas.openxmlformats.org/officeDocument/2006/relationships/hyperlink" Target="../../../../AppData/Local/Packages/Microsoft.Office.Desktop_8wekyb3d8bbwe/LocalCache/Roaming/Microsoft/Excel/report_db/DANONERelazione%20impatto%20Danone.pdf" TargetMode="External"/><Relationship Id="rId656" Type="http://schemas.openxmlformats.org/officeDocument/2006/relationships/hyperlink" Target="../../../../AppData/Local/Packages/Microsoft.Office.Desktop_8wekyb3d8bbwe/LocalCache/Roaming/Microsoft/Excel/report_db/boniviri-impact%20report%20boniviri_2023.pdf" TargetMode="External"/><Relationship Id="rId821" Type="http://schemas.openxmlformats.org/officeDocument/2006/relationships/hyperlink" Target="../../../../AppData/Local/Packages/Microsoft.Office.Desktop_8wekyb3d8bbwe/LocalCache/Roaming/Microsoft/Excel/all_doc_db/IN.TE.S.A.%20-%20INIZIATIVE%20TELEMATICHE%20PER%20I%20SERVIZI%20APPLICATIVI/cert" TargetMode="External"/><Relationship Id="rId863" Type="http://schemas.openxmlformats.org/officeDocument/2006/relationships/hyperlink" Target="../../../../AppData/Local/Packages/Microsoft.Office.Desktop_8wekyb3d8bbwe/LocalCache/Roaming/Microsoft/Excel/report_db/TerratintaGroup_SustainabilityReport_2021.pdf" TargetMode="External"/><Relationship Id="rId1037" Type="http://schemas.openxmlformats.org/officeDocument/2006/relationships/hyperlink" Target="../../../../AppData/Local/Packages/Microsoft.Office.Desktop_8wekyb3d8bbwe/LocalCache/Roaming/Microsoft/Excel/all_doc_db/TANGIBLE%20S.R.L.%20SB" TargetMode="External"/><Relationship Id="rId1079" Type="http://schemas.openxmlformats.org/officeDocument/2006/relationships/hyperlink" Target="../../../../AppData/Local/Packages/Microsoft.Office.Desktop_8wekyb3d8bbwe/LocalCache/Roaming/Microsoft/Excel/all_doc_db/INVENTO%20INNOVATION%20LAB%20IMPRESA%20SOCIALE%20S.R.L" TargetMode="External"/><Relationship Id="rId211" Type="http://schemas.openxmlformats.org/officeDocument/2006/relationships/hyperlink" Target="https://www.bcorporation.net/en-us/find-a-b-corp/company/tea-pak-srl" TargetMode="External"/><Relationship Id="rId253" Type="http://schemas.openxmlformats.org/officeDocument/2006/relationships/hyperlink" Target="../../../../AppData/Local/Packages/Microsoft.Office.Desktop_8wekyb3d8bbwe/LocalCache/Roaming/Microsoft/Excel/report_db/filippi-0ayeq36w.pdf" TargetMode="External"/><Relationship Id="rId295" Type="http://schemas.openxmlformats.org/officeDocument/2006/relationships/hyperlink" Target="../../../../AppData/Local/Packages/Microsoft.Office.Desktop_8wekyb3d8bbwe/LocalCache/Roaming/Microsoft/Excel/report_db/TREEImpact+Report_2020_EN.pdf" TargetMode="External"/><Relationship Id="rId309" Type="http://schemas.openxmlformats.org/officeDocument/2006/relationships/hyperlink" Target="../../../../AppData/Local/Packages/Microsoft.Office.Desktop_8wekyb3d8bbwe/LocalCache/Roaming/Microsoft/Excel/report_db/ICMAbilancio-ambientale-icma-2023-eng.pdf" TargetMode="External"/><Relationship Id="rId460" Type="http://schemas.openxmlformats.org/officeDocument/2006/relationships/hyperlink" Target="https://www.bcorporation.net/en-us/find-a-b-corp/company/alisea-srl-societa-benefit" TargetMode="External"/><Relationship Id="rId516" Type="http://schemas.openxmlformats.org/officeDocument/2006/relationships/hyperlink" Target="../../../../AppData/Local/Packages/Microsoft.Office.Desktop_8wekyb3d8bbwe/LocalCache/Roaming/Microsoft/Excel/report_db/interconsul-RS_2022.pdf" TargetMode="External"/><Relationship Id="rId698" Type="http://schemas.openxmlformats.org/officeDocument/2006/relationships/hyperlink" Target="../../../../AppData/Local/Packages/Microsoft.Office.Desktop_8wekyb3d8bbwe/LocalCache/Roaming/Microsoft/Excel/all_doc_db/AVIGNONESI%20S.R.L" TargetMode="External"/><Relationship Id="rId919" Type="http://schemas.openxmlformats.org/officeDocument/2006/relationships/hyperlink" Target="../../../../AppData/Local/Packages/Microsoft.Office.Desktop_8wekyb3d8bbwe/LocalCache/Roaming/Microsoft/Excel/all_doc_db/B%20&amp;%20B%20CORPORATION%20SRL" TargetMode="External"/><Relationship Id="rId1090" Type="http://schemas.openxmlformats.org/officeDocument/2006/relationships/hyperlink" Target="../../../../AppData/Local/Packages/Microsoft.Office.Desktop_8wekyb3d8bbwe/LocalCache/Roaming/Microsoft/Excel/all_doc_db/PIANO%20D%20S.R.L.%20-%20SOCIETA'%20BENEFIT" TargetMode="External"/><Relationship Id="rId1104" Type="http://schemas.openxmlformats.org/officeDocument/2006/relationships/hyperlink" Target="all_doc_db\RAIFFEISEN%20SERVIZI%20ASSICURATIVI%20SRL%20SB" TargetMode="External"/><Relationship Id="rId48" Type="http://schemas.openxmlformats.org/officeDocument/2006/relationships/hyperlink" Target="../../../../AppData/Local/Packages/Microsoft.Office.Desktop_8wekyb3d8bbwe/LocalCache/Roaming/Microsoft/Excel/report_db/impact-report-aboca-2020_web-1.pdf" TargetMode="External"/><Relationship Id="rId113" Type="http://schemas.openxmlformats.org/officeDocument/2006/relationships/hyperlink" Target="https://www.bcorporation.net/en-us/find-a-b-corp/company/andriani-sp-a" TargetMode="External"/><Relationship Id="rId320" Type="http://schemas.openxmlformats.org/officeDocument/2006/relationships/hyperlink" Target="../../../../AppData/Local/Packages/Microsoft.Office.Desktop_8wekyb3d8bbwe/LocalCache/Roaming/Microsoft/Excel/report_db/fedabo-Report%20Sostenibilit&#224;%20Fedabo%202020_.pdf" TargetMode="External"/><Relationship Id="rId558" Type="http://schemas.openxmlformats.org/officeDocument/2006/relationships/hyperlink" Target="https://www.bcorporation.net/en-us/find-a-b-corp/company/a-world-srl-societ-benefit" TargetMode="External"/><Relationship Id="rId723" Type="http://schemas.openxmlformats.org/officeDocument/2006/relationships/hyperlink" Target="https://www.bcorporation.net/en-us/find-a-b-corp/company/framyx-srl" TargetMode="External"/><Relationship Id="rId765" Type="http://schemas.openxmlformats.org/officeDocument/2006/relationships/hyperlink" Target="https://www.fileni.it/certificazioni" TargetMode="External"/><Relationship Id="rId930" Type="http://schemas.openxmlformats.org/officeDocument/2006/relationships/hyperlink" Target="http://www.savetheduck.it/" TargetMode="External"/><Relationship Id="rId972" Type="http://schemas.openxmlformats.org/officeDocument/2006/relationships/hyperlink" Target="../../../../AppData/Local/Packages/Microsoft.Office.Desktop_8wekyb3d8bbwe/LocalCache/Roaming/Microsoft/Excel/report_db/NEBImpact-Report-2021.pdf" TargetMode="External"/><Relationship Id="rId1006" Type="http://schemas.openxmlformats.org/officeDocument/2006/relationships/hyperlink" Target="../../../../AppData/Local/Packages/Microsoft.Office.Desktop_8wekyb3d8bbwe/LocalCache/Roaming/Microsoft/Excel/report_db/gml-Bilancio_di_Sostenibilita_2022_181220231711.pdf" TargetMode="External"/><Relationship Id="rId155" Type="http://schemas.openxmlformats.org/officeDocument/2006/relationships/hyperlink" Target="../../../../AppData/Local/Packages/Microsoft.Office.Desktop_8wekyb3d8bbwe/LocalCache/Roaming/Microsoft/Excel/report_db/Damiano-Bilancio_sostenibilita_31.12.2022.pdf" TargetMode="External"/><Relationship Id="rId197" Type="http://schemas.openxmlformats.org/officeDocument/2006/relationships/hyperlink" Target="../../../../AppData/Local/Packages/Microsoft.Office.Desktop_8wekyb3d8bbwe/LocalCache/Roaming/Microsoft/Excel/report_db/Doxee-Sustainability-Report-2022.pdf" TargetMode="External"/><Relationship Id="rId362" Type="http://schemas.openxmlformats.org/officeDocument/2006/relationships/hyperlink" Target="../../../../AppData/Local/Packages/Microsoft.Office.Desktop_8wekyb3d8bbwe/LocalCache/Roaming/Microsoft/Excel/report_db/epr-relazione_impatto_2022.pdf" TargetMode="External"/><Relationship Id="rId418" Type="http://schemas.openxmlformats.org/officeDocument/2006/relationships/hyperlink" Target="../../../../AppData/Local/Packages/Microsoft.Office.Desktop_8wekyb3d8bbwe/LocalCache/Roaming/Microsoft/Excel/report_db/Etifor_relazione-d-impatto-22ENG_low.pdf" TargetMode="External"/><Relationship Id="rId625" Type="http://schemas.openxmlformats.org/officeDocument/2006/relationships/hyperlink" Target="../../../../AppData/Local/Packages/Microsoft.Office.Desktop_8wekyb3d8bbwe/LocalCache/Roaming/Microsoft/Excel/report_db/peoplemanlab-Relazione-di-impatto-2019-PML.pdf" TargetMode="External"/><Relationship Id="rId832" Type="http://schemas.openxmlformats.org/officeDocument/2006/relationships/hyperlink" Target="../../../../AppData/Local/Packages/Microsoft.Office.Desktop_8wekyb3d8bbwe/LocalCache/Roaming/Microsoft/Excel/report_db/LAMPA-2023_04_17-BILANCIO_SOCIALE_2022.pdf" TargetMode="External"/><Relationship Id="rId1048" Type="http://schemas.openxmlformats.org/officeDocument/2006/relationships/hyperlink" Target="../../../../AppData/Local/Packages/Microsoft.Office.Desktop_8wekyb3d8bbwe/LocalCache/Roaming/Microsoft/Excel/all_doc_db/LUZ%20S.R.L.%20SOCIETA'%20BENEFIT" TargetMode="External"/><Relationship Id="rId222" Type="http://schemas.openxmlformats.org/officeDocument/2006/relationships/hyperlink" Target="../../../../AppData/Local/Packages/Microsoft.Office.Desktop_8wekyb3d8bbwe/LocalCache/Roaming/Microsoft/Excel/report_db/PALM-RELAZIONE-IMPATTO-PALM-2021.pdf" TargetMode="External"/><Relationship Id="rId264" Type="http://schemas.openxmlformats.org/officeDocument/2006/relationships/hyperlink" Target="https://www.bcorporation.net/en-us/find-a-b-corp/company/kf-srl-societ-benefit" TargetMode="External"/><Relationship Id="rId471" Type="http://schemas.openxmlformats.org/officeDocument/2006/relationships/hyperlink" Target="https://www.bcorporation.net/en-us/find-a-b-corp/company/omtra-sr-l-societ-benefit" TargetMode="External"/><Relationship Id="rId667" Type="http://schemas.openxmlformats.org/officeDocument/2006/relationships/hyperlink" Target="../../../../AppData/Local/Packages/Microsoft.Office.Desktop_8wekyb3d8bbwe/LocalCache/Roaming/Microsoft/Excel/report_db/DELAB_ImpactReport_New.pdf" TargetMode="External"/><Relationship Id="rId874" Type="http://schemas.openxmlformats.org/officeDocument/2006/relationships/hyperlink" Target="../../../../AppData/Local/Packages/Microsoft.Office.Desktop_8wekyb3d8bbwe/LocalCache/Roaming/Microsoft/Excel/all_doc_db/DOXEE%20S.P.A" TargetMode="External"/><Relationship Id="rId1115" Type="http://schemas.openxmlformats.org/officeDocument/2006/relationships/hyperlink" Target="report_db\Bericht_2015_kurz.pdf" TargetMode="External"/><Relationship Id="rId17" Type="http://schemas.openxmlformats.org/officeDocument/2006/relationships/hyperlink" Target="../../../../AppData/Local/Packages/Microsoft.Office.Desktop_8wekyb3d8bbwe/LocalCache/Roaming/Microsoft/Excel/report_db/Impact-report_2021.pdf" TargetMode="External"/><Relationship Id="rId59" Type="http://schemas.openxmlformats.org/officeDocument/2006/relationships/hyperlink" Target="../../../../AppData/Local/Packages/Microsoft.Office.Desktop_8wekyb3d8bbwe/LocalCache/Roaming/Microsoft/Excel/report_db/davines-group-22-23-sustainability-report-en.pdf" TargetMode="External"/><Relationship Id="rId124" Type="http://schemas.openxmlformats.org/officeDocument/2006/relationships/hyperlink" Target="../../../../AppData/Local/Packages/Microsoft.Office.Desktop_8wekyb3d8bbwe/LocalCache/Roaming/Microsoft/Excel/report_db/GarcSpA_RelazioneDiImpatto2021_web.pdf" TargetMode="External"/><Relationship Id="rId527" Type="http://schemas.openxmlformats.org/officeDocument/2006/relationships/hyperlink" Target="../../../../AppData/Local/Packages/Microsoft.Office.Desktop_8wekyb3d8bbwe/LocalCache/Roaming/Microsoft/Excel/report_db/Hidra-Sb-Report-Integrato-2021_web.pdf" TargetMode="External"/><Relationship Id="rId569" Type="http://schemas.openxmlformats.org/officeDocument/2006/relationships/hyperlink" Target="https://www.bcorporation.net/en-us/find-a-b-corp/company/101-solutions-srl-societ-benefit" TargetMode="External"/><Relationship Id="rId734" Type="http://schemas.openxmlformats.org/officeDocument/2006/relationships/hyperlink" Target="../../../../AppData/Local/Packages/Microsoft.Office.Desktop_8wekyb3d8bbwe/LocalCache/Roaming/Microsoft/Excel/report_db/gea-Relazione-di-impatto-Gea-Factory.pdf" TargetMode="External"/><Relationship Id="rId776" Type="http://schemas.openxmlformats.org/officeDocument/2006/relationships/hyperlink" Target="../../../../AppData/Local/Packages/Microsoft.Office.Desktop_8wekyb3d8bbwe/LocalCache/Roaming/Microsoft/Excel/all_doc_db/BRINGME%20S.R.L.%20SOCIETA'%20BENEFIT" TargetMode="External"/><Relationship Id="rId941" Type="http://schemas.openxmlformats.org/officeDocument/2006/relationships/hyperlink" Target="../../../../AppData/Local/Packages/Microsoft.Office.Desktop_8wekyb3d8bbwe/LocalCache/Roaming/Microsoft/Excel/all_doc_db/TREEDOM%20S.R.L.%20SOCIETA'%20BENEFIT" TargetMode="External"/><Relationship Id="rId983" Type="http://schemas.openxmlformats.org/officeDocument/2006/relationships/hyperlink" Target="../../../../AppData/Local/Packages/Microsoft.Office.Desktop_8wekyb3d8bbwe/LocalCache/Roaming/Microsoft/Excel/all_doc_db/ARS%20S.R.L" TargetMode="External"/><Relationship Id="rId70" Type="http://schemas.openxmlformats.org/officeDocument/2006/relationships/hyperlink" Target="https://www.bcorporation.net/en-us/find-a-b-corp/company/nwg-energia-societa-benefit" TargetMode="External"/><Relationship Id="rId166" Type="http://schemas.openxmlformats.org/officeDocument/2006/relationships/hyperlink" Target="../../../../AppData/Local/Packages/Microsoft.Office.Desktop_8wekyb3d8bbwe/LocalCache/Roaming/Microsoft/Excel/report_db/UBSOME18-SustainabilityReportOMAL2018-ENG.pdf" TargetMode="External"/><Relationship Id="rId331" Type="http://schemas.openxmlformats.org/officeDocument/2006/relationships/hyperlink" Target="../../../../AppData/Local/Packages/Microsoft.Office.Desktop_8wekyb3d8bbwe/LocalCache/Roaming/Microsoft/Excel/report_db/arka-2020-Arkage-Artattack-Group-Srl-Impact-Report_6624f994.pdf" TargetMode="External"/><Relationship Id="rId373" Type="http://schemas.openxmlformats.org/officeDocument/2006/relationships/hyperlink" Target="https://www.bcorporation.net/en-us/find-a-b-corp/company/digital-magics-sp-a" TargetMode="External"/><Relationship Id="rId429" Type="http://schemas.openxmlformats.org/officeDocument/2006/relationships/hyperlink" Target="https://www.bcorporation.net/en-us/find-a-b-corp/company/evogy-srl" TargetMode="External"/><Relationship Id="rId580" Type="http://schemas.openxmlformats.org/officeDocument/2006/relationships/hyperlink" Target="../../../../AppData/Local/Packages/Microsoft.Office.Desktop_8wekyb3d8bbwe/LocalCache/Roaming/Microsoft/Excel/report_db/focuslabSustainability-Impact-Report-2018-Focus-Lab-2018.pdf" TargetMode="External"/><Relationship Id="rId636" Type="http://schemas.openxmlformats.org/officeDocument/2006/relationships/hyperlink" Target="../../../../AppData/Local/Packages/Microsoft.Office.Desktop_8wekyb3d8bbwe/LocalCache/Roaming/Microsoft/Excel/all_doc_db/PEEKABOO%20-%20SOCIETA'%20BENEFIT%20A%20RESPONSABILITA'%20LIMITATA" TargetMode="External"/><Relationship Id="rId801" Type="http://schemas.openxmlformats.org/officeDocument/2006/relationships/hyperlink" Target="../../../../AppData/Local/Packages/Microsoft.Office.Desktop_8wekyb3d8bbwe/LocalCache/Roaming/Microsoft/Excel/report_db/italgraniti-Bilancio_di_Sostenibilit_2022_EN_.pdf" TargetMode="External"/><Relationship Id="rId1017" Type="http://schemas.openxmlformats.org/officeDocument/2006/relationships/hyperlink" Target="../../../../AppData/Local/Packages/Microsoft.Office.Desktop_8wekyb3d8bbwe/LocalCache/Roaming/Microsoft/Excel/report_db/digitalattitude_com2023.pdf" TargetMode="External"/><Relationship Id="rId1059" Type="http://schemas.openxmlformats.org/officeDocument/2006/relationships/hyperlink" Target="../../../../AppData/Local/Packages/Microsoft.Office.Desktop_8wekyb3d8bbwe/LocalCache/Roaming/Microsoft/Excel/all_doc_db/ARBOS%20S.R.L.%20-%20SOCIETA'%20BENEFIT" TargetMode="External"/><Relationship Id="rId1" Type="http://schemas.openxmlformats.org/officeDocument/2006/relationships/hyperlink" Target="http://www.chiesi.com/en/" TargetMode="External"/><Relationship Id="rId233" Type="http://schemas.openxmlformats.org/officeDocument/2006/relationships/hyperlink" Target="https://www.bcorporation.net/en-us/find-a-b-corp/company/openzone-spa-societ-benefit" TargetMode="External"/><Relationship Id="rId440" Type="http://schemas.openxmlformats.org/officeDocument/2006/relationships/hyperlink" Target="../../../../AppData/Local/Packages/Microsoft.Office.Desktop_8wekyb3d8bbwe/LocalCache/Roaming/Microsoft/Excel/report_db/uomo-RelazionedimpattoUeA2022.pdf" TargetMode="External"/><Relationship Id="rId678" Type="http://schemas.openxmlformats.org/officeDocument/2006/relationships/hyperlink" Target="../../../../AppData/Local/Packages/Microsoft.Office.Desktop_8wekyb3d8bbwe/LocalCache/Roaming/Microsoft/Excel/report_db/spaziono-valutazione_impatto_SNP_2020.pdf" TargetMode="External"/><Relationship Id="rId843" Type="http://schemas.openxmlformats.org/officeDocument/2006/relationships/hyperlink" Target="../../../../AppData/Local/Packages/Microsoft.Office.Desktop_8wekyb3d8bbwe/LocalCache/Roaming/Microsoft/Excel/report_db/dorica2019-en.pdf" TargetMode="External"/><Relationship Id="rId885" Type="http://schemas.openxmlformats.org/officeDocument/2006/relationships/hyperlink" Target="../../../../AppData/Local/Packages/Microsoft.Office.Desktop_8wekyb3d8bbwe/LocalCache/Roaming/Microsoft/Excel/report_db/Zordan-Impact-Report_2017.pdf" TargetMode="External"/><Relationship Id="rId1070" Type="http://schemas.openxmlformats.org/officeDocument/2006/relationships/hyperlink" Target="../../../../AppData/Local/Packages/Microsoft.Office.Desktop_8wekyb3d8bbwe/LocalCache/Roaming/Microsoft/Excel/report_db/kudu-Relazione-dimpatto-2022-new.pdf" TargetMode="External"/><Relationship Id="rId1126" Type="http://schemas.openxmlformats.org/officeDocument/2006/relationships/hyperlink" Target="report_db\FLORIM%20CERAMICHE_2021.pdf" TargetMode="External"/><Relationship Id="rId28" Type="http://schemas.openxmlformats.org/officeDocument/2006/relationships/hyperlink" Target="../../../../AppData/Local/Packages/Microsoft.Office.Desktop_8wekyb3d8bbwe/LocalCache/Roaming/Microsoft/Excel/report_db/isvr_EN_2015.pdf" TargetMode="External"/><Relationship Id="rId275" Type="http://schemas.openxmlformats.org/officeDocument/2006/relationships/hyperlink" Target="../../../../AppData/Local/Packages/Microsoft.Office.Desktop_8wekyb3d8bbwe/LocalCache/Roaming/Microsoft/Excel/report_db/SAVEDUCKSustainability_Report_2021_EN.pdf" TargetMode="External"/><Relationship Id="rId300" Type="http://schemas.openxmlformats.org/officeDocument/2006/relationships/hyperlink" Target="../../../../AppData/Local/Packages/Microsoft.Office.Desktop_8wekyb3d8bbwe/LocalCache/Roaming/Microsoft/Excel/report_db/PER_bilancio_sostenibilita_2022_IT.pdf" TargetMode="External"/><Relationship Id="rId482" Type="http://schemas.openxmlformats.org/officeDocument/2006/relationships/hyperlink" Target="../../../../AppData/Local/Packages/Microsoft.Office.Desktop_8wekyb3d8bbwe/LocalCache/Roaming/Microsoft/Excel/report_db/teanatura-NOIeVOI.pdf" TargetMode="External"/><Relationship Id="rId538" Type="http://schemas.openxmlformats.org/officeDocument/2006/relationships/hyperlink" Target="../../../../AppData/Local/Packages/Microsoft.Office.Desktop_8wekyb3d8bbwe/LocalCache/Roaming/Microsoft/Excel/report_db/MEDIATY-Report-Impatto-2021-Final-1.pdf" TargetMode="External"/><Relationship Id="rId703" Type="http://schemas.openxmlformats.org/officeDocument/2006/relationships/hyperlink" Target="../../../../AppData/Local/Packages/Microsoft.Office.Desktop_8wekyb3d8bbwe/LocalCache/Roaming/Microsoft/Excel/all_doc_db/MERITS%20S.R.L.%20SB" TargetMode="External"/><Relationship Id="rId745" Type="http://schemas.openxmlformats.org/officeDocument/2006/relationships/hyperlink" Target="../../../../AppData/Local/Packages/Microsoft.Office.Desktop_8wekyb3d8bbwe/LocalCache/Roaming/Microsoft/Excel/report_db/cortilia.Relazione+impatto+2022.pdf" TargetMode="External"/><Relationship Id="rId910" Type="http://schemas.openxmlformats.org/officeDocument/2006/relationships/hyperlink" Target="../../../../AppData/Local/Packages/Microsoft.Office.Desktop_8wekyb3d8bbwe/LocalCache/Roaming/Microsoft/Excel/report_db/acbc_com.pdf" TargetMode="External"/><Relationship Id="rId952" Type="http://schemas.openxmlformats.org/officeDocument/2006/relationships/hyperlink" Target="../../../../AppData/Local/Packages/Microsoft.Office.Desktop_8wekyb3d8bbwe/LocalCache/Roaming/Microsoft/Excel/all_doc_db/BIO%20LINE%20S.R.L" TargetMode="External"/><Relationship Id="rId81" Type="http://schemas.openxmlformats.org/officeDocument/2006/relationships/hyperlink" Target="../../../../AppData/Local/Packages/Microsoft.Office.Desktop_8wekyb3d8bbwe/LocalCache/Roaming/Microsoft/Excel/report_db/2017.pdf" TargetMode="External"/><Relationship Id="rId135" Type="http://schemas.openxmlformats.org/officeDocument/2006/relationships/hyperlink" Target="https://www.bcorporation.net/en-us/find-a-b-corp/company/vantea-smart-sp-a" TargetMode="External"/><Relationship Id="rId177" Type="http://schemas.openxmlformats.org/officeDocument/2006/relationships/hyperlink" Target="../../../../AppData/Local/Packages/Microsoft.Office.Desktop_8wekyb3d8bbwe/LocalCache/Roaming/Microsoft/Excel/report_db/TerratintaGroup_ImpactReport_2022.pdf" TargetMode="External"/><Relationship Id="rId342" Type="http://schemas.openxmlformats.org/officeDocument/2006/relationships/hyperlink" Target="../../../../AppData/Local/Packages/Microsoft.Office.Desktop_8wekyb3d8bbwe/LocalCache/Roaming/Microsoft/Excel/report_db/orbit-27.pdf" TargetMode="External"/><Relationship Id="rId384" Type="http://schemas.openxmlformats.org/officeDocument/2006/relationships/hyperlink" Target="https://www.bcorporation.net/en-us/find-a-b-corp/company/outset-srl-societ-benefit" TargetMode="External"/><Relationship Id="rId591" Type="http://schemas.openxmlformats.org/officeDocument/2006/relationships/hyperlink" Target="../../../../AppData/Local/Packages/Microsoft.Office.Desktop_8wekyb3d8bbwe/LocalCache/Roaming/Microsoft/Excel/report_db/piano-d-relazione-impatto-2022.pdf" TargetMode="External"/><Relationship Id="rId605" Type="http://schemas.openxmlformats.org/officeDocument/2006/relationships/hyperlink" Target="../../../../AppData/Local/Packages/Microsoft.Office.Desktop_8wekyb3d8bbwe/LocalCache/Roaming/Microsoft/Excel/all_doc_db/FLORIM%20CERAMICHE%20-%20SOCIETA'%20PER%20AZIONI%20SOCIETA'%20BENEFIT%20ABBREVIABILE%20IN%20FLORIM%20S.P.A.%20SB" TargetMode="External"/><Relationship Id="rId787" Type="http://schemas.openxmlformats.org/officeDocument/2006/relationships/hyperlink" Target="../../../../AppData/Local/Packages/Microsoft.Office.Desktop_8wekyb3d8bbwe/LocalCache/Roaming/Microsoft/Excel/report_db/ec-BILANCIO_SOSTENIBILITA_DEF_19_20.pdf" TargetMode="External"/><Relationship Id="rId812" Type="http://schemas.openxmlformats.org/officeDocument/2006/relationships/hyperlink" Target="../../../../AppData/Local/Packages/Microsoft.Office.Desktop_8wekyb3d8bbwe/LocalCache/Roaming/Microsoft/Excel/all_doc_db/GARC%20S.P.A/cert" TargetMode="External"/><Relationship Id="rId994" Type="http://schemas.openxmlformats.org/officeDocument/2006/relationships/hyperlink" Target="../../../../AppData/Local/Packages/Microsoft.Office.Desktop_8wekyb3d8bbwe/LocalCache/Roaming/Microsoft/Excel/all_doc_db/OUTSET%20S.R.L.%20SOCIETA'%20BENEFIT" TargetMode="External"/><Relationship Id="rId1028" Type="http://schemas.openxmlformats.org/officeDocument/2006/relationships/hyperlink" Target="../../../../AppData/Local/Packages/Microsoft.Office.Desktop_8wekyb3d8bbwe/LocalCache/Roaming/Microsoft/Excel/all_doc_db/VANITY%20COSMETICA%20SRL" TargetMode="External"/><Relationship Id="rId202" Type="http://schemas.openxmlformats.org/officeDocument/2006/relationships/hyperlink" Target="../../../../AppData/Local/Packages/Microsoft.Office.Desktop_8wekyb3d8bbwe/LocalCache/Roaming/Microsoft/Excel/report_db/EXE_RELAZIONE_IMPATTO.pdf" TargetMode="External"/><Relationship Id="rId244" Type="http://schemas.openxmlformats.org/officeDocument/2006/relationships/hyperlink" Target="../../../../AppData/Local/Packages/Microsoft.Office.Desktop_8wekyb3d8bbwe/LocalCache/Roaming/Microsoft/Excel/report_db/paradisi-Impaginato-bilancio-2022-web.pdf" TargetMode="External"/><Relationship Id="rId647" Type="http://schemas.openxmlformats.org/officeDocument/2006/relationships/hyperlink" Target="../../../../AppData/Local/Packages/Microsoft.Office.Desktop_8wekyb3d8bbwe/LocalCache/Roaming/Microsoft/Excel/report_db/bilancio_rigeneriamo_2022_17aprile2023_highres.pdf" TargetMode="External"/><Relationship Id="rId689" Type="http://schemas.openxmlformats.org/officeDocument/2006/relationships/hyperlink" Target="../../../../AppData/Local/Packages/Microsoft.Office.Desktop_8wekyb3d8bbwe/LocalCache/Roaming/Microsoft/Excel/all_doc_db/PRAGMETICA%20SOCIETA'%20BENEFIT%20A%20RESPONSABILITA'%20LIMITATA" TargetMode="External"/><Relationship Id="rId854" Type="http://schemas.openxmlformats.org/officeDocument/2006/relationships/hyperlink" Target="../../../../AppData/Local/Packages/Microsoft.Office.Desktop_8wekyb3d8bbwe/LocalCache/Roaming/Microsoft/Excel/all_doc_db/OMAL%20S.P.A.%20SOCIETA'%20BENEFIT/cert" TargetMode="External"/><Relationship Id="rId896" Type="http://schemas.openxmlformats.org/officeDocument/2006/relationships/hyperlink" Target="../../../../AppData/Local/Packages/Microsoft.Office.Desktop_8wekyb3d8bbwe/LocalCache/Roaming/Microsoft/Excel/all_doc_db/COSTADORO%20-%20S.P.A" TargetMode="External"/><Relationship Id="rId1081" Type="http://schemas.openxmlformats.org/officeDocument/2006/relationships/hyperlink" Target="../../../../AppData/Local/Packages/Microsoft.Office.Desktop_8wekyb3d8bbwe/LocalCache/Roaming/Microsoft/Excel/all_doc_db/LITO%20REVERBERI%20DI%20REVERBERI%20RENZO%20E%20C.%20SNC/cert" TargetMode="External"/><Relationship Id="rId39" Type="http://schemas.openxmlformats.org/officeDocument/2006/relationships/hyperlink" Target="../../../../AppData/Local/Packages/Microsoft.Office.Desktop_8wekyb3d8bbwe/LocalCache/Roaming/Microsoft/Excel/report_db/Novamont_Sustainability%20Report%202020_web.pdf" TargetMode="External"/><Relationship Id="rId286" Type="http://schemas.openxmlformats.org/officeDocument/2006/relationships/hyperlink" Target="../../../../AppData/Local/Packages/Microsoft.Office.Desktop_8wekyb3d8bbwe/LocalCache/Roaming/Microsoft/Excel/report_db/EUDA-Sintesi%201Rapporto%20EUDAIMON%20-%20CENSIS_Welfare%20Aziendale.pdf" TargetMode="External"/><Relationship Id="rId451" Type="http://schemas.openxmlformats.org/officeDocument/2006/relationships/hyperlink" Target="../../../../AppData/Local/Packages/Microsoft.Office.Desktop_8wekyb3d8bbwe/LocalCache/Roaming/Microsoft/Excel/report_db/star2-Relazione-di-impatto-2022.pdf" TargetMode="External"/><Relationship Id="rId493" Type="http://schemas.openxmlformats.org/officeDocument/2006/relationships/hyperlink" Target="https://www.bcorporation.net/en-us/find-a-b-corp/company/futureberry-srl-societ-benefit" TargetMode="External"/><Relationship Id="rId507" Type="http://schemas.openxmlformats.org/officeDocument/2006/relationships/hyperlink" Target="https://www.bcorporation.net/en-us/find-a-b-corp/company/arbos-srl" TargetMode="External"/><Relationship Id="rId549" Type="http://schemas.openxmlformats.org/officeDocument/2006/relationships/hyperlink" Target="../../../../AppData/Local/Packages/Microsoft.Office.Desktop_8wekyb3d8bbwe/LocalCache/Roaming/Microsoft/Excel/report_db/edi2019-Relazione-di-gestione-EdiC-SpA-sb.pdf" TargetMode="External"/><Relationship Id="rId714" Type="http://schemas.openxmlformats.org/officeDocument/2006/relationships/hyperlink" Target="../../../../AppData/Local/Packages/Microsoft.Office.Desktop_8wekyb3d8bbwe/LocalCache/Roaming/Microsoft/Excel/report_db/labomar-Relazione-impatto-Labomar-2022_EN.pdf" TargetMode="External"/><Relationship Id="rId756" Type="http://schemas.openxmlformats.org/officeDocument/2006/relationships/hyperlink" Target="https://www.bcorporation.net/en-us/find-a-b-corp/company/pmg-italia-spa" TargetMode="External"/><Relationship Id="rId921" Type="http://schemas.openxmlformats.org/officeDocument/2006/relationships/hyperlink" Target="../../../../AppData/Local/Packages/Microsoft.Office.Desktop_8wekyb3d8bbwe/LocalCache/Roaming/Microsoft/Excel/all_doc_db/AL.TEK%20SRL" TargetMode="External"/><Relationship Id="rId1137" Type="http://schemas.openxmlformats.org/officeDocument/2006/relationships/hyperlink" Target="report_db\OMAL_2017.pdf" TargetMode="External"/><Relationship Id="rId50" Type="http://schemas.openxmlformats.org/officeDocument/2006/relationships/hyperlink" Target="https://www.bcorporation.net/en-us/find-a-b-corp/company/danone-specialized-nutrition-mellin-sp-a-and-nutricia-italia-sp-a" TargetMode="External"/><Relationship Id="rId104" Type="http://schemas.openxmlformats.org/officeDocument/2006/relationships/hyperlink" Target="../../../../AppData/Local/Packages/Microsoft.Office.Desktop_8wekyb3d8bbwe/LocalCache/Roaming/Microsoft/Excel/report_db/Bilancio-di-Sostenibilita-EN.pdf" TargetMode="External"/><Relationship Id="rId146" Type="http://schemas.openxmlformats.org/officeDocument/2006/relationships/hyperlink" Target="https://www.bcorporation.net/en-us/find-a-b-corp/company/intesa-sp-a" TargetMode="External"/><Relationship Id="rId188" Type="http://schemas.openxmlformats.org/officeDocument/2006/relationships/hyperlink" Target="../../../../AppData/Local/Packages/Microsoft.Office.Desktop_8wekyb3d8bbwe/LocalCache/Roaming/Microsoft/Excel/report_db/BdS-Reti-2020.pdf" TargetMode="External"/><Relationship Id="rId311" Type="http://schemas.openxmlformats.org/officeDocument/2006/relationships/hyperlink" Target="../../../../AppData/Local/Packages/Microsoft.Office.Desktop_8wekyb3d8bbwe/LocalCache/Roaming/Microsoft/Excel/report_db/BULGBILANCIO-SOSTENIBILITA-BULGARELLI-2022.pdf" TargetMode="External"/><Relationship Id="rId353" Type="http://schemas.openxmlformats.org/officeDocument/2006/relationships/hyperlink" Target="../../../../AppData/Local/Packages/Microsoft.Office.Desktop_8wekyb3d8bbwe/LocalCache/Roaming/Microsoft/Excel/report_db/Nativa_Relazione_di_Impatto_2016.pdf" TargetMode="External"/><Relationship Id="rId395" Type="http://schemas.openxmlformats.org/officeDocument/2006/relationships/hyperlink" Target="../../../../AppData/Local/Packages/Microsoft.Office.Desktop_8wekyb3d8bbwe/LocalCache/Roaming/Microsoft/Excel/report_db/Ly-Company-Bilancio-Sostenibilita-2023-v7.pdf" TargetMode="External"/><Relationship Id="rId409" Type="http://schemas.openxmlformats.org/officeDocument/2006/relationships/hyperlink" Target="../../../../AppData/Local/Packages/Microsoft.Office.Desktop_8wekyb3d8bbwe/LocalCache/Roaming/Microsoft/Excel/report_db/GML_Bilancio_sostenibilita_2021_16_11.pdf" TargetMode="External"/><Relationship Id="rId560" Type="http://schemas.openxmlformats.org/officeDocument/2006/relationships/hyperlink" Target="../../../../AppData/Local/Packages/Microsoft.Office.Desktop_8wekyb3d8bbwe/LocalCache/Roaming/Microsoft/Excel/report_db/Invento_Innovation-bilancio_sociale_2020.pdf" TargetMode="External"/><Relationship Id="rId798" Type="http://schemas.openxmlformats.org/officeDocument/2006/relationships/hyperlink" Target="../../../../AppData/Local/Packages/Microsoft.Office.Desktop_8wekyb3d8bbwe/LocalCache/Roaming/Microsoft/Excel/all_doc_db/BANCA%20DI%20CIVIDALE%20SOCIETA'%20PER%20AZIONI" TargetMode="External"/><Relationship Id="rId963" Type="http://schemas.openxmlformats.org/officeDocument/2006/relationships/hyperlink" Target="../../../../AppData/Local/Packages/Microsoft.Office.Desktop_8wekyb3d8bbwe/LocalCache/Roaming/Microsoft/Excel/all_doc_db/SALES%20S.R.L.%20SOCIETA'%20BENEFIT/cert" TargetMode="External"/><Relationship Id="rId1039" Type="http://schemas.openxmlformats.org/officeDocument/2006/relationships/hyperlink" Target="../../../../AppData/Local/Packages/Microsoft.Office.Desktop_8wekyb3d8bbwe/LocalCache/Roaming/Microsoft/Excel/all_doc_db/BACK%20LABEL%20S.R.L" TargetMode="External"/><Relationship Id="rId92" Type="http://schemas.openxmlformats.org/officeDocument/2006/relationships/hyperlink" Target="../../../../AppData/Local/Packages/Microsoft.Office.Desktop_8wekyb3d8bbwe/LocalCache/Roaming/Microsoft/Excel/report_db/Bilanci%20e%20Relazioni%20BPC%20Scpa%20-%20Relazione%202019_%20ENGLISH%20DEF.pdf" TargetMode="External"/><Relationship Id="rId213" Type="http://schemas.openxmlformats.org/officeDocument/2006/relationships/hyperlink" Target="../../../../AppData/Local/Packages/Microsoft.Office.Desktop_8wekyb3d8bbwe/LocalCache/Roaming/Microsoft/Excel/report_db/Teapak-relazione-dimpatto-2022-pagine-affiancate-ENG.pdf" TargetMode="External"/><Relationship Id="rId420" Type="http://schemas.openxmlformats.org/officeDocument/2006/relationships/hyperlink" Target="../../../../AppData/Local/Packages/Microsoft.Office.Desktop_8wekyb3d8bbwe/LocalCache/Roaming/Microsoft/Excel/report_db/brisa-Relazione_Impatto%202022_Breaders_Srl_SB.pdf" TargetMode="External"/><Relationship Id="rId616" Type="http://schemas.openxmlformats.org/officeDocument/2006/relationships/hyperlink" Target="../../../../AppData/Local/Packages/Microsoft.Office.Desktop_8wekyb3d8bbwe/LocalCache/Roaming/Microsoft/Excel/report_db/relazione-d-impatto-gruppo-davines-2022.pdf" TargetMode="External"/><Relationship Id="rId658" Type="http://schemas.openxmlformats.org/officeDocument/2006/relationships/hyperlink" Target="../../../../AppData/Local/Packages/Microsoft.Office.Desktop_8wekyb3d8bbwe/LocalCache/Roaming/Microsoft/Excel/report_db/boniviri-impact%20report%20boniviri.pdf" TargetMode="External"/><Relationship Id="rId823" Type="http://schemas.openxmlformats.org/officeDocument/2006/relationships/hyperlink" Target="../../../../AppData/Local/Packages/Microsoft.Office.Desktop_8wekyb3d8bbwe/LocalCache/Roaming/Microsoft/Excel/report_db/politica_qualit&#224;__ambiente_sostenibilit&#224;_.pdf" TargetMode="External"/><Relationship Id="rId865" Type="http://schemas.openxmlformats.org/officeDocument/2006/relationships/hyperlink" Target="../../../../AppData/Local/Packages/Microsoft.Office.Desktop_8wekyb3d8bbwe/LocalCache/Roaming/Microsoft/Excel/all_doc_db/FEUDI%20DI%20SAN%20GREGORIO%20SOCIETA'%20AGRICOLA%20S.P.A.%20O%20ANCHE%20DENOMINATA%20TENUTE%20CAPALDO%20S.P.A.%20O%20DUBL%20S.P.A" TargetMode="External"/><Relationship Id="rId1050" Type="http://schemas.openxmlformats.org/officeDocument/2006/relationships/hyperlink" Target="../../../../AppData/Local/Packages/Microsoft.Office.Desktop_8wekyb3d8bbwe/LocalCache/Roaming/Microsoft/Excel/all_doc_db/012FACTORY%20SOCIETA'%20PER%20AZIONI%20SOCIETA'%20BENEFIT" TargetMode="External"/><Relationship Id="rId255" Type="http://schemas.openxmlformats.org/officeDocument/2006/relationships/hyperlink" Target="../../../../AppData/Local/Packages/Microsoft.Office.Desktop_8wekyb3d8bbwe/LocalCache/Roaming/Microsoft/Excel/report_db/filippi2017relazione-di-impatto.pdf" TargetMode="External"/><Relationship Id="rId297" Type="http://schemas.openxmlformats.org/officeDocument/2006/relationships/hyperlink" Target="../../../../AppData/Local/Packages/Microsoft.Office.Desktop_8wekyb3d8bbwe/LocalCache/Roaming/Microsoft/Excel/report_db/GIAMPIETRIreport%20sostenibilit&#224;%202022.pdf" TargetMode="External"/><Relationship Id="rId462" Type="http://schemas.openxmlformats.org/officeDocument/2006/relationships/hyperlink" Target="../../../../AppData/Local/Packages/Microsoft.Office.Desktop_8wekyb3d8bbwe/LocalCache/Roaming/Microsoft/Excel/report_db/alisea-RELAZIONE-DI-IMPATTO-2020-DEF-4.pdf" TargetMode="External"/><Relationship Id="rId518" Type="http://schemas.openxmlformats.org/officeDocument/2006/relationships/hyperlink" Target="https://www.bcorporation.net/en-us/find-a-b-corp/company/forno-stria-srl" TargetMode="External"/><Relationship Id="rId725" Type="http://schemas.openxmlformats.org/officeDocument/2006/relationships/hyperlink" Target="https://www.bcorporation.net/en-us/find-a-b-corp/company/artknit-studios" TargetMode="External"/><Relationship Id="rId932" Type="http://schemas.openxmlformats.org/officeDocument/2006/relationships/hyperlink" Target="../../../../AppData/Local/Packages/Microsoft.Office.Desktop_8wekyb3d8bbwe/LocalCache/Roaming/Microsoft/Excel/all_doc_db/EMMERRE%20S.R.L.%20SOCIETA'%20BENEFIT%20IN%20FORMA%20ABBREVIATA%20EMMERRE%20S.R.L.%20SB" TargetMode="External"/><Relationship Id="rId1092" Type="http://schemas.openxmlformats.org/officeDocument/2006/relationships/hyperlink" Target="../../../../AppData/Local/Packages/Microsoft.Office.Desktop_8wekyb3d8bbwe/LocalCache/Roaming/Microsoft/Excel/all_doc_db/GREEN%20FUTURE%20PROJECT%20S.R.L.%20SOCIETA'%20BENEFIT%20IN%20FORMA%20ABBREVIA%20TA%20ANCHE%20GREEN%20FUTURE%20PROJECT%20S.R.L.%20SB" TargetMode="External"/><Relationship Id="rId1106" Type="http://schemas.openxmlformats.org/officeDocument/2006/relationships/hyperlink" Target="report_db\Geschaftsbericht_2022_ohne_Bilanzteil.pdf" TargetMode="External"/><Relationship Id="rId115" Type="http://schemas.openxmlformats.org/officeDocument/2006/relationships/hyperlink" Target="../../../../AppData/Local/Packages/Microsoft.Office.Desktop_8wekyb3d8bbwe/LocalCache/Roaming/Microsoft/Excel/report_db/ANDRIANI-2021-Sustainability-Management-Report_interactive.pdf" TargetMode="External"/><Relationship Id="rId157" Type="http://schemas.openxmlformats.org/officeDocument/2006/relationships/hyperlink" Target="https://www.bcorporation.net/en-us/find-a-b-corp/company/punto-pack-srl" TargetMode="External"/><Relationship Id="rId322" Type="http://schemas.openxmlformats.org/officeDocument/2006/relationships/hyperlink" Target="https://www.bcorporation.net/en-us/find-a-b-corp/company/bio-line-srl-societ-benefit" TargetMode="External"/><Relationship Id="rId364" Type="http://schemas.openxmlformats.org/officeDocument/2006/relationships/hyperlink" Target="https://www.bcorporation.net/en-us/find-a-b-corp/company/maisoncashmere-srl-sb" TargetMode="External"/><Relationship Id="rId767" Type="http://schemas.openxmlformats.org/officeDocument/2006/relationships/hyperlink" Target="../../../../AppData/Local/Packages/Microsoft.Office.Desktop_8wekyb3d8bbwe/LocalCache/Roaming/Microsoft/Excel/report_db/fileni-159-20-Bilancio-Fileni-2019.pdf" TargetMode="External"/><Relationship Id="rId974" Type="http://schemas.openxmlformats.org/officeDocument/2006/relationships/hyperlink" Target="../../../../AppData/Local/Packages/Microsoft.Office.Desktop_8wekyb3d8bbwe/LocalCache/Roaming/Microsoft/Excel/report_db/NEB-Relazione-di-impatto-2019-web.pdf" TargetMode="External"/><Relationship Id="rId1008" Type="http://schemas.openxmlformats.org/officeDocument/2006/relationships/hyperlink" Target="../../../../AppData/Local/Packages/Microsoft.Office.Desktop_8wekyb3d8bbwe/LocalCache/Roaming/Microsoft/Excel/all_doc_db/DERMOPHISIOLOGIQUE%20S.R.L.%20SOCIETA'%20BENEFIT%20O%20IN%20BREVE%20DERMOPHISIOLOGIQUE%20S.R.L.%20SB" TargetMode="External"/><Relationship Id="rId61" Type="http://schemas.openxmlformats.org/officeDocument/2006/relationships/hyperlink" Target="../../../../AppData/Local/Packages/Microsoft.Office.Desktop_8wekyb3d8bbwe/LocalCache/Roaming/Microsoft/Excel/report_db/davines-group-sustainability-report-20-21-en.pdf" TargetMode="External"/><Relationship Id="rId199" Type="http://schemas.openxmlformats.org/officeDocument/2006/relationships/hyperlink" Target="../../../../AppData/Local/Packages/Microsoft.Office.Desktop_8wekyb3d8bbwe/LocalCache/Roaming/Microsoft/Excel/report_db/Doxee-Benefit-Corporation-Impact-Report-2022.pdf" TargetMode="External"/><Relationship Id="rId571" Type="http://schemas.openxmlformats.org/officeDocument/2006/relationships/hyperlink" Target="https://www.bcorporation.net/en-us/find-a-b-corp/company/focus-lab-srl" TargetMode="External"/><Relationship Id="rId627" Type="http://schemas.openxmlformats.org/officeDocument/2006/relationships/hyperlink" Target="../../../../AppData/Local/Packages/Microsoft.Office.Desktop_8wekyb3d8bbwe/LocalCache/Roaming/Microsoft/Excel/report_db/peoplemanlab-Relazione-Beneficio-Comune.pdf" TargetMode="External"/><Relationship Id="rId669" Type="http://schemas.openxmlformats.org/officeDocument/2006/relationships/hyperlink" Target="../../../../AppData/Local/Packages/Microsoft.Office.Desktop_8wekyb3d8bbwe/LocalCache/Roaming/Microsoft/Excel/report_db/delab-impact_report_de_lab_2020_03.pdf" TargetMode="External"/><Relationship Id="rId834" Type="http://schemas.openxmlformats.org/officeDocument/2006/relationships/hyperlink" Target="../../../../AppData/Local/Packages/Microsoft.Office.Desktop_8wekyb3d8bbwe/LocalCache/Roaming/Microsoft/Excel/report_db/Gruppo-Lampa_Relazione-di-Impatto-2021_v_out.pdf" TargetMode="External"/><Relationship Id="rId876" Type="http://schemas.openxmlformats.org/officeDocument/2006/relationships/hyperlink" Target="../../../../AppData/Local/Packages/Microsoft.Office.Desktop_8wekyb3d8bbwe/LocalCache/Roaming/Microsoft/Excel/report_db/panino-RI-2023_rev-2603.pdf" TargetMode="External"/><Relationship Id="rId19" Type="http://schemas.openxmlformats.org/officeDocument/2006/relationships/hyperlink" Target="../../../../AppData/Local/Packages/Microsoft.Office.Desktop_8wekyb3d8bbwe/LocalCache/Roaming/Microsoft/Excel/report_db/illy_Annual%20Report_2022_ENG.pdf" TargetMode="External"/><Relationship Id="rId224" Type="http://schemas.openxmlformats.org/officeDocument/2006/relationships/hyperlink" Target="https://www.bcorporation.net/en-us/find-a-b-corp/company/elmec-solar-srl" TargetMode="External"/><Relationship Id="rId266" Type="http://schemas.openxmlformats.org/officeDocument/2006/relationships/hyperlink" Target="https://www.bcorporation.net/en-us/find-a-b-corp/company/germinal-bio" TargetMode="External"/><Relationship Id="rId431" Type="http://schemas.openxmlformats.org/officeDocument/2006/relationships/hyperlink" Target="https://www.bcorporation.net/en-us/find-a-b-corp/company/wami-srl-sb" TargetMode="External"/><Relationship Id="rId473" Type="http://schemas.openxmlformats.org/officeDocument/2006/relationships/hyperlink" Target="../../../../AppData/Local/Packages/Microsoft.Office.Desktop_8wekyb3d8bbwe/LocalCache/Roaming/Microsoft/Excel/report_db/OMTRA-Impact-Report-2021-Version-EN.pdf" TargetMode="External"/><Relationship Id="rId529" Type="http://schemas.openxmlformats.org/officeDocument/2006/relationships/hyperlink" Target="https://www.bcorporation.net/en-us/find-a-b-corp/company/poliste-srl-sb" TargetMode="External"/><Relationship Id="rId680" Type="http://schemas.openxmlformats.org/officeDocument/2006/relationships/hyperlink" Target="../../../../AppData/Local/Packages/Microsoft.Office.Desktop_8wekyb3d8bbwe/LocalCache/Roaming/Microsoft/Excel/report_db/vis_21_cciaa.pdf" TargetMode="External"/><Relationship Id="rId736" Type="http://schemas.openxmlformats.org/officeDocument/2006/relationships/hyperlink" Target="../../../../AppData/Local/Packages/Microsoft.Office.Desktop_8wekyb3d8bbwe/LocalCache/Roaming/Microsoft/Excel/all_doc_db/TINTORIA%20P.A.%20JACCHETTI%20S.R.L.%20SOCIETA'%20BENEFIT" TargetMode="External"/><Relationship Id="rId901" Type="http://schemas.openxmlformats.org/officeDocument/2006/relationships/hyperlink" Target="../../../../AppData/Local/Packages/Microsoft.Office.Desktop_8wekyb3d8bbwe/LocalCache/Roaming/Microsoft/Excel/report_db/POLITICA%20INTEGRATA%20AZIENDALE%20PER%20LA%20QUALITA%2010_2020.pdf" TargetMode="External"/><Relationship Id="rId1061" Type="http://schemas.openxmlformats.org/officeDocument/2006/relationships/hyperlink" Target="../../../../AppData/Local/Packages/Microsoft.Office.Desktop_8wekyb3d8bbwe/LocalCache/Roaming/Microsoft/Excel/all_doc_db/INTERCONSUL%20S.R.L.%20-%20SOCIETA'%20BENEFIT" TargetMode="External"/><Relationship Id="rId1117" Type="http://schemas.openxmlformats.org/officeDocument/2006/relationships/hyperlink" Target="report_db\BIZAWAY_2021.pdf" TargetMode="External"/><Relationship Id="rId30" Type="http://schemas.openxmlformats.org/officeDocument/2006/relationships/hyperlink" Target="https://www.bcorporation.net/en-us/find-a-b-corp/company/florim" TargetMode="External"/><Relationship Id="rId126" Type="http://schemas.openxmlformats.org/officeDocument/2006/relationships/hyperlink" Target="../../../../AppData/Local/Packages/Microsoft.Office.Desktop_8wekyb3d8bbwe/LocalCache/Roaming/Microsoft/Excel/report_db/bilancio_italia_2022_web.pdf" TargetMode="External"/><Relationship Id="rId168" Type="http://schemas.openxmlformats.org/officeDocument/2006/relationships/hyperlink" Target="https://www.bcorporation.net/en-us/find-a-b-corp/company/arca-etichette-sp-a" TargetMode="External"/><Relationship Id="rId333" Type="http://schemas.openxmlformats.org/officeDocument/2006/relationships/hyperlink" Target="../../../../AppData/Local/Packages/Microsoft.Office.Desktop_8wekyb3d8bbwe/LocalCache/Roaming/Microsoft/Excel/report_db/save-NRG-Impact-Report-2022.pdf" TargetMode="External"/><Relationship Id="rId540" Type="http://schemas.openxmlformats.org/officeDocument/2006/relationships/hyperlink" Target="../../../../AppData/Local/Packages/Microsoft.Office.Desktop_8wekyb3d8bbwe/LocalCache/Roaming/Microsoft/Excel/report_db/mineREPORT-Carbon-footprint-Action-Aid.pdf" TargetMode="External"/><Relationship Id="rId778" Type="http://schemas.openxmlformats.org/officeDocument/2006/relationships/hyperlink" Target="../../../../AppData/Local/Packages/Microsoft.Office.Desktop_8wekyb3d8bbwe/LocalCache/Roaming/Microsoft/Excel/report_db/bringme-BilancioSostenibilita_Jojob_brochure_compressed-4.pdf" TargetMode="External"/><Relationship Id="rId943" Type="http://schemas.openxmlformats.org/officeDocument/2006/relationships/hyperlink" Target="../../../../AppData/Local/Packages/Microsoft.Office.Desktop_8wekyb3d8bbwe/LocalCache/Roaming/Microsoft/Excel/all_doc_db/PERLAGE%20S.R.L" TargetMode="External"/><Relationship Id="rId985" Type="http://schemas.openxmlformats.org/officeDocument/2006/relationships/hyperlink" Target="../../../../AppData/Local/Packages/Microsoft.Office.Desktop_8wekyb3d8bbwe/LocalCache/Roaming/Microsoft/Excel/all_doc_db/JOINTLY%20-%20IL%20WELFARE%20CONDIVISO%20S.R.L" TargetMode="External"/><Relationship Id="rId1019" Type="http://schemas.openxmlformats.org/officeDocument/2006/relationships/hyperlink" Target="../../../../AppData/Local/Packages/Microsoft.Office.Desktop_8wekyb3d8bbwe/LocalCache/Roaming/Microsoft/Excel/all_doc_db/EVOGY%20S.R.L" TargetMode="External"/><Relationship Id="rId72" Type="http://schemas.openxmlformats.org/officeDocument/2006/relationships/hyperlink" Target="../../../../AppData/Local/Packages/Microsoft.Office.Desktop_8wekyb3d8bbwe/LocalCache/Roaming/Microsoft/Excel/report_db/bilancio_energia_2021.pdf" TargetMode="External"/><Relationship Id="rId375" Type="http://schemas.openxmlformats.org/officeDocument/2006/relationships/hyperlink" Target="../../../../AppData/Local/Packages/Microsoft.Office.Desktop_8wekyb3d8bbwe/LocalCache/Roaming/Microsoft/Excel/report_db/digital-BILANCIO-SOSTENIBILITA-2021.pdf" TargetMode="External"/><Relationship Id="rId582" Type="http://schemas.openxmlformats.org/officeDocument/2006/relationships/hyperlink" Target="https://www.bcorporation.net/en-us/find-a-b-corp/company/goldmann-partners-srl" TargetMode="External"/><Relationship Id="rId638" Type="http://schemas.openxmlformats.org/officeDocument/2006/relationships/hyperlink" Target="https://www.bcorporation.net/en-us/find-a-b-corp/company/bottega-filosofica-srl" TargetMode="External"/><Relationship Id="rId803" Type="http://schemas.openxmlformats.org/officeDocument/2006/relationships/hyperlink" Target="../../../../AppData/Local/Packages/Microsoft.Office.Desktop_8wekyb3d8bbwe/LocalCache/Roaming/Microsoft/Excel/all_doc_db/SUCCESSORI%20REDA%20-%20S.P.A.%20SOCIETA'%20BENEFIT%20O%20SUCCESSORI%20REDA%20S.B.%20P.A.%20,%20SIGLABILE%20REDA%20S.B.P.A" TargetMode="External"/><Relationship Id="rId845" Type="http://schemas.openxmlformats.org/officeDocument/2006/relationships/hyperlink" Target="../../../../AppData/Local/Packages/Microsoft.Office.Desktop_8wekyb3d8bbwe/LocalCache/Roaming/Microsoft/Excel/report_db/dorica2017-en.pdf" TargetMode="External"/><Relationship Id="rId1030" Type="http://schemas.openxmlformats.org/officeDocument/2006/relationships/hyperlink" Target="../../../../AppData/Local/Packages/Microsoft.Office.Desktop_8wekyb3d8bbwe/LocalCache/Roaming/Microsoft/Excel/all_doc_db/THE%20ID%20FACTORY%20S.R.L.%20SOCIETA'%20BENEFIT" TargetMode="External"/><Relationship Id="rId3" Type="http://schemas.openxmlformats.org/officeDocument/2006/relationships/hyperlink" Target="../../../../AppData/Local/Packages/Microsoft.Office.Desktop_8wekyb3d8bbwe/LocalCache/Roaming/Microsoft/Excel/report_db/74_chiesi_aas_report_2021_en_long_final_.pdf" TargetMode="External"/><Relationship Id="rId235" Type="http://schemas.openxmlformats.org/officeDocument/2006/relationships/hyperlink" Target="../../../../AppData/Local/Packages/Microsoft.Office.Desktop_8wekyb3d8bbwe/LocalCache/Roaming/Microsoft/Excel/report_db/openzone_Tabloid2020.pdf" TargetMode="External"/><Relationship Id="rId277" Type="http://schemas.openxmlformats.org/officeDocument/2006/relationships/hyperlink" Target="../../../../AppData/Local/Packages/Microsoft.Office.Desktop_8wekyb3d8bbwe/LocalCache/Roaming/Microsoft/Excel/report_db/SAVEDUCKSustainability_Report_2019_EN.pdf" TargetMode="External"/><Relationship Id="rId400" Type="http://schemas.openxmlformats.org/officeDocument/2006/relationships/hyperlink" Target="../../../../AppData/Local/Packages/Microsoft.Office.Desktop_8wekyb3d8bbwe/LocalCache/Roaming/Microsoft/Excel/report_db/way-2021_Corporate-Annual-Report.pdf" TargetMode="External"/><Relationship Id="rId442" Type="http://schemas.openxmlformats.org/officeDocument/2006/relationships/hyperlink" Target="../../../../AppData/Local/Packages/Microsoft.Office.Desktop_8wekyb3d8bbwe/LocalCache/Roaming/Microsoft/Excel/report_db/mkr-Bcorp-Relazione-2022.pdf" TargetMode="External"/><Relationship Id="rId484" Type="http://schemas.openxmlformats.org/officeDocument/2006/relationships/hyperlink" Target="../../../../AppData/Local/Packages/Microsoft.Office.Desktop_8wekyb3d8bbwe/LocalCache/Roaming/Microsoft/Excel/report_db/teanatura-Relazione-Societa&#768;_Benefit-2020.pdf" TargetMode="External"/><Relationship Id="rId705" Type="http://schemas.openxmlformats.org/officeDocument/2006/relationships/hyperlink" Target="../../../../AppData/Local/Packages/Microsoft.Office.Desktop_8wekyb3d8bbwe/LocalCache/Roaming/Microsoft/Excel/report_db/merits-2021_Merits_relazione_annuale_impatto.pdf" TargetMode="External"/><Relationship Id="rId887" Type="http://schemas.openxmlformats.org/officeDocument/2006/relationships/hyperlink" Target="../../../../AppData/Local/Packages/Microsoft.Office.Desktop_8wekyb3d8bbwe/LocalCache/Roaming/Microsoft/Excel/all_doc_db/CONTE%20TASCA%20D'ALMERITA%20-%20SOCIETA'%20AGRICOLA%20A%20RESPONSABILITA'%20LIMITATA" TargetMode="External"/><Relationship Id="rId1072" Type="http://schemas.openxmlformats.org/officeDocument/2006/relationships/hyperlink" Target="../../../../AppData/Local/Packages/Microsoft.Office.Desktop_8wekyb3d8bbwe/LocalCache/Roaming/Microsoft/Excel/all_doc_db/E.%20DI%20C.%20S.P.A.%20SOCIETA'%20BENEFIT" TargetMode="External"/><Relationship Id="rId1128" Type="http://schemas.openxmlformats.org/officeDocument/2006/relationships/hyperlink" Target="report_db\KF_2020.pdf" TargetMode="External"/><Relationship Id="rId137" Type="http://schemas.openxmlformats.org/officeDocument/2006/relationships/hyperlink" Target="../../../../AppData/Local/Packages/Microsoft.Office.Desktop_8wekyb3d8bbwe/LocalCache/Roaming/Microsoft/Excel/report_db/VanteaSMART_Relazione_di_Impatto_2021.pdf" TargetMode="External"/><Relationship Id="rId302" Type="http://schemas.openxmlformats.org/officeDocument/2006/relationships/hyperlink" Target="../../../../AppData/Local/Packages/Microsoft.Office.Desktop_8wekyb3d8bbwe/LocalCache/Roaming/Microsoft/Excel/report_db/PER_bilancio_sostenibilita_2020_EN.pdf" TargetMode="External"/><Relationship Id="rId344" Type="http://schemas.openxmlformats.org/officeDocument/2006/relationships/hyperlink" Target="https://www.bcorporation.net/en-us/find-a-b-corp/company/cts-grafica-srl-societa-benefit" TargetMode="External"/><Relationship Id="rId691" Type="http://schemas.openxmlformats.org/officeDocument/2006/relationships/hyperlink" Target="../../../../AppData/Local/Packages/Microsoft.Office.Desktop_8wekyb3d8bbwe/LocalCache/Roaming/Microsoft/Excel/report_db/pragmetica-Relazione-dimpattorisultato-integrale-BIA.pdf" TargetMode="External"/><Relationship Id="rId747" Type="http://schemas.openxmlformats.org/officeDocument/2006/relationships/hyperlink" Target="../../../../AppData/Local/Packages/Microsoft.Office.Desktop_8wekyb3d8bbwe/LocalCache/Roaming/Microsoft/Excel/report_db/cortilia-impact_review_cortilia.pdf" TargetMode="External"/><Relationship Id="rId789" Type="http://schemas.openxmlformats.org/officeDocument/2006/relationships/hyperlink" Target="../../../../AppData/Local/Packages/Microsoft.Office.Desktop_8wekyb3d8bbwe/LocalCache/Roaming/Microsoft/Excel/all_doc_db/ILLYCAFFE'%20S.P.A" TargetMode="External"/><Relationship Id="rId912" Type="http://schemas.openxmlformats.org/officeDocument/2006/relationships/hyperlink" Target="../../../../AppData/Local/Packages/Microsoft.Office.Desktop_8wekyb3d8bbwe/LocalCache/Roaming/Microsoft/Excel/all_doc_db/PARADISI%20-%20S.R.L" TargetMode="External"/><Relationship Id="rId954" Type="http://schemas.openxmlformats.org/officeDocument/2006/relationships/hyperlink" Target="../../../../AppData/Local/Packages/Microsoft.Office.Desktop_8wekyb3d8bbwe/LocalCache/Roaming/Microsoft/Excel/all_doc_db/A.T.S.%202000%20S.R.L.%20AUTOMATION%20TECHNOLOGY%20SOCIETY/cert" TargetMode="External"/><Relationship Id="rId996" Type="http://schemas.openxmlformats.org/officeDocument/2006/relationships/hyperlink" Target="../../../../AppData/Local/Packages/Microsoft.Office.Desktop_8wekyb3d8bbwe/LocalCache/Roaming/Microsoft/Excel/all_doc_db/LITOGRAFIA%20ANZANI%20S.R.L/cert" TargetMode="External"/><Relationship Id="rId41" Type="http://schemas.openxmlformats.org/officeDocument/2006/relationships/hyperlink" Target="../../../../AppData/Local/Packages/Microsoft.Office.Desktop_8wekyb3d8bbwe/LocalCache/Roaming/Microsoft/Excel/report_db/BILANCIO%20INTEGRATO%202022%20con%20Relazione%20di%20impatto.pdf" TargetMode="External"/><Relationship Id="rId83" Type="http://schemas.openxmlformats.org/officeDocument/2006/relationships/hyperlink" Target="../../../../AppData/Local/Packages/Microsoft.Office.Desktop_8wekyb3d8bbwe/LocalCache/Roaming/Microsoft/Excel/report_db/2015.pdf" TargetMode="External"/><Relationship Id="rId179" Type="http://schemas.openxmlformats.org/officeDocument/2006/relationships/hyperlink" Target="../../../../AppData/Local/Packages/Microsoft.Office.Desktop_8wekyb3d8bbwe/LocalCache/Roaming/Microsoft/Excel/report_db/Relazione_dimpatto_2022fff.pdf" TargetMode="External"/><Relationship Id="rId386" Type="http://schemas.openxmlformats.org/officeDocument/2006/relationships/hyperlink" Target="../../../../AppData/Local/Packages/Microsoft.Office.Desktop_8wekyb3d8bbwe/LocalCache/Roaming/Microsoft/Excel/report_db/outset_impact-report-2021.pdf" TargetMode="External"/><Relationship Id="rId551" Type="http://schemas.openxmlformats.org/officeDocument/2006/relationships/hyperlink" Target="../../../../AppData/Local/Packages/Microsoft.Office.Desktop_8wekyb3d8bbwe/LocalCache/Roaming/Microsoft/Excel/report_db/ediRelazione-di-gestione-2020.pdf" TargetMode="External"/><Relationship Id="rId593" Type="http://schemas.openxmlformats.org/officeDocument/2006/relationships/hyperlink" Target="../../../../AppData/Local/Packages/Microsoft.Office.Desktop_8wekyb3d8bbwe/LocalCache/Roaming/Microsoft/Excel/report_db/gene-Relazione-di-impatto_Generativa_2022.pdf" TargetMode="External"/><Relationship Id="rId607" Type="http://schemas.openxmlformats.org/officeDocument/2006/relationships/hyperlink" Target="../../../../AppData/Local/Packages/Microsoft.Office.Desktop_8wekyb3d8bbwe/LocalCache/Roaming/Microsoft/Excel/all_doc_db/ASSIMOCO%20SPA" TargetMode="External"/><Relationship Id="rId649" Type="http://schemas.openxmlformats.org/officeDocument/2006/relationships/hyperlink" Target="../../../../AppData/Local/Packages/Microsoft.Office.Desktop_8wekyb3d8bbwe/LocalCache/Roaming/Microsoft/Excel/all_doc_db/UP2YOU%20SOCIETA'%20A%20RESPONSABILITA'%20LIMITATA%20SOCIETA'%20BENEFIT" TargetMode="External"/><Relationship Id="rId814" Type="http://schemas.openxmlformats.org/officeDocument/2006/relationships/hyperlink" Target="../../../../AppData/Local/Packages/Microsoft.Office.Desktop_8wekyb3d8bbwe/LocalCache/Roaming/Microsoft/Excel/all_doc_db/LINIFICIO%20E%20CANAPIFICIO%20NAZIONALE%20S.R.L.%20SOCIETA'%20BENEFIT" TargetMode="External"/><Relationship Id="rId856" Type="http://schemas.openxmlformats.org/officeDocument/2006/relationships/hyperlink" Target="../../../../AppData/Local/Packages/Microsoft.Office.Desktop_8wekyb3d8bbwe/LocalCache/Roaming/Microsoft/Excel/report_db/bizawayRelazione-dImpatto-2022-1.pdf" TargetMode="External"/><Relationship Id="rId190" Type="http://schemas.openxmlformats.org/officeDocument/2006/relationships/hyperlink" Target="../../../../AppData/Local/Packages/Microsoft.Office.Desktop_8wekyb3d8bbwe/LocalCache/Roaming/Microsoft/Excel/report_db/Reti_Relazione-di-Impatto-2022reti.pdf" TargetMode="External"/><Relationship Id="rId204" Type="http://schemas.openxmlformats.org/officeDocument/2006/relationships/hyperlink" Target="https://www.bcorporation.net/en-us/find-a-b-corp/company/zordan-srl-sb" TargetMode="External"/><Relationship Id="rId246" Type="http://schemas.openxmlformats.org/officeDocument/2006/relationships/hyperlink" Target="../../../../AppData/Local/Packages/Microsoft.Office.Desktop_8wekyb3d8bbwe/LocalCache/Roaming/Microsoft/Excel/report_db/paradisi-Integrated-Reporting-2020.pdf" TargetMode="External"/><Relationship Id="rId288" Type="http://schemas.openxmlformats.org/officeDocument/2006/relationships/hyperlink" Target="../../../../AppData/Local/Packages/Microsoft.Office.Desktop_8wekyb3d8bbwe/LocalCache/Roaming/Microsoft/Excel/report_db/euda-SINTESI%203%20RAPPORTO_Completa.pdf" TargetMode="External"/><Relationship Id="rId411" Type="http://schemas.openxmlformats.org/officeDocument/2006/relationships/hyperlink" Target="../../../../AppData/Local/Packages/Microsoft.Office.Desktop_8wekyb3d8bbwe/LocalCache/Roaming/Microsoft/Excel/report_db/gml-Relazione_impatto.pdf" TargetMode="External"/><Relationship Id="rId453" Type="http://schemas.openxmlformats.org/officeDocument/2006/relationships/hyperlink" Target="../../../../AppData/Local/Packages/Microsoft.Office.Desktop_8wekyb3d8bbwe/LocalCache/Roaming/Microsoft/Excel/report_db/WAYS-Annual-Report-2021.pdf" TargetMode="External"/><Relationship Id="rId509" Type="http://schemas.openxmlformats.org/officeDocument/2006/relationships/hyperlink" Target="https://www.bcorporation.net/en-us/find-a-b-corp/company/little-genius-international-srl-sb" TargetMode="External"/><Relationship Id="rId660" Type="http://schemas.openxmlformats.org/officeDocument/2006/relationships/hyperlink" Target="../../../../AppData/Local/Packages/Microsoft.Office.Desktop_8wekyb3d8bbwe/LocalCache/Roaming/Microsoft/Excel/all_doc_db/VIVI%20S.R.L.%20SOCIETA'%20BENEFIT" TargetMode="External"/><Relationship Id="rId898" Type="http://schemas.openxmlformats.org/officeDocument/2006/relationships/hyperlink" Target="../../../../AppData/Local/Packages/Microsoft.Office.Desktop_8wekyb3d8bbwe/LocalCache/Roaming/Microsoft/Excel/all_doc_db/PALM%20S.P.A.%20SB" TargetMode="External"/><Relationship Id="rId1041" Type="http://schemas.openxmlformats.org/officeDocument/2006/relationships/hyperlink" Target="../../../../AppData/Local/Packages/Microsoft.Office.Desktop_8wekyb3d8bbwe/LocalCache/Roaming/Microsoft/Excel/all_doc_db/OMTRA%20S.R.L.%20SOCIETA'%20BENEFIT" TargetMode="External"/><Relationship Id="rId1083" Type="http://schemas.openxmlformats.org/officeDocument/2006/relationships/hyperlink" Target="../../../../AppData/Local/Packages/Microsoft.Office.Desktop_8wekyb3d8bbwe/LocalCache/Roaming/Microsoft/Excel/all_doc_db/CASA%20VINICOLA%20LA%20TORRE%20COOPERATIVA%20AGRICOLA%20ZANOLARI%20SOCIETA'%20BENEFIT%20-%20PER%20BREVITA'%20C.V.L.T.%20COOPERATIVA%20AGRICOLA%20ZANOLARI%20SB" TargetMode="External"/><Relationship Id="rId1139" Type="http://schemas.openxmlformats.org/officeDocument/2006/relationships/hyperlink" Target="report_db\RICEHOUSE_2021.pdf" TargetMode="External"/><Relationship Id="rId106" Type="http://schemas.openxmlformats.org/officeDocument/2006/relationships/hyperlink" Target="../../../../AppData/Local/Packages/Microsoft.Office.Desktop_8wekyb3d8bbwe/LocalCache/Roaming/Microsoft/Excel/report_db/a2084810a152ace59ddd251022d3c26de45350deFBP24677511.pdf" TargetMode="External"/><Relationship Id="rId313" Type="http://schemas.openxmlformats.org/officeDocument/2006/relationships/hyperlink" Target="https://www.bcorporation.net/en-us/find-a-b-corp/company/renovit-sp-a" TargetMode="External"/><Relationship Id="rId495" Type="http://schemas.openxmlformats.org/officeDocument/2006/relationships/hyperlink" Target="https://www.bcorporation.net/en-us/find-a-b-corp/company/zeroco2" TargetMode="External"/><Relationship Id="rId716" Type="http://schemas.openxmlformats.org/officeDocument/2006/relationships/hyperlink" Target="../../../../AppData/Local/Packages/Microsoft.Office.Desktop_8wekyb3d8bbwe/LocalCache/Roaming/Microsoft/Excel/report_db/LAB-Relazione_Impatto-EN-DEF.pdf" TargetMode="External"/><Relationship Id="rId758" Type="http://schemas.openxmlformats.org/officeDocument/2006/relationships/hyperlink" Target="../../../../AppData/Local/Packages/Microsoft.Office.Desktop_8wekyb3d8bbwe/LocalCache/Roaming/Microsoft/Excel/report_db/pmg-Company-profile-PMG_WEB_N.pdf" TargetMode="External"/><Relationship Id="rId923" Type="http://schemas.openxmlformats.org/officeDocument/2006/relationships/hyperlink" Target="../../../../AppData/Local/Packages/Microsoft.Office.Desktop_8wekyb3d8bbwe/LocalCache/Roaming/Microsoft/Excel/all_doc_db/KF%20S.R.L.%20SOCIETA'%20BENEFIT/cert" TargetMode="External"/><Relationship Id="rId965" Type="http://schemas.openxmlformats.org/officeDocument/2006/relationships/hyperlink" Target="../../../../AppData/Local/Packages/Microsoft.Office.Desktop_8wekyb3d8bbwe/LocalCache/Roaming/Microsoft/Excel/report_db/orbit-Impact%20Report%202020.pdf" TargetMode="External"/><Relationship Id="rId10" Type="http://schemas.openxmlformats.org/officeDocument/2006/relationships/hyperlink" Target="../../../../AppData/Local/Packages/Microsoft.Office.Desktop_8wekyb3d8bbwe/LocalCache/Roaming/Microsoft/Excel/report_db/mZQpMHoqnWAnR_2016_ENG_SD.pdf" TargetMode="External"/><Relationship Id="rId52" Type="http://schemas.openxmlformats.org/officeDocument/2006/relationships/hyperlink" Target="../../../../AppData/Local/Packages/Microsoft.Office.Desktop_8wekyb3d8bbwe/LocalCache/Roaming/Microsoft/Excel/report_db/danone-integrated-annual-report-2021.pdf" TargetMode="External"/><Relationship Id="rId94" Type="http://schemas.openxmlformats.org/officeDocument/2006/relationships/hyperlink" Target="../../../../AppData/Local/Packages/Microsoft.Office.Desktop_8wekyb3d8bbwe/LocalCache/Roaming/Microsoft/Excel/report_db/Bilancio%20e%20relazione%202017%20INGLESE.pdf" TargetMode="External"/><Relationship Id="rId148" Type="http://schemas.openxmlformats.org/officeDocument/2006/relationships/hyperlink" Target="https://www.bcorporation.net/en-us/find-a-b-corp/company/maganetti-spedizioni-spa" TargetMode="External"/><Relationship Id="rId355" Type="http://schemas.openxmlformats.org/officeDocument/2006/relationships/hyperlink" Target="https://www.bcorporation.net/en-us/find-a-b-corp/company/progressio-sgr" TargetMode="External"/><Relationship Id="rId397" Type="http://schemas.openxmlformats.org/officeDocument/2006/relationships/hyperlink" Target="https://www.bcorporation.net/en-us/find-a-b-corp/company/sealence-sp-a-societ-benefit" TargetMode="External"/><Relationship Id="rId520" Type="http://schemas.openxmlformats.org/officeDocument/2006/relationships/hyperlink" Target="https://www.bcorporation.net/en-us/find-a-b-corp/company/endless-srl-sb" TargetMode="External"/><Relationship Id="rId562" Type="http://schemas.openxmlformats.org/officeDocument/2006/relationships/hyperlink" Target="../../../../AppData/Local/Packages/Microsoft.Office.Desktop_8wekyb3d8bbwe/LocalCache/Roaming/Microsoft/Excel/report_db/Invento_Innovation-bilancio_sociale_2018.pdf" TargetMode="External"/><Relationship Id="rId618" Type="http://schemas.openxmlformats.org/officeDocument/2006/relationships/hyperlink" Target="../../../../AppData/Local/Packages/Microsoft.Office.Desktop_8wekyb3d8bbwe/LocalCache/Roaming/Microsoft/Excel/report_db/evermind-Relazione-dimpatto-2021_20220907-Evermind.pdf" TargetMode="External"/><Relationship Id="rId825" Type="http://schemas.openxmlformats.org/officeDocument/2006/relationships/hyperlink" Target="../../../../AppData/Local/Packages/Microsoft.Office.Desktop_8wekyb3d8bbwe/LocalCache/Roaming/Microsoft/Excel/all_doc_db/CAPPELLER%20S.P.A.%20SOCIETA'%20BENEFIT%20IN%20FORMA%20ABBREVIATA%20CAPPELLER%20S.P.A.%20SB" TargetMode="External"/><Relationship Id="rId215" Type="http://schemas.openxmlformats.org/officeDocument/2006/relationships/hyperlink" Target="https://www.bcorporation.net/en-us/find-a-b-corp/company/scadif-spa" TargetMode="External"/><Relationship Id="rId257" Type="http://schemas.openxmlformats.org/officeDocument/2006/relationships/hyperlink" Target="../../../../AppData/Local/Packages/Microsoft.Office.Desktop_8wekyb3d8bbwe/LocalCache/Roaming/Microsoft/Excel/report_db/kel-Policy_ambientale_Kel_12_vers_def.pdf" TargetMode="External"/><Relationship Id="rId422" Type="http://schemas.openxmlformats.org/officeDocument/2006/relationships/hyperlink" Target="../../../../AppData/Local/Packages/Microsoft.Office.Desktop_8wekyb3d8bbwe/LocalCache/Roaming/Microsoft/Excel/report_db/rifo-SUSTAINABILITY_REPORT_2022-gen_2024-rifo-lab.com.pdf" TargetMode="External"/><Relationship Id="rId464" Type="http://schemas.openxmlformats.org/officeDocument/2006/relationships/hyperlink" Target="../../../../AppData/Local/Packages/Microsoft.Office.Desktop_8wekyb3d8bbwe/LocalCache/Roaming/Microsoft/Excel/report_db/aliseaRelazione-di-impatto-2022-FIRMATA_compressed.pdf" TargetMode="External"/><Relationship Id="rId867" Type="http://schemas.openxmlformats.org/officeDocument/2006/relationships/hyperlink" Target="../../../../AppData/Local/Packages/Microsoft.Office.Desktop_8wekyb3d8bbwe/LocalCache/Roaming/Microsoft/Excel/all_doc_db/GREAT%20LENGTHS%20SOCIETA'%20PER%20AZIONI%20SOCIETA'%20BENEFIT" TargetMode="External"/><Relationship Id="rId1010" Type="http://schemas.openxmlformats.org/officeDocument/2006/relationships/hyperlink" Target="../../../../AppData/Local/Packages/Microsoft.Office.Desktop_8wekyb3d8bbwe/LocalCache/Roaming/Microsoft/Excel/all_doc_db/ETIFOR%20S.R.L.%20SOCIETA'%20BENEFIT" TargetMode="External"/><Relationship Id="rId1052" Type="http://schemas.openxmlformats.org/officeDocument/2006/relationships/hyperlink" Target="../../../../AppData/Local/Packages/Microsoft.Office.Desktop_8wekyb3d8bbwe/LocalCache/Roaming/Microsoft/Excel/all_doc_db/ZEROCO2%20SOCIETA'%20A%20RESPONSABILITA'%20LIMITATA%20SOCIETA'%20BENEFIT" TargetMode="External"/><Relationship Id="rId1094" Type="http://schemas.openxmlformats.org/officeDocument/2006/relationships/hyperlink" Target="../../../../AppData/Local/Packages/Microsoft.Office.Desktop_8wekyb3d8bbwe/LocalCache/Roaming/Microsoft/Excel/all_doc_db/RETE%20DEL%20DONO%20SOCIETA'%20BENEFIT%20S.R.L" TargetMode="External"/><Relationship Id="rId1108" Type="http://schemas.openxmlformats.org/officeDocument/2006/relationships/hyperlink" Target="report_db\Geschaeftsbericht_ohneBilanz_Raiffeisen_2021.pdf" TargetMode="External"/><Relationship Id="rId299" Type="http://schemas.openxmlformats.org/officeDocument/2006/relationships/hyperlink" Target="../../../../AppData/Local/Packages/Microsoft.Office.Desktop_8wekyb3d8bbwe/LocalCache/Roaming/Microsoft/Excel/report_db/Perlage_Relazione_sul-perseguimento_del-beneficio_comune_2022.pdf" TargetMode="External"/><Relationship Id="rId727" Type="http://schemas.openxmlformats.org/officeDocument/2006/relationships/hyperlink" Target="../../../../AppData/Local/Packages/Microsoft.Office.Desktop_8wekyb3d8bbwe/LocalCache/Roaming/Microsoft/Excel/report_db/ARTK-Impact_Report_2022_-_Artknit_Studios_-_Engligh_Version.pdf" TargetMode="External"/><Relationship Id="rId934" Type="http://schemas.openxmlformats.org/officeDocument/2006/relationships/hyperlink" Target="../../../../AppData/Local/Packages/Microsoft.Office.Desktop_8wekyb3d8bbwe/LocalCache/Roaming/Microsoft/Excel/all_doc_db/FARMER%20S.P.A" TargetMode="External"/><Relationship Id="rId63" Type="http://schemas.openxmlformats.org/officeDocument/2006/relationships/hyperlink" Target="../../../../AppData/Local/Packages/Microsoft.Office.Desktop_8wekyb3d8bbwe/LocalCache/Roaming/Microsoft/Excel/report_db/davines-group-sustainability-report-19-19-en.pdf" TargetMode="External"/><Relationship Id="rId159" Type="http://schemas.openxmlformats.org/officeDocument/2006/relationships/hyperlink" Target="https://www.bcorporation.net/en-us/find-a-b-corp/company/omal-spa" TargetMode="External"/><Relationship Id="rId366" Type="http://schemas.openxmlformats.org/officeDocument/2006/relationships/hyperlink" Target="../../../../AppData/Local/Packages/Microsoft.Office.Desktop_8wekyb3d8bbwe/LocalCache/Roaming/Microsoft/Excel/report_db/ars-Relazione-Benefit-2020_20210709.pdf" TargetMode="External"/><Relationship Id="rId573" Type="http://schemas.openxmlformats.org/officeDocument/2006/relationships/hyperlink" Target="../../../../AppData/Local/Packages/Microsoft.Office.Desktop_8wekyb3d8bbwe/LocalCache/Roaming/Microsoft/Excel/report_db/floweRelazione-di-Impatto-2022.pdf" TargetMode="External"/><Relationship Id="rId780" Type="http://schemas.openxmlformats.org/officeDocument/2006/relationships/hyperlink" Target="../../../../AppData/Local/Packages/Microsoft.Office.Desktop_8wekyb3d8bbwe/LocalCache/Roaming/Microsoft/Excel/report_db/bringme-BilancioSostenibilita_Jojob_brochure_2022_compressed.pdf" TargetMode="External"/><Relationship Id="rId226" Type="http://schemas.openxmlformats.org/officeDocument/2006/relationships/hyperlink" Target="../../../../AppData/Local/Packages/Microsoft.Office.Desktop_8wekyb3d8bbwe/LocalCache/Roaming/Microsoft/Excel/report_db/ambros-relazione-impatto-2022-ambrosol.pdf" TargetMode="External"/><Relationship Id="rId433" Type="http://schemas.openxmlformats.org/officeDocument/2006/relationships/hyperlink" Target="../../../../AppData/Local/Packages/Microsoft.Office.Desktop_8wekyb3d8bbwe/LocalCache/Roaming/Microsoft/Excel/report_db/wami-relazione_impatto_wami_2020_1.pdf" TargetMode="External"/><Relationship Id="rId878" Type="http://schemas.openxmlformats.org/officeDocument/2006/relationships/hyperlink" Target="../../../../AppData/Local/Packages/Microsoft.Office.Desktop_8wekyb3d8bbwe/LocalCache/Roaming/Microsoft/Excel/all_doc_db/ZORDAN%20S.R.L.%20SOCIETA'%20BENEFIT%20IN%20FORMA%20ABBREVIATA%20ZORDAN%20S.R.L.%20SB" TargetMode="External"/><Relationship Id="rId1063" Type="http://schemas.openxmlformats.org/officeDocument/2006/relationships/hyperlink" Target="../../../../AppData/Local/Packages/Microsoft.Office.Desktop_8wekyb3d8bbwe/LocalCache/Roaming/Microsoft/Excel/all_doc_db/FORNO%20STRIA%20SOCIETA'%20BENEFIT%20SRL" TargetMode="External"/><Relationship Id="rId640" Type="http://schemas.openxmlformats.org/officeDocument/2006/relationships/hyperlink" Target="../../../../AppData/Local/Packages/Microsoft.Office.Desktop_8wekyb3d8bbwe/LocalCache/Roaming/Microsoft/Excel/report_db/bottega-Relazione-d'impatto-2022.pdf" TargetMode="External"/><Relationship Id="rId738" Type="http://schemas.openxmlformats.org/officeDocument/2006/relationships/hyperlink" Target="../../../../AppData/Local/Packages/Microsoft.Office.Desktop_8wekyb3d8bbwe/LocalCache/Roaming/Microsoft/Excel/all_doc_db/TINTORIA%20P.A.%20JACCHETTI%20S.R.L.%20SOCIETA'%20BENEFIT/cert" TargetMode="External"/><Relationship Id="rId945" Type="http://schemas.openxmlformats.org/officeDocument/2006/relationships/hyperlink" Target="../../../../AppData/Local/Packages/Microsoft.Office.Desktop_8wekyb3d8bbwe/LocalCache/Roaming/Microsoft/Excel/all_doc_db/INDUSTRIA%20CARTE%20METALLIZZATE%20ED%20AFFINI%20SOCIETA'%20A%20RESPONSABILITA'%20LIMITATA%20SOCIETA'%20BENEFIT%20E%20PIU'%20BREVEMENTE%20ICMA%20SRL%20SB" TargetMode="External"/><Relationship Id="rId74" Type="http://schemas.openxmlformats.org/officeDocument/2006/relationships/hyperlink" Target="https://www.bcorporation.net/en-us/find-a-b-corp/company/fratelli-carli-spa" TargetMode="External"/><Relationship Id="rId377" Type="http://schemas.openxmlformats.org/officeDocument/2006/relationships/hyperlink" Target="https://www.bcorporation.net/en-us/find-a-b-corp/company/look-around-srl" TargetMode="External"/><Relationship Id="rId500" Type="http://schemas.openxmlformats.org/officeDocument/2006/relationships/hyperlink" Target="../../../../AppData/Local/Packages/Microsoft.Office.Desktop_8wekyb3d8bbwe/LocalCache/Roaming/Microsoft/Excel/report_db/zeroc-Relazione-dImpatto-Zero-2020.pdf" TargetMode="External"/><Relationship Id="rId584" Type="http://schemas.openxmlformats.org/officeDocument/2006/relationships/hyperlink" Target="../../../../AppData/Local/Packages/Microsoft.Office.Desktop_8wekyb3d8bbwe/LocalCache/Roaming/Microsoft/Excel/report_db/goldmann2023-06-27-Relazione-dimpatto-senza-logo-ISO.pdf" TargetMode="External"/><Relationship Id="rId805" Type="http://schemas.openxmlformats.org/officeDocument/2006/relationships/hyperlink" Target="../../../../AppData/Local/Packages/Microsoft.Office.Desktop_8wekyb3d8bbwe/LocalCache/Roaming/Microsoft/Excel/all_doc_db/SUCCESSORI%20REDA%20-%20S.P.A.%20SOCIETA'%20BENEFIT%20O%20SUCCESSORI%20REDA%20S.B.%20P.A.%20,%20SIGLABILE%20REDA%20S.B.P.A/cert" TargetMode="External"/><Relationship Id="rId1130" Type="http://schemas.openxmlformats.org/officeDocument/2006/relationships/hyperlink" Target="report_db\MAKER_2020.pdf" TargetMode="External"/><Relationship Id="rId5" Type="http://schemas.openxmlformats.org/officeDocument/2006/relationships/hyperlink" Target="../../../../AppData/Local/Packages/Microsoft.Office.Desktop_8wekyb3d8bbwe/LocalCache/Roaming/Microsoft/Excel/report_db/34_2020_07_13_chiesi_sustainability_report_print.pdf" TargetMode="External"/><Relationship Id="rId237" Type="http://schemas.openxmlformats.org/officeDocument/2006/relationships/hyperlink" Target="../../../../AppData/Local/Packages/Microsoft.Office.Desktop_8wekyb3d8bbwe/LocalCache/Roaming/Microsoft/Excel/report_db/openzone_Brochure%20Tabloid.pdf" TargetMode="External"/><Relationship Id="rId791" Type="http://schemas.openxmlformats.org/officeDocument/2006/relationships/hyperlink" Target="../../../../AppData/Local/Packages/Microsoft.Office.Desktop_8wekyb3d8bbwe/LocalCache/Roaming/Microsoft/Excel/all_doc_db/EVOLVERE%20S.P.A.%20SOCIETA'%20BENEFIT" TargetMode="External"/><Relationship Id="rId889" Type="http://schemas.openxmlformats.org/officeDocument/2006/relationships/hyperlink" Target="../../../../AppData/Local/Packages/Microsoft.Office.Desktop_8wekyb3d8bbwe/LocalCache/Roaming/Microsoft/Excel/all_doc_db/ATON%20S.P.A.%20SOCIETA'%20BENEFIT" TargetMode="External"/><Relationship Id="rId1074" Type="http://schemas.openxmlformats.org/officeDocument/2006/relationships/hyperlink" Target="../../../../AppData/Local/Packages/Microsoft.Office.Desktop_8wekyb3d8bbwe/LocalCache/Roaming/Microsoft/Excel/report_db/ondealte2019-5f6cfea8d8fe77c2025106b1_Relazione-impatto-OA-2019-compresso.pdf" TargetMode="External"/><Relationship Id="rId444" Type="http://schemas.openxmlformats.org/officeDocument/2006/relationships/hyperlink" Target="https://www.bcorporation.net/en-us/find-a-b-corp/company/the-i-d-factory-srl" TargetMode="External"/><Relationship Id="rId651" Type="http://schemas.openxmlformats.org/officeDocument/2006/relationships/hyperlink" Target="https://www.bcorporation.net/en-us/find-a-b-corp/company/s-e-a-y-srl" TargetMode="External"/><Relationship Id="rId749" Type="http://schemas.openxmlformats.org/officeDocument/2006/relationships/hyperlink" Target="../../../../AppData/Local/Packages/Microsoft.Office.Desktop_8wekyb3d8bbwe/LocalCache/Roaming/Microsoft/Excel/all_doc_db/DIGITAL%20TECHNOLOGIES%20S.R.L.%20SOCIETA'%20BENEFIT" TargetMode="External"/><Relationship Id="rId290" Type="http://schemas.openxmlformats.org/officeDocument/2006/relationships/hyperlink" Target="../../../../AppData/Local/Packages/Microsoft.Office.Desktop_8wekyb3d8bbwe/LocalCache/Roaming/Microsoft/Excel/report_db/euda5&#176;%20Rapporto%20Censis-Eudaimon%20sul%20welfare%20aziendale_SINTESI.pdf" TargetMode="External"/><Relationship Id="rId304" Type="http://schemas.openxmlformats.org/officeDocument/2006/relationships/hyperlink" Target="../../../../AppData/Local/Packages/Microsoft.Office.Desktop_8wekyb3d8bbwe/LocalCache/Roaming/Microsoft/Excel/report_db/perSustainability-Report-2018_compressed.pdf" TargetMode="External"/><Relationship Id="rId388" Type="http://schemas.openxmlformats.org/officeDocument/2006/relationships/hyperlink" Target="https://www.bcorporation.net/en-us/find-a-b-corp/company/litografia-anzani-srl" TargetMode="External"/><Relationship Id="rId511" Type="http://schemas.openxmlformats.org/officeDocument/2006/relationships/hyperlink" Target="../../../../AppData/Local/Packages/Microsoft.Office.Desktop_8wekyb3d8bbwe/LocalCache/Roaming/Microsoft/Excel/report_db/TIRELLI-650d48b2771e5293eb5830ea__Relazione%20di%20impatto%20Def%202021.pdf_compressed.pdf" TargetMode="External"/><Relationship Id="rId609" Type="http://schemas.openxmlformats.org/officeDocument/2006/relationships/hyperlink" Target="../../../../AppData/Local/Packages/Microsoft.Office.Desktop_8wekyb3d8bbwe/LocalCache/Roaming/Microsoft/Excel/all_doc_db/DANONE%20NUTRICIA%20SPA%20SOCIETA'%20BENEFIT%20IN%20FORMA%20ABBREVIATA%20D.N.%20SPA%20O%20DANONE%20N.%20SPA%20S.%20BENEFIT%20O%20DANONE%20S.P.A%20SOCIETA'%20BENEFIT%20O%20D.%20S.P.A" TargetMode="External"/><Relationship Id="rId956" Type="http://schemas.openxmlformats.org/officeDocument/2006/relationships/hyperlink" Target="../../../../AppData/Local/Packages/Microsoft.Office.Desktop_8wekyb3d8bbwe/LocalCache/Roaming/Microsoft/Excel/all_doc_db/EXTRAVEGA%20MILANO%20S.R.L.%20-%20SOCIETA'%20BENEFIT%20O%20IN%20FORMA%20ABBREVIATA%20EXTRAVEGA%20MILANO%20S.R.L.%20S.B/cert" TargetMode="External"/><Relationship Id="rId1141" Type="http://schemas.openxmlformats.org/officeDocument/2006/relationships/hyperlink" Target="report_db\WAMI_2018.pdf" TargetMode="External"/><Relationship Id="rId85" Type="http://schemas.openxmlformats.org/officeDocument/2006/relationships/hyperlink" Target="../../../../AppData/Local/Packages/Microsoft.Office.Desktop_8wekyb3d8bbwe/LocalCache/Roaming/Microsoft/Excel/report_db/Report-sostenibilita2022_eng.pdf" TargetMode="External"/><Relationship Id="rId150" Type="http://schemas.openxmlformats.org/officeDocument/2006/relationships/hyperlink" Target="../../../../AppData/Local/Packages/Microsoft.Office.Desktop_8wekyb3d8bbwe/LocalCache/Roaming/Microsoft/Excel/report_db/Politica-Qualita&#768;-e-Ambiente_2023.pdf" TargetMode="External"/><Relationship Id="rId595" Type="http://schemas.openxmlformats.org/officeDocument/2006/relationships/hyperlink" Target="../../../../AppData/Local/Packages/Microsoft.Office.Desktop_8wekyb3d8bbwe/LocalCache/Roaming/Microsoft/Excel/report_db/gene2020_Relazione-impatto-Generativa.pdf" TargetMode="External"/><Relationship Id="rId816" Type="http://schemas.openxmlformats.org/officeDocument/2006/relationships/hyperlink" Target="https://cieloeterravini.com/" TargetMode="External"/><Relationship Id="rId1001" Type="http://schemas.openxmlformats.org/officeDocument/2006/relationships/hyperlink" Target="../../../../AppData/Local/Packages/Microsoft.Office.Desktop_8wekyb3d8bbwe/LocalCache/Roaming/Microsoft/Excel/all_doc_db/WAY2GLOBAL%20SOCIETA'%20A%20RESPONSABILITA'%20LIMITATA%20SOCIETA'%20BENEFIT%20OPPURE%20WAY2GLOBAL%20S.R.L.%20S.B" TargetMode="External"/><Relationship Id="rId248" Type="http://schemas.openxmlformats.org/officeDocument/2006/relationships/hyperlink" Target="../../../../AppData/Local/Packages/Microsoft.Office.Desktop_8wekyb3d8bbwe/LocalCache/Roaming/Microsoft/Excel/report_db/paradisi-Integrated-Reporting-2018.pdf" TargetMode="External"/><Relationship Id="rId455" Type="http://schemas.openxmlformats.org/officeDocument/2006/relationships/hyperlink" Target="../../../../AppData/Local/Packages/Microsoft.Office.Desktop_8wekyb3d8bbwe/LocalCache/Roaming/Microsoft/Excel/report_db/Ways-Stakeholder-commitment.pdf" TargetMode="External"/><Relationship Id="rId662" Type="http://schemas.openxmlformats.org/officeDocument/2006/relationships/hyperlink" Target="https://www.bcorporation.net/en-us/find-a-b-corp/company/organizzare-italia-srls" TargetMode="External"/><Relationship Id="rId1085" Type="http://schemas.openxmlformats.org/officeDocument/2006/relationships/hyperlink" Target="../../../../AppData/Local/Packages/Microsoft.Office.Desktop_8wekyb3d8bbwe/LocalCache/Roaming/Microsoft/Excel/all_doc_db/FLOWE%20S.P.A.%20-%20SOCIETA'%20BENEFIT%20O,%20IN%20FORMA%20ABBREVIATA,%20FLOWE%20S.P%20.A.%20-%20SB" TargetMode="External"/><Relationship Id="rId12" Type="http://schemas.openxmlformats.org/officeDocument/2006/relationships/hyperlink" Target="../../../../AppData/Local/Packages/Microsoft.Office.Desktop_8wekyb3d8bbwe/LocalCache/Roaming/Microsoft/Excel/report_db/qwlHTI4RjoCSR_2015_EN_WEB.pdf" TargetMode="External"/><Relationship Id="rId108" Type="http://schemas.openxmlformats.org/officeDocument/2006/relationships/hyperlink" Target="../../../../AppData/Local/Packages/Microsoft.Office.Desktop_8wekyb3d8bbwe/LocalCache/Roaming/Microsoft/Excel/report_db/bilancio-sostenibilita-20224544651.pdf" TargetMode="External"/><Relationship Id="rId315" Type="http://schemas.openxmlformats.org/officeDocument/2006/relationships/hyperlink" Target="https://www.bcorporation.net/en-us/find-a-b-corp/company/fedabo-spa" TargetMode="External"/><Relationship Id="rId522" Type="http://schemas.openxmlformats.org/officeDocument/2006/relationships/hyperlink" Target="../../../../AppData/Local/Packages/Microsoft.Office.Desktop_8wekyb3d8bbwe/LocalCache/Roaming/Microsoft/Excel/report_db/aequi-Impact-Report-Aequilibria_web.pdf" TargetMode="External"/><Relationship Id="rId967" Type="http://schemas.openxmlformats.org/officeDocument/2006/relationships/hyperlink" Target="../../../../AppData/Local/Packages/Microsoft.Office.Desktop_8wekyb3d8bbwe/LocalCache/Roaming/Microsoft/Excel/report_db/orbit-18.pdf" TargetMode="External"/><Relationship Id="rId96" Type="http://schemas.openxmlformats.org/officeDocument/2006/relationships/hyperlink" Target="../../../../AppData/Local/Packages/Microsoft.Office.Desktop_8wekyb3d8bbwe/LocalCache/Roaming/Microsoft/Excel/report_db/Bilancio%20e%20Relazione%202015_INGLESE_def.pdf" TargetMode="External"/><Relationship Id="rId161" Type="http://schemas.openxmlformats.org/officeDocument/2006/relationships/hyperlink" Target="../../../../AppData/Local/Packages/Microsoft.Office.Desktop_8wekyb3d8bbwe/LocalCache/Roaming/Microsoft/Excel/report_db/ImpactReportOMAL2022-ENG.pdf" TargetMode="External"/><Relationship Id="rId399" Type="http://schemas.openxmlformats.org/officeDocument/2006/relationships/hyperlink" Target="../../../../AppData/Local/Packages/Microsoft.Office.Desktop_8wekyb3d8bbwe/LocalCache/Roaming/Microsoft/Excel/report_db/way-Report-di-Sostenibilita-2022.pdf" TargetMode="External"/><Relationship Id="rId827" Type="http://schemas.openxmlformats.org/officeDocument/2006/relationships/hyperlink" Target="../../../../AppData/Local/Packages/Microsoft.Office.Desktop_8wekyb3d8bbwe/LocalCache/Roaming/Microsoft/Excel/all_doc_db/PONTI%20S.P.A.%20SOCIETA'%20BENEFIT-PONTI%20S.P.A" TargetMode="External"/><Relationship Id="rId1012" Type="http://schemas.openxmlformats.org/officeDocument/2006/relationships/hyperlink" Target="../../../../AppData/Local/Packages/Microsoft.Office.Desktop_8wekyb3d8bbwe/LocalCache/Roaming/Microsoft/Excel/all_doc_db/RIFO%20S.R.L" TargetMode="External"/><Relationship Id="rId259" Type="http://schemas.openxmlformats.org/officeDocument/2006/relationships/hyperlink" Target="https://www.bcorporation.net/en-us/find-a-b-corp/company/bb-corporation" TargetMode="External"/><Relationship Id="rId466" Type="http://schemas.openxmlformats.org/officeDocument/2006/relationships/hyperlink" Target="../../../../AppData/Local/Packages/Microsoft.Office.Desktop_8wekyb3d8bbwe/LocalCache/Roaming/Microsoft/Excel/report_db/blacklabelreport-sostenibilita-eng-22.pdf" TargetMode="External"/><Relationship Id="rId673" Type="http://schemas.openxmlformats.org/officeDocument/2006/relationships/hyperlink" Target="https://www.bcorporation.net/en-us/find-a-b-corp/company/esperta-srl-sb" TargetMode="External"/><Relationship Id="rId880" Type="http://schemas.openxmlformats.org/officeDocument/2006/relationships/hyperlink" Target="../../../../AppData/Local/Packages/Microsoft.Office.Desktop_8wekyb3d8bbwe/LocalCache/Roaming/Microsoft/Excel/report_db/zordan-2023-06-16-Report-impatto-2022-INGLESE.pdf" TargetMode="External"/><Relationship Id="rId1096" Type="http://schemas.openxmlformats.org/officeDocument/2006/relationships/hyperlink" Target="https://damianorganic.it/" TargetMode="External"/><Relationship Id="rId23" Type="http://schemas.openxmlformats.org/officeDocument/2006/relationships/hyperlink" Target="../../../../AppData/Local/Packages/Microsoft.Office.Desktop_8wekyb3d8bbwe/LocalCache/Roaming/Microsoft/Excel/report_db/Sustainable-value-report-illy-2020-ENG_low%20res.pdf" TargetMode="External"/><Relationship Id="rId119" Type="http://schemas.openxmlformats.org/officeDocument/2006/relationships/hyperlink" Target="../../../../AppData/Local/Packages/Microsoft.Office.Desktop_8wekyb3d8bbwe/LocalCache/Roaming/Microsoft/Excel/report_db/ANDRIANI_2022_ImpactReport_interactive.pdf" TargetMode="External"/><Relationship Id="rId326" Type="http://schemas.openxmlformats.org/officeDocument/2006/relationships/hyperlink" Target="../../../../AppData/Local/Packages/Microsoft.Office.Desktop_8wekyb3d8bbwe/LocalCache/Roaming/Microsoft/Excel/report_db/Extravega-Report-Diversity-Inclusion-2022.pdf" TargetMode="External"/><Relationship Id="rId533" Type="http://schemas.openxmlformats.org/officeDocument/2006/relationships/hyperlink" Target="https://www.bcorporation.net/en-us/find-a-b-corp/company/e-di-c-sp-a-societ-benefit" TargetMode="External"/><Relationship Id="rId978" Type="http://schemas.openxmlformats.org/officeDocument/2006/relationships/hyperlink" Target="../../../../AppData/Local/Packages/Microsoft.Office.Desktop_8wekyb3d8bbwe/LocalCache/Roaming/Microsoft/Excel/report_db/Progressio_2021.07.12_RI-Policy_Oct-2018_ITA.pdf" TargetMode="External"/><Relationship Id="rId740" Type="http://schemas.openxmlformats.org/officeDocument/2006/relationships/hyperlink" Target="../../../../AppData/Local/Packages/Microsoft.Office.Desktop_8wekyb3d8bbwe/LocalCache/Roaming/Microsoft/Excel/all_doc_db/ONECLICK%20S.R.L.%20SOCIETA'%20BENEFIT" TargetMode="External"/><Relationship Id="rId838" Type="http://schemas.openxmlformats.org/officeDocument/2006/relationships/hyperlink" Target="../../../../AppData/Local/Packages/Microsoft.Office.Desktop_8wekyb3d8bbwe/LocalCache/Roaming/Microsoft/Excel/report_db/Damiano_Piano_di_sostenibilita_Relazione_di_impatto_2020_63758b7292.pdf" TargetMode="External"/><Relationship Id="rId1023" Type="http://schemas.openxmlformats.org/officeDocument/2006/relationships/hyperlink" Target="../../../../AppData/Local/Packages/Microsoft.Office.Desktop_8wekyb3d8bbwe/LocalCache/Roaming/Microsoft/Excel/report_db/edulife-Relazione_dimpatto_2023.pdf" TargetMode="External"/><Relationship Id="rId172" Type="http://schemas.openxmlformats.org/officeDocument/2006/relationships/hyperlink" Target="../../../../AppData/Local/Packages/Microsoft.Office.Desktop_8wekyb3d8bbwe/LocalCache/Roaming/Microsoft/Excel/report_db/GUZZIN_G_CAT_STUDIO_FORMAT_BILANCIO_SOSTENIBILITA_D_1122.pdf" TargetMode="External"/><Relationship Id="rId477" Type="http://schemas.openxmlformats.org/officeDocument/2006/relationships/hyperlink" Target="../../../../AppData/Local/Packages/Microsoft.Office.Desktop_8wekyb3d8bbwe/LocalCache/Roaming/Microsoft/Excel/report_db/Peoplerise-2019-Active.pdf" TargetMode="External"/><Relationship Id="rId600" Type="http://schemas.openxmlformats.org/officeDocument/2006/relationships/hyperlink" Target="../../../../AppData/Local/Packages/Microsoft.Office.Desktop_8wekyb3d8bbwe/LocalCache/Roaming/Microsoft/Excel/report_db/retedono-Copia%20di%20Relazione%20d'impatto%202023%20Rete%20del%20Dono.pdf" TargetMode="External"/><Relationship Id="rId684" Type="http://schemas.openxmlformats.org/officeDocument/2006/relationships/hyperlink" Target="../../../../AppData/Local/Packages/Microsoft.Office.Desktop_8wekyb3d8bbwe/LocalCache/Roaming/Microsoft/Excel/report_db/promos-relazione_impatto_promos_2021.pdf" TargetMode="External"/><Relationship Id="rId337" Type="http://schemas.openxmlformats.org/officeDocument/2006/relationships/hyperlink" Target="../../../../AppData/Local/Packages/Microsoft.Office.Desktop_8wekyb3d8bbwe/LocalCache/Roaming/Microsoft/Excel/report_db/sales-RELAZIONE-IMPATTO-2022.DEF_.pdf" TargetMode="External"/><Relationship Id="rId891" Type="http://schemas.openxmlformats.org/officeDocument/2006/relationships/hyperlink" Target="../../../../AppData/Local/Packages/Microsoft.Office.Desktop_8wekyb3d8bbwe/LocalCache/Roaming/Microsoft/Excel/report_db/aton-bilancio2020-1.pdf" TargetMode="External"/><Relationship Id="rId905" Type="http://schemas.openxmlformats.org/officeDocument/2006/relationships/hyperlink" Target="../../../../AppData/Local/Packages/Microsoft.Office.Desktop_8wekyb3d8bbwe/LocalCache/Roaming/Microsoft/Excel/all_doc_db/MISCUSI%20S.R.L.%20SOCIETA'%20BENEFIT" TargetMode="External"/><Relationship Id="rId989" Type="http://schemas.openxmlformats.org/officeDocument/2006/relationships/hyperlink" Target="../../../../AppData/Local/Packages/Microsoft.Office.Desktop_8wekyb3d8bbwe/LocalCache/Roaming/Microsoft/Excel/report_db/mondora-impact-report-2022.pdf" TargetMode="External"/><Relationship Id="rId34" Type="http://schemas.openxmlformats.org/officeDocument/2006/relationships/hyperlink" Target="https://www.bcorporation.net/en-us/find-a-b-corp/company/novamont" TargetMode="External"/><Relationship Id="rId544" Type="http://schemas.openxmlformats.org/officeDocument/2006/relationships/hyperlink" Target="../../../../AppData/Local/Packages/Microsoft.Office.Desktop_8wekyb3d8bbwe/LocalCache/Roaming/Microsoft/Excel/report_db/edi-2017.12.31-Relazione-di-impatto-EdiC-Spa-benefit.pdf" TargetMode="External"/><Relationship Id="rId751" Type="http://schemas.openxmlformats.org/officeDocument/2006/relationships/hyperlink" Target="../../../../AppData/Local/Packages/Microsoft.Office.Desktop_8wekyb3d8bbwe/LocalCache/Roaming/Microsoft/Excel/all_doc_db/GRAFICONSUL%20S.R.L.%20SOCIETA'%20BENEFIT" TargetMode="External"/><Relationship Id="rId849" Type="http://schemas.openxmlformats.org/officeDocument/2006/relationships/hyperlink" Target="../../../../AppData/Local/Packages/Microsoft.Office.Desktop_8wekyb3d8bbwe/LocalCache/Roaming/Microsoft/Excel/report_db/puntopack-Report-Punto-Pack-2023_6_giugno.pdf" TargetMode="External"/><Relationship Id="rId183" Type="http://schemas.openxmlformats.org/officeDocument/2006/relationships/hyperlink" Target="../../../../AppData/Local/Packages/Microsoft.Office.Desktop_8wekyb3d8bbwe/LocalCache/Roaming/Microsoft/Excel/report_db/Relazione_dimpatto_2023ff.pdf" TargetMode="External"/><Relationship Id="rId390" Type="http://schemas.openxmlformats.org/officeDocument/2006/relationships/hyperlink" Target="../../../../AppData/Local/Packages/Microsoft.Office.Desktop_8wekyb3d8bbwe/LocalCache/Roaming/Microsoft/Excel/report_db/Achab_Relazione-di-impatto_2023.pdf" TargetMode="External"/><Relationship Id="rId404" Type="http://schemas.openxmlformats.org/officeDocument/2006/relationships/hyperlink" Target="../../../../AppData/Local/Packages/Microsoft.Office.Desktop_8wekyb3d8bbwe/LocalCache/Roaming/Microsoft/Excel/report_db/way-2017-Relazione-d-impatto.pdf" TargetMode="External"/><Relationship Id="rId611" Type="http://schemas.openxmlformats.org/officeDocument/2006/relationships/hyperlink" Target="../../../../AppData/Local/Packages/Microsoft.Office.Desktop_8wekyb3d8bbwe/LocalCache/Roaming/Microsoft/Excel/report_db/Relazione%20impatto%20Nutricia.pdf" TargetMode="External"/><Relationship Id="rId1034" Type="http://schemas.openxmlformats.org/officeDocument/2006/relationships/hyperlink" Target="../../../../AppData/Local/Packages/Microsoft.Office.Desktop_8wekyb3d8bbwe/LocalCache/Roaming/Microsoft/Excel/report_db/star2-Relazione-di-impatto-start2impact-2021.pdf" TargetMode="External"/><Relationship Id="rId250" Type="http://schemas.openxmlformats.org/officeDocument/2006/relationships/hyperlink" Target="../../../../AppData/Local/Packages/Microsoft.Office.Desktop_8wekyb3d8bbwe/LocalCache/Roaming/Microsoft/Excel/report_db/paradisi-Integrated-Reporting-2016.pdf" TargetMode="External"/><Relationship Id="rId488" Type="http://schemas.openxmlformats.org/officeDocument/2006/relationships/hyperlink" Target="https://www.bcorporation.net/en-us/find-a-b-corp/company/luz-srl-societ-benefit" TargetMode="External"/><Relationship Id="rId695" Type="http://schemas.openxmlformats.org/officeDocument/2006/relationships/hyperlink" Target="../../../../AppData/Local/Packages/Microsoft.Office.Desktop_8wekyb3d8bbwe/LocalCache/Roaming/Microsoft/Excel/all_doc_db/SOTTOSOPRA%20SOCIETA'%20A%20RESPONSABILITA'%20LIMITATA%20SEMPLIFICATA" TargetMode="External"/><Relationship Id="rId709" Type="http://schemas.openxmlformats.org/officeDocument/2006/relationships/hyperlink" Target="../../../../AppData/Local/Packages/Microsoft.Office.Desktop_8wekyb3d8bbwe/LocalCache/Roaming/Microsoft/Excel/report_db/merits-2017_Merits_Relazione-Annuale-di-Impatto.pdf" TargetMode="External"/><Relationship Id="rId916" Type="http://schemas.openxmlformats.org/officeDocument/2006/relationships/hyperlink" Target="../../../../AppData/Local/Packages/Microsoft.Office.Desktop_8wekyb3d8bbwe/LocalCache/Roaming/Microsoft/Excel/all_doc_db/ECOZEMA%20-%20S.R.L.%20SOCIETA'%20BENEFIT/cert" TargetMode="External"/><Relationship Id="rId1101" Type="http://schemas.openxmlformats.org/officeDocument/2006/relationships/hyperlink" Target="https://www.linificio.it/certificazioni-filati/" TargetMode="External"/><Relationship Id="rId45" Type="http://schemas.openxmlformats.org/officeDocument/2006/relationships/hyperlink" Target="https://www.bcorporation.net/en-us/find-a-b-corp/company/aboca-group" TargetMode="External"/><Relationship Id="rId110" Type="http://schemas.openxmlformats.org/officeDocument/2006/relationships/hyperlink" Target="https://www.bcorporation.net/en-us/find-a-b-corp/company/acetum-spa" TargetMode="External"/><Relationship Id="rId348" Type="http://schemas.openxmlformats.org/officeDocument/2006/relationships/hyperlink" Target="../../../../AppData/Local/Packages/Microsoft.Office.Desktop_8wekyb3d8bbwe/LocalCache/Roaming/Microsoft/Excel/report_db/nativa-RELAZIONE-DI-INTERDIPENDENZA-02021-NATIVA.pdf" TargetMode="External"/><Relationship Id="rId555" Type="http://schemas.openxmlformats.org/officeDocument/2006/relationships/hyperlink" Target="../../../../AppData/Local/Packages/Microsoft.Office.Desktop_8wekyb3d8bbwe/LocalCache/Roaming/Microsoft/Excel/report_db/ediRelazione-sulla-gestione-2022.pdf" TargetMode="External"/><Relationship Id="rId762" Type="http://schemas.openxmlformats.org/officeDocument/2006/relationships/hyperlink" Target="../../../../AppData/Local/Packages/Microsoft.Office.Desktop_8wekyb3d8bbwe/LocalCache/Roaming/Microsoft/Excel/all_doc_db/FILENI%20ALIMENTARE%20SPA" TargetMode="External"/><Relationship Id="rId194" Type="http://schemas.openxmlformats.org/officeDocument/2006/relationships/hyperlink" Target="../../../../AppData/Local/Packages/Microsoft.Office.Desktop_8wekyb3d8bbwe/LocalCache/Roaming/Microsoft/Excel/report_db/Politica-per-la-responsabilita-sociale-V04.pdf" TargetMode="External"/><Relationship Id="rId208" Type="http://schemas.openxmlformats.org/officeDocument/2006/relationships/hyperlink" Target="https://www.bcorporation.net/en-us/find-a-b-corp/company/aton-spa-societ-benefit" TargetMode="External"/><Relationship Id="rId415" Type="http://schemas.openxmlformats.org/officeDocument/2006/relationships/hyperlink" Target="../../../../AppData/Local/Packages/Microsoft.Office.Desktop_8wekyb3d8bbwe/LocalCache/Roaming/Microsoft/Excel/report_db/dermopji-relazione-d-impatto-2019.pdf" TargetMode="External"/><Relationship Id="rId622" Type="http://schemas.openxmlformats.org/officeDocument/2006/relationships/hyperlink" Target="../../../../AppData/Local/Packages/Microsoft.Office.Desktop_8wekyb3d8bbwe/LocalCache/Roaming/Microsoft/Excel/report_db/peoplemanlab-Relazione-di-impatto_PML_2022.pdf" TargetMode="External"/><Relationship Id="rId1045" Type="http://schemas.openxmlformats.org/officeDocument/2006/relationships/hyperlink" Target="../../../../AppData/Local/Packages/Microsoft.Office.Desktop_8wekyb3d8bbwe/LocalCache/Roaming/Microsoft/Excel/all_doc_db/OPEN%20BUILDING%20S.R.L.%20SOCIETA'%20BENEFIT" TargetMode="External"/><Relationship Id="rId261" Type="http://schemas.openxmlformats.org/officeDocument/2006/relationships/hyperlink" Target="../../../../AppData/Local/Packages/Microsoft.Office.Desktop_8wekyb3d8bbwe/LocalCache/Roaming/Microsoft/Excel/report_db/Ecozema_bilancio_2023-compresso-1.pdf" TargetMode="External"/><Relationship Id="rId499" Type="http://schemas.openxmlformats.org/officeDocument/2006/relationships/hyperlink" Target="../../../../AppData/Local/Packages/Microsoft.Office.Desktop_8wekyb3d8bbwe/LocalCache/Roaming/Microsoft/Excel/report_db/zeroc-Relazione-di-impatto_zeroCO2_2021-.pdf" TargetMode="External"/><Relationship Id="rId927" Type="http://schemas.openxmlformats.org/officeDocument/2006/relationships/hyperlink" Target="../../../../AppData/Local/Packages/Microsoft.Office.Desktop_8wekyb3d8bbwe/LocalCache/Roaming/Microsoft/Excel/all_doc_db/SARNO%20DISPLAY%20S.R.L/cert" TargetMode="External"/><Relationship Id="rId1112" Type="http://schemas.openxmlformats.org/officeDocument/2006/relationships/hyperlink" Target="report_db\Bericht_2018_LR_KURZ.pdf" TargetMode="External"/><Relationship Id="rId56" Type="http://schemas.openxmlformats.org/officeDocument/2006/relationships/hyperlink" Target="../../../../AppData/Local/Packages/Microsoft.Office.Desktop_8wekyb3d8bbwe/LocalCache/Roaming/Microsoft/Excel/report_db/Danone-Integrated-Report-Summary-2016.pdf" TargetMode="External"/><Relationship Id="rId359" Type="http://schemas.openxmlformats.org/officeDocument/2006/relationships/hyperlink" Target="../../../../AppData/Local/Packages/Microsoft.Office.Desktop_8wekyb3d8bbwe/LocalCache/Roaming/Microsoft/Excel/report_db/Progressio_SGR-ESG_Report_2020-Eng.pdf" TargetMode="External"/><Relationship Id="rId566" Type="http://schemas.openxmlformats.org/officeDocument/2006/relationships/hyperlink" Target="../../../../AppData/Local/Packages/Microsoft.Office.Desktop_8wekyb3d8bbwe/LocalCache/Roaming/Microsoft/Excel/report_db/wow-relazione-impatto-2022-wow-lab-bcorp-societa-benefit.pdf" TargetMode="External"/><Relationship Id="rId773" Type="http://schemas.openxmlformats.org/officeDocument/2006/relationships/hyperlink" Target="https://www.bcorporation.net/en-us/find-a-b-corp/company/cartongraf-srl" TargetMode="External"/><Relationship Id="rId121" Type="http://schemas.openxmlformats.org/officeDocument/2006/relationships/hyperlink" Target="../../../../AppData/Local/Packages/Microsoft.Office.Desktop_8wekyb3d8bbwe/LocalCache/Roaming/Microsoft/Excel/report_db/ANDRIANI_RelazioneImpatto_2020_interattivo.pdf" TargetMode="External"/><Relationship Id="rId219" Type="http://schemas.openxmlformats.org/officeDocument/2006/relationships/hyperlink" Target="../../../../AppData/Local/Packages/Microsoft.Office.Desktop_8wekyb3d8bbwe/LocalCache/Roaming/Microsoft/Excel/report_db/Costadoro-CSR-Report-2019.pdf" TargetMode="External"/><Relationship Id="rId426" Type="http://schemas.openxmlformats.org/officeDocument/2006/relationships/hyperlink" Target="../../../../AppData/Local/Packages/Microsoft.Office.Desktop_8wekyb3d8bbwe/LocalCache/Roaming/Microsoft/Excel/report_db/service-relazione_impatto_2020.pdf" TargetMode="External"/><Relationship Id="rId633" Type="http://schemas.openxmlformats.org/officeDocument/2006/relationships/hyperlink" Target="../../../../AppData/Local/Packages/Microsoft.Office.Desktop_8wekyb3d8bbwe/LocalCache/Roaming/Microsoft/Excel/report_db/okapi-2022_Okapi_-_Impact_Report_4.pdf" TargetMode="External"/><Relationship Id="rId980" Type="http://schemas.openxmlformats.org/officeDocument/2006/relationships/hyperlink" Target="../../../../AppData/Local/Packages/Microsoft.Office.Desktop_8wekyb3d8bbwe/LocalCache/Roaming/Microsoft/Excel/all_doc_db/EPRCOMUNICAZIONE%20S.P.A.%20SOCIETA'%20BENEFIT" TargetMode="External"/><Relationship Id="rId1056" Type="http://schemas.openxmlformats.org/officeDocument/2006/relationships/hyperlink" Target="../../../../AppData/Local/Packages/Microsoft.Office.Desktop_8wekyb3d8bbwe/LocalCache/Roaming/Microsoft/Excel/all_doc_db/ONEXECUTIVE%20S.R.L.%20SOCIETA'%20BENEFIT" TargetMode="External"/><Relationship Id="rId840" Type="http://schemas.openxmlformats.org/officeDocument/2006/relationships/hyperlink" Target="../../../../AppData/Local/Packages/Microsoft.Office.Desktop_8wekyb3d8bbwe/LocalCache/Roaming/Microsoft/Excel/report_db/dorica2022-en.pdf" TargetMode="External"/><Relationship Id="rId938" Type="http://schemas.openxmlformats.org/officeDocument/2006/relationships/hyperlink" Target="../../../../AppData/Local/Packages/Microsoft.Office.Desktop_8wekyb3d8bbwe/LocalCache/Roaming/Microsoft/Excel/report_db/Eudaimon_Relazione%20di%20Impatto%202022.pdf" TargetMode="External"/><Relationship Id="rId67" Type="http://schemas.openxmlformats.org/officeDocument/2006/relationships/hyperlink" Target="https://www.bcorporation.net/en-us/find-a-b-corp/company/eolo-sp-a" TargetMode="External"/><Relationship Id="rId272" Type="http://schemas.openxmlformats.org/officeDocument/2006/relationships/hyperlink" Target="https://www.bcorporation.net/en-us/find-a-b-corp/company/technowrapp" TargetMode="External"/><Relationship Id="rId577" Type="http://schemas.openxmlformats.org/officeDocument/2006/relationships/hyperlink" Target="../../../../AppData/Local/Packages/Microsoft.Office.Desktop_8wekyb3d8bbwe/LocalCache/Roaming/Microsoft/Excel/report_db/focusalabSustainability-Impact-Report-2021-Focus-Lab.pdf" TargetMode="External"/><Relationship Id="rId700" Type="http://schemas.openxmlformats.org/officeDocument/2006/relationships/hyperlink" Target="../../../../AppData/Local/Packages/Microsoft.Office.Desktop_8wekyb3d8bbwe/LocalCache/Roaming/Microsoft/Excel/report_db/avignonesi-2021%20Impact%20Report.pdf" TargetMode="External"/><Relationship Id="rId1123" Type="http://schemas.openxmlformats.org/officeDocument/2006/relationships/hyperlink" Target="report_db\EVOLVERE_2018.pdf" TargetMode="External"/><Relationship Id="rId132" Type="http://schemas.openxmlformats.org/officeDocument/2006/relationships/hyperlink" Target="https://www.bcorporation.net/en-us/find-a-b-corp/company/north-sails-apparel-s-p-a-societ-benefit" TargetMode="External"/><Relationship Id="rId784" Type="http://schemas.openxmlformats.org/officeDocument/2006/relationships/hyperlink" Target="../../../../AppData/Local/Packages/Microsoft.Office.Desktop_8wekyb3d8bbwe/LocalCache/Roaming/Microsoft/Excel/all_doc_db/EUROCOMPANY%20ITALY%20SPA" TargetMode="External"/><Relationship Id="rId991" Type="http://schemas.openxmlformats.org/officeDocument/2006/relationships/hyperlink" Target="../../../../AppData/Local/Packages/Microsoft.Office.Desktop_8wekyb3d8bbwe/LocalCache/Roaming/Microsoft/Excel/all_doc_db/LOOKAROUND%20S.R.L" TargetMode="External"/><Relationship Id="rId1067" Type="http://schemas.openxmlformats.org/officeDocument/2006/relationships/hyperlink" Target="../../../../AppData/Local/Packages/Microsoft.Office.Desktop_8wekyb3d8bbwe/LocalCache/Roaming/Microsoft/Excel/all_doc_db/POLISTE%20SRL%20SOCIETA'%20BENEFIT" TargetMode="External"/><Relationship Id="rId437" Type="http://schemas.openxmlformats.org/officeDocument/2006/relationships/hyperlink" Target="https://www.bcorporation.net/en-us/find-a-b-corp/company/uomo-ambiente-srl-societ-benefit" TargetMode="External"/><Relationship Id="rId644" Type="http://schemas.openxmlformats.org/officeDocument/2006/relationships/hyperlink" Target="https://www.bcorporation.net/en-us/find-a-b-corp/company/ri-generiamo-srl-societ-benefit" TargetMode="External"/><Relationship Id="rId851" Type="http://schemas.openxmlformats.org/officeDocument/2006/relationships/hyperlink" Target="../../../../AppData/Local/Packages/Microsoft.Office.Desktop_8wekyb3d8bbwe/LocalCache/Roaming/Microsoft/Excel/all_doc_db/OMAL%20S.P.A.%20SOCIETA'%20BENEFIT" TargetMode="External"/><Relationship Id="rId283" Type="http://schemas.openxmlformats.org/officeDocument/2006/relationships/hyperlink" Target="https://www.bcorporation.net/en-us/find-a-b-corp/company/farmer-sp-a" TargetMode="External"/><Relationship Id="rId490" Type="http://schemas.openxmlformats.org/officeDocument/2006/relationships/hyperlink" Target="../../../../AppData/Local/Packages/Microsoft.Office.Desktop_8wekyb3d8bbwe/LocalCache/Roaming/Microsoft/Excel/report_db/012factory-Report-Annuale-2023_web.pdf" TargetMode="External"/><Relationship Id="rId504" Type="http://schemas.openxmlformats.org/officeDocument/2006/relationships/hyperlink" Target="../../../../AppData/Local/Packages/Microsoft.Office.Desktop_8wekyb3d8bbwe/LocalCache/Roaming/Microsoft/Excel/report_db/operari-RELAZIONE-DI-IMPATTO-2021-FINALE.pdf" TargetMode="External"/><Relationship Id="rId711" Type="http://schemas.openxmlformats.org/officeDocument/2006/relationships/hyperlink" Target="../../../../AppData/Local/Packages/Microsoft.Office.Desktop_8wekyb3d8bbwe/LocalCache/Roaming/Microsoft/Excel/all_doc_db/LORF%20S.B.%20S.R.L.%20START-UP%20COSTITUITA%20A%20NORMA%20DELL'ART.%204%20COMMA%2010%20BIS%20DEL%20DECRETO%20LEGGE%2024%20GENNAIO%202015,%20N.%203" TargetMode="External"/><Relationship Id="rId949" Type="http://schemas.openxmlformats.org/officeDocument/2006/relationships/hyperlink" Target="../../../../AppData/Local/Packages/Microsoft.Office.Desktop_8wekyb3d8bbwe/LocalCache/Roaming/Microsoft/Excel/all_doc_db/RENOVIT%20S.P.A.%20-%20RENOVIT%20S.P.A.%20SOCIETA'%20BENEFIT%20O%20IN%20FORMA%20ABBREVIATA%20RENOVIT%20S.P.A.%20SB" TargetMode="External"/><Relationship Id="rId1134" Type="http://schemas.openxmlformats.org/officeDocument/2006/relationships/hyperlink" Target="report_db\MONDORA_2018.pdf" TargetMode="External"/><Relationship Id="rId78" Type="http://schemas.openxmlformats.org/officeDocument/2006/relationships/hyperlink" Target="../../../../AppData/Local/Packages/Microsoft.Office.Desktop_8wekyb3d8bbwe/LocalCache/Roaming/Microsoft/Excel/report_db/2020.pdf" TargetMode="External"/><Relationship Id="rId143" Type="http://schemas.openxmlformats.org/officeDocument/2006/relationships/hyperlink" Target="../../../../AppData/Local/Packages/Microsoft.Office.Desktop_8wekyb3d8bbwe/LocalCache/Roaming/Microsoft/Excel/report_db/612fd46531fb9a142918af8426e793b3_20240206141407.pdf" TargetMode="External"/><Relationship Id="rId350" Type="http://schemas.openxmlformats.org/officeDocument/2006/relationships/hyperlink" Target="../../../../AppData/Local/Packages/Microsoft.Office.Desktop_8wekyb3d8bbwe/LocalCache/Roaming/Microsoft/Excel/report_db/nativa-Relazione-di-interdipendenza-2019-Nativa.pdf" TargetMode="External"/><Relationship Id="rId588" Type="http://schemas.openxmlformats.org/officeDocument/2006/relationships/hyperlink" Target="https://www.bcorporation.net/en-us/find-a-b-corp/company/biova-srl" TargetMode="External"/><Relationship Id="rId795" Type="http://schemas.openxmlformats.org/officeDocument/2006/relationships/hyperlink" Target="../../../../AppData/Local/Packages/Microsoft.Office.Desktop_8wekyb3d8bbwe/LocalCache/Roaming/Microsoft/Excel/all_doc_db/FRATELLI%20CARLI%20SOCIETA'%20PER%20AZIONI%20SOCIETA'%20BENEFIT%20SIGLABILE%20IN%20FRATELLI%20CARLI%20S.P.A.%20S.B" TargetMode="External"/><Relationship Id="rId809" Type="http://schemas.openxmlformats.org/officeDocument/2006/relationships/hyperlink" Target="../../../../AppData/Local/Packages/Microsoft.Office.Desktop_8wekyb3d8bbwe/LocalCache/Roaming/Microsoft/Excel/all_doc_db/ANDRIANI%20S.P.A" TargetMode="External"/><Relationship Id="rId9" Type="http://schemas.openxmlformats.org/officeDocument/2006/relationships/hyperlink" Target="../../../../AppData/Local/Packages/Microsoft.Office.Desktop_8wekyb3d8bbwe/LocalCache/Roaming/Microsoft/Excel/report_db/63_chiesi-sustainability-report-2017_def_07_def.pdf" TargetMode="External"/><Relationship Id="rId210" Type="http://schemas.openxmlformats.org/officeDocument/2006/relationships/hyperlink" Target="../../../../AppData/Local/Packages/Microsoft.Office.Desktop_8wekyb3d8bbwe/LocalCache/Roaming/Microsoft/Excel/report_db/Report-sostenibilita-2022ATON.pdf" TargetMode="External"/><Relationship Id="rId448" Type="http://schemas.openxmlformats.org/officeDocument/2006/relationships/hyperlink" Target="https://www.bcorporation.net/en-us/find-a-b-corp/company/ricehouse-srl-societ-benefit" TargetMode="External"/><Relationship Id="rId655" Type="http://schemas.openxmlformats.org/officeDocument/2006/relationships/hyperlink" Target="../../../../AppData/Local/Packages/Microsoft.Office.Desktop_8wekyb3d8bbwe/LocalCache/Roaming/Microsoft/Excel/all_doc_db/BONIVIRI%20SOCIETA'%20BENEFIT%20A%20RESPONSABILITA'%20LIMITATA" TargetMode="External"/><Relationship Id="rId862" Type="http://schemas.openxmlformats.org/officeDocument/2006/relationships/hyperlink" Target="../../../../AppData/Local/Packages/Microsoft.Office.Desktop_8wekyb3d8bbwe/LocalCache/Roaming/Microsoft/Excel/report_db/TerratintaGroup_SustainabilityReport_2022_ENG.pdf" TargetMode="External"/><Relationship Id="rId1078" Type="http://schemas.openxmlformats.org/officeDocument/2006/relationships/hyperlink" Target="../../../../AppData/Local/Packages/Microsoft.Office.Desktop_8wekyb3d8bbwe/LocalCache/Roaming/Microsoft/Excel/all_doc_db/AWORLD%20S.R.L.%20SOCIETA'%20BENEFIT" TargetMode="External"/><Relationship Id="rId294" Type="http://schemas.openxmlformats.org/officeDocument/2006/relationships/hyperlink" Target="../../../../AppData/Local/Packages/Microsoft.Office.Desktop_8wekyb3d8bbwe/LocalCache/Roaming/Microsoft/Excel/report_db/TREEImpact_Short_EN_2021.pdf" TargetMode="External"/><Relationship Id="rId308" Type="http://schemas.openxmlformats.org/officeDocument/2006/relationships/hyperlink" Target="../../../../AppData/Local/Packages/Microsoft.Office.Desktop_8wekyb3d8bbwe/LocalCache/Roaming/Microsoft/Excel/report_db/ICMimpact-relation-icma-2021-en.pdf" TargetMode="External"/><Relationship Id="rId515" Type="http://schemas.openxmlformats.org/officeDocument/2006/relationships/hyperlink" Target="../../../../AppData/Local/Packages/Microsoft.Office.Desktop_8wekyb3d8bbwe/LocalCache/Roaming/Microsoft/Excel/report_db/ARBOS-bilancio%20sostenibilita&#768;%202021%20ARBOS.pdf" TargetMode="External"/><Relationship Id="rId722" Type="http://schemas.openxmlformats.org/officeDocument/2006/relationships/hyperlink" Target="../../../../AppData/Local/Packages/Microsoft.Office.Desktop_8wekyb3d8bbwe/LocalCache/Roaming/Microsoft/Excel/report_db/ambienta210603-PR-on-ESG-Report-ENG.pdf" TargetMode="External"/><Relationship Id="rId1145" Type="http://schemas.openxmlformats.org/officeDocument/2006/relationships/comments" Target="../comments1.xml"/><Relationship Id="rId89" Type="http://schemas.openxmlformats.org/officeDocument/2006/relationships/hyperlink" Target="../../../../AppData/Local/Packages/Microsoft.Office.Desktop_8wekyb3d8bbwe/LocalCache/Roaming/Microsoft/Excel/report_db/CiviBank_Relazione-di-impatto-2022_web_PS.pdf" TargetMode="External"/><Relationship Id="rId154" Type="http://schemas.openxmlformats.org/officeDocument/2006/relationships/hyperlink" Target="https://www.bcorporation.net/en-us/find-a-b-corp/company/damiano-spa" TargetMode="External"/><Relationship Id="rId361" Type="http://schemas.openxmlformats.org/officeDocument/2006/relationships/hyperlink" Target="https://www.bcorporation.net/en-us/find-a-b-corp/company/eprcomunicazione-societ-benefit-a-rl" TargetMode="External"/><Relationship Id="rId599" Type="http://schemas.openxmlformats.org/officeDocument/2006/relationships/hyperlink" Target="../../../../AppData/Local/Packages/Microsoft.Office.Desktop_8wekyb3d8bbwe/LocalCache/Roaming/Microsoft/Excel/report_db/geneGENERATIVA-RELAZIONE-CONCERNENTE-IL-PERSEGUIMENTO-BENEFICIO-COMUNE.pdf" TargetMode="External"/><Relationship Id="rId1005" Type="http://schemas.openxmlformats.org/officeDocument/2006/relationships/hyperlink" Target="../../../../AppData/Local/Packages/Microsoft.Office.Desktop_8wekyb3d8bbwe/LocalCache/Roaming/Microsoft/Excel/all_doc_db/GREEN%20MEDIA%20LAB%20S.R.L.%20SOCIETA'%20BENEFIT%20OVVERO,%20IN%20FORMA%20ABBREVIATA,%20GREEN%20MEDIA%20LAB%20S.R.L.%20SB" TargetMode="External"/><Relationship Id="rId459" Type="http://schemas.openxmlformats.org/officeDocument/2006/relationships/hyperlink" Target="../../../../AppData/Local/Packages/Microsoft.Office.Desktop_8wekyb3d8bbwe/LocalCache/Roaming/Microsoft/Excel/report_db/rgb-Tangible-SB-Report-dimpatto-2022.pdf" TargetMode="External"/><Relationship Id="rId666" Type="http://schemas.openxmlformats.org/officeDocument/2006/relationships/hyperlink" Target="https://www.bcorporation.net/en-us/find-a-b-corp/company/de-lab" TargetMode="External"/><Relationship Id="rId873" Type="http://schemas.openxmlformats.org/officeDocument/2006/relationships/hyperlink" Target="../../../../AppData/Local/Packages/Microsoft.Office.Desktop_8wekyb3d8bbwe/LocalCache/Roaming/Microsoft/Excel/all_doc_db/CAVALIERI%20&amp;%20AMORETTI%20S.R.L.%20SOCIETA'%20BENEFIT%20IN%20FORMA%20ABBREVIATA%20CAVALIERI%20&amp;%20AMORETTI%20S.R.L.%20SB" TargetMode="External"/><Relationship Id="rId1089" Type="http://schemas.openxmlformats.org/officeDocument/2006/relationships/hyperlink" Target="../../../../AppData/Local/Packages/Microsoft.Office.Desktop_8wekyb3d8bbwe/LocalCache/Roaming/Microsoft/Excel/all_doc_db/GOLDMANN%20&amp;%20PARTNERS%20S.R.L.%20SOCIETA'%20BENEFIT" TargetMode="External"/><Relationship Id="rId16" Type="http://schemas.openxmlformats.org/officeDocument/2006/relationships/hyperlink" Target="../../../../AppData/Local/Packages/Microsoft.Office.Desktop_8wekyb3d8bbwe/LocalCache/Roaming/Microsoft/Excel/report_db/Relazione_Impatto_22_EN.pdf" TargetMode="External"/><Relationship Id="rId221" Type="http://schemas.openxmlformats.org/officeDocument/2006/relationships/hyperlink" Target="../../../../AppData/Local/Packages/Microsoft.Office.Desktop_8wekyb3d8bbwe/LocalCache/Roaming/Microsoft/Excel/report_db/PALM-RELAZIONE-IMPATTO-PALM-2022-44pag-cmp1.pdf" TargetMode="External"/><Relationship Id="rId319" Type="http://schemas.openxmlformats.org/officeDocument/2006/relationships/hyperlink" Target="../../../../AppData/Local/Packages/Microsoft.Office.Desktop_8wekyb3d8bbwe/LocalCache/Roaming/Microsoft/Excel/report_db/fedabo-Report%20Sostenibilit&#224;%20Fedabo%202021.pdf" TargetMode="External"/><Relationship Id="rId526" Type="http://schemas.openxmlformats.org/officeDocument/2006/relationships/hyperlink" Target="../../../../AppData/Local/Packages/Microsoft.Office.Desktop_8wekyb3d8bbwe/LocalCache/Roaming/Microsoft/Excel/report_db/hidra-a41f8b79-e619-4839-b505-756bc99a4f49.pdf" TargetMode="External"/><Relationship Id="rId733" Type="http://schemas.openxmlformats.org/officeDocument/2006/relationships/hyperlink" Target="../../../../AppData/Local/Packages/Microsoft.Office.Desktop_8wekyb3d8bbwe/LocalCache/Roaming/Microsoft/Excel/all_doc_db/GEA%20FACTORY%20S.R.L.%20SOCIETA'%20BENEFIT" TargetMode="External"/><Relationship Id="rId940" Type="http://schemas.openxmlformats.org/officeDocument/2006/relationships/hyperlink" Target="../../../../AppData/Local/Packages/Microsoft.Office.Desktop_8wekyb3d8bbwe/LocalCache/Roaming/Microsoft/Excel/report_db/Sintesi_dei_risultati_7&#176;Rapporto_Censis-Eudaimon.pdf" TargetMode="External"/><Relationship Id="rId1016" Type="http://schemas.openxmlformats.org/officeDocument/2006/relationships/hyperlink" Target="../../../../AppData/Local/Packages/Microsoft.Office.Desktop_8wekyb3d8bbwe/LocalCache/Roaming/Microsoft/Excel/report_db/digitalattitude2022_com.pdf" TargetMode="External"/><Relationship Id="rId165" Type="http://schemas.openxmlformats.org/officeDocument/2006/relationships/hyperlink" Target="../../../../AppData/Local/Packages/Microsoft.Office.Desktop_8wekyb3d8bbwe/LocalCache/Roaming/Microsoft/Excel/report_db/UBSOME19-SustainabilityReportOMAL2019-EN.pdf" TargetMode="External"/><Relationship Id="rId372" Type="http://schemas.openxmlformats.org/officeDocument/2006/relationships/hyperlink" Target="https://www.bcorporation.net/en-us/find-a-b-corp/company/mondora" TargetMode="External"/><Relationship Id="rId677" Type="http://schemas.openxmlformats.org/officeDocument/2006/relationships/hyperlink" Target="../../../../AppData/Local/Packages/Microsoft.Office.Desktop_8wekyb3d8bbwe/LocalCache/Roaming/Microsoft/Excel/report_db/2022_VIS-def_compressed.pdf" TargetMode="External"/><Relationship Id="rId800" Type="http://schemas.openxmlformats.org/officeDocument/2006/relationships/hyperlink" Target="../../../../AppData/Local/Packages/Microsoft.Office.Desktop_8wekyb3d8bbwe/LocalCache/Roaming/Microsoft/Excel/all_doc_db/ITALGRANITI%20GROUP%20-%20S.P.A" TargetMode="External"/><Relationship Id="rId232" Type="http://schemas.openxmlformats.org/officeDocument/2006/relationships/hyperlink" Target="../../../../AppData/Local/Packages/Microsoft.Office.Desktop_8wekyb3d8bbwe/LocalCache/Roaming/Microsoft/Excel/report_db/24Bottles_report_impatto_2022.pdf" TargetMode="External"/><Relationship Id="rId884" Type="http://schemas.openxmlformats.org/officeDocument/2006/relationships/hyperlink" Target="../../../../AppData/Local/Packages/Microsoft.Office.Desktop_8wekyb3d8bbwe/LocalCache/Roaming/Microsoft/Excel/report_db/Zordan_Impact-Report_2018.pdf" TargetMode="External"/><Relationship Id="rId27" Type="http://schemas.openxmlformats.org/officeDocument/2006/relationships/hyperlink" Target="../../../../AppData/Local/Packages/Microsoft.Office.Desktop_8wekyb3d8bbwe/LocalCache/Roaming/Microsoft/Excel/report_db/isvr_EN_2016.pdf" TargetMode="External"/><Relationship Id="rId537" Type="http://schemas.openxmlformats.org/officeDocument/2006/relationships/hyperlink" Target="../../../../AppData/Local/Packages/Microsoft.Office.Desktop_8wekyb3d8bbwe/LocalCache/Roaming/Microsoft/Excel/report_db/Mediatyche_Report-impatto-2022.pdf" TargetMode="External"/><Relationship Id="rId744" Type="http://schemas.openxmlformats.org/officeDocument/2006/relationships/hyperlink" Target="../../../../AppData/Local/Packages/Microsoft.Office.Desktop_8wekyb3d8bbwe/LocalCache/Roaming/Microsoft/Excel/all_doc_db/CORTILIA%20S.P.A.%20SOCIETA'%20BENEFIT%20IN%20FORMA%20ABBREVIATA%20CORTILIA%20S.P.A.%20SB" TargetMode="External"/><Relationship Id="rId951" Type="http://schemas.openxmlformats.org/officeDocument/2006/relationships/hyperlink" Target="../../../../AppData/Local/Packages/Microsoft.Office.Desktop_8wekyb3d8bbwe/LocalCache/Roaming/Microsoft/Excel/all_doc_db/FEDABO%20S.P.A.%20SB" TargetMode="External"/><Relationship Id="rId80" Type="http://schemas.openxmlformats.org/officeDocument/2006/relationships/hyperlink" Target="../../../../AppData/Local/Packages/Microsoft.Office.Desktop_8wekyb3d8bbwe/LocalCache/Roaming/Microsoft/Excel/report_db/2018.pdf" TargetMode="External"/><Relationship Id="rId176" Type="http://schemas.openxmlformats.org/officeDocument/2006/relationships/hyperlink" Target="https://www.bcorporation.net/en-us/find-a-b-corp/company/terratinta-group-srl-sb" TargetMode="External"/><Relationship Id="rId383" Type="http://schemas.openxmlformats.org/officeDocument/2006/relationships/hyperlink" Target="../../../../AppData/Local/Packages/Microsoft.Office.Desktop_8wekyb3d8bbwe/LocalCache/Roaming/Microsoft/Excel/report_db/intexo-Relazione-dImpatto_Intexo-SB-SRL-2020.pdf" TargetMode="External"/><Relationship Id="rId590" Type="http://schemas.openxmlformats.org/officeDocument/2006/relationships/hyperlink" Target="../../../../AppData/Local/Packages/Microsoft.Office.Desktop_8wekyb3d8bbwe/LocalCache/Roaming/Microsoft/Excel/report_db/pdrelazione-impatto-2023.pdf" TargetMode="External"/><Relationship Id="rId604" Type="http://schemas.openxmlformats.org/officeDocument/2006/relationships/hyperlink" Target="../../../../AppData/Local/Packages/Microsoft.Office.Desktop_8wekyb3d8bbwe/LocalCache/Roaming/Microsoft/Excel/all_doc_db/KERAKOLL%20S.P.A" TargetMode="External"/><Relationship Id="rId811" Type="http://schemas.openxmlformats.org/officeDocument/2006/relationships/hyperlink" Target="../../../../AppData/Local/Packages/Microsoft.Office.Desktop_8wekyb3d8bbwe/LocalCache/Roaming/Microsoft/Excel/all_doc_db/GARC%20S.P.A" TargetMode="External"/><Relationship Id="rId1027" Type="http://schemas.openxmlformats.org/officeDocument/2006/relationships/hyperlink" Target="../../../../AppData/Local/Packages/Microsoft.Office.Desktop_8wekyb3d8bbwe/LocalCache/Roaming/Microsoft/Excel/all_doc_db/MAKER%20S.R.L" TargetMode="External"/><Relationship Id="rId243" Type="http://schemas.openxmlformats.org/officeDocument/2006/relationships/hyperlink" Target="../../../../AppData/Local/Packages/Microsoft.Office.Desktop_8wekyb3d8bbwe/LocalCache/Roaming/Microsoft/Excel/report_db/paradisi-DICHIARAZIONE-AMBIENTALE.pdf" TargetMode="External"/><Relationship Id="rId450" Type="http://schemas.openxmlformats.org/officeDocument/2006/relationships/hyperlink" Target="https://www.bcorporation.net/en-us/find-a-b-corp/company/start2impact" TargetMode="External"/><Relationship Id="rId688" Type="http://schemas.openxmlformats.org/officeDocument/2006/relationships/hyperlink" Target="https://www.bcorporation.net/en-us/find-a-b-corp/company/pragmetica-sb-a-responsabilit-limitata" TargetMode="External"/><Relationship Id="rId895" Type="http://schemas.openxmlformats.org/officeDocument/2006/relationships/hyperlink" Target="../../../../AppData/Local/Packages/Microsoft.Office.Desktop_8wekyb3d8bbwe/LocalCache/Roaming/Microsoft/Excel/all_doc_db/SCADIF%20-%20S.P.A" TargetMode="External"/><Relationship Id="rId909" Type="http://schemas.openxmlformats.org/officeDocument/2006/relationships/hyperlink" Target="../../../../AppData/Local/Packages/Microsoft.Office.Desktop_8wekyb3d8bbwe/LocalCache/Roaming/Microsoft/Excel/all_doc_db/ACBC%20S.R.L" TargetMode="External"/><Relationship Id="rId1080" Type="http://schemas.openxmlformats.org/officeDocument/2006/relationships/hyperlink" Target="../../../../AppData/Local/Packages/Microsoft.Office.Desktop_8wekyb3d8bbwe/LocalCache/Roaming/Microsoft/Excel/all_doc_db/LITO%20REVERBERI%20DI%20REVERBERI%20RENZO%20E%20C.%20SNC" TargetMode="External"/><Relationship Id="rId38" Type="http://schemas.openxmlformats.org/officeDocument/2006/relationships/hyperlink" Target="../../../../AppData/Local/Packages/Microsoft.Office.Desktop_8wekyb3d8bbwe/LocalCache/Roaming/Microsoft/Excel/report_db/Relazione%20di%20impatto%20-%20ENG.pdf" TargetMode="External"/><Relationship Id="rId103" Type="http://schemas.openxmlformats.org/officeDocument/2006/relationships/hyperlink" Target="https://www.bcorporation.net/en-us/find-a-b-corp/company/italgraniti-group-sp-a" TargetMode="External"/><Relationship Id="rId310" Type="http://schemas.openxmlformats.org/officeDocument/2006/relationships/hyperlink" Target="https://www.bcorporation.net/en-us/find-a-b-corp/company/bulgarelli-production-srl" TargetMode="External"/><Relationship Id="rId548" Type="http://schemas.openxmlformats.org/officeDocument/2006/relationships/hyperlink" Target="../../../../AppData/Local/Packages/Microsoft.Office.Desktop_8wekyb3d8bbwe/LocalCache/Roaming/Microsoft/Excel/report_db/edi2019impatto.pdf" TargetMode="External"/><Relationship Id="rId755" Type="http://schemas.openxmlformats.org/officeDocument/2006/relationships/hyperlink" Target="../../../../AppData/Local/Packages/Microsoft.Office.Desktop_8wekyb3d8bbwe/LocalCache/Roaming/Microsoft/Excel/report_db/albergo-relazione-annuale-di-impatto-sociale-2022.pdf" TargetMode="External"/><Relationship Id="rId962" Type="http://schemas.openxmlformats.org/officeDocument/2006/relationships/hyperlink" Target="../../../../AppData/Local/Packages/Microsoft.Office.Desktop_8wekyb3d8bbwe/LocalCache/Roaming/Microsoft/Excel/all_doc_db/SALES%20S.R.L.%20SOCIETA'%20BENEFIT" TargetMode="External"/><Relationship Id="rId91" Type="http://schemas.openxmlformats.org/officeDocument/2006/relationships/hyperlink" Target="../../../../AppData/Local/Packages/Microsoft.Office.Desktop_8wekyb3d8bbwe/LocalCache/Roaming/Microsoft/Excel/report_db/BILANCIO%20SCPA%202020-12%20english.pdf" TargetMode="External"/><Relationship Id="rId187" Type="http://schemas.openxmlformats.org/officeDocument/2006/relationships/hyperlink" Target="../../../../AppData/Local/Packages/Microsoft.Office.Desktop_8wekyb3d8bbwe/LocalCache/Roaming/Microsoft/Excel/report_db/Reti_Relazione-integrata-sulla-gestione-e-nota-integrativa-2021.pdf" TargetMode="External"/><Relationship Id="rId394" Type="http://schemas.openxmlformats.org/officeDocument/2006/relationships/hyperlink" Target="https://www.bcorporation.net/en-us/find-a-b-corp/company/ly-company-italia-acquainbrick-srl-societ-benefit" TargetMode="External"/><Relationship Id="rId408" Type="http://schemas.openxmlformats.org/officeDocument/2006/relationships/hyperlink" Target="../../../../AppData/Local/Packages/Microsoft.Office.Desktop_8wekyb3d8bbwe/LocalCache/Roaming/Microsoft/Excel/report_db/greenmedia-Bilancio_sostenibilita_Gml.pdf" TargetMode="External"/><Relationship Id="rId615" Type="http://schemas.openxmlformats.org/officeDocument/2006/relationships/hyperlink" Target="../../../../AppData/Local/Packages/Microsoft.Office.Desktop_8wekyb3d8bbwe/LocalCache/Roaming/Microsoft/Excel/all_doc_db/DAVINES%20S.P.A" TargetMode="External"/><Relationship Id="rId822" Type="http://schemas.openxmlformats.org/officeDocument/2006/relationships/hyperlink" Target="../../../../AppData/Local/Packages/Microsoft.Office.Desktop_8wekyb3d8bbwe/LocalCache/Roaming/Microsoft/Excel/all_doc_db/MAGANETTI%20SPEDIZIONI%20S.P.A" TargetMode="External"/><Relationship Id="rId1038" Type="http://schemas.openxmlformats.org/officeDocument/2006/relationships/hyperlink" Target="../../../../AppData/Local/Packages/Microsoft.Office.Desktop_8wekyb3d8bbwe/LocalCache/Roaming/Microsoft/Excel/all_doc_db/ALISEA%20S.R.L.%20SOCIETA'%20BENEFIT" TargetMode="External"/><Relationship Id="rId254" Type="http://schemas.openxmlformats.org/officeDocument/2006/relationships/hyperlink" Target="../../../../AppData/Local/Packages/Microsoft.Office.Desktop_8wekyb3d8bbwe/LocalCache/Roaming/Microsoft/Excel/report_db/filippi-d4uq79qy.pdf" TargetMode="External"/><Relationship Id="rId699" Type="http://schemas.openxmlformats.org/officeDocument/2006/relationships/hyperlink" Target="../../../../AppData/Local/Packages/Microsoft.Office.Desktop_8wekyb3d8bbwe/LocalCache/Roaming/Microsoft/Excel/report_db/avignonesi-2022%20Impact%20Report.pdf" TargetMode="External"/><Relationship Id="rId1091" Type="http://schemas.openxmlformats.org/officeDocument/2006/relationships/hyperlink" Target="../../../../AppData/Local/Packages/Microsoft.Office.Desktop_8wekyb3d8bbwe/LocalCache/Roaming/Microsoft/Excel/all_doc_db/BIOVA%20S.R.L" TargetMode="External"/><Relationship Id="rId1105" Type="http://schemas.openxmlformats.org/officeDocument/2006/relationships/hyperlink" Target="report_db\Gemeinwohlbericht_2022.pdf" TargetMode="External"/><Relationship Id="rId49" Type="http://schemas.openxmlformats.org/officeDocument/2006/relationships/hyperlink" Target="../../../../AppData/Local/Packages/Microsoft.Office.Desktop_8wekyb3d8bbwe/LocalCache/Roaming/Microsoft/Excel/report_db/ensoimp19opu-a_impact-report-2019_web_english.pdf" TargetMode="External"/><Relationship Id="rId114" Type="http://schemas.openxmlformats.org/officeDocument/2006/relationships/hyperlink" Target="../../../../AppData/Local/Packages/Microsoft.Office.Desktop_8wekyb3d8bbwe/LocalCache/Roaming/Microsoft/Excel/report_db/ANDRIANI-2022-Sustainability-Management-Report_interactive.pdf" TargetMode="External"/><Relationship Id="rId461" Type="http://schemas.openxmlformats.org/officeDocument/2006/relationships/hyperlink" Target="../../../../AppData/Local/Packages/Microsoft.Office.Desktop_8wekyb3d8bbwe/LocalCache/Roaming/Microsoft/Excel/report_db/alisea-RELAZIONE-DI-IMPATTO-2019-DEF_.pdf" TargetMode="External"/><Relationship Id="rId559" Type="http://schemas.openxmlformats.org/officeDocument/2006/relationships/hyperlink" Target="https://www.bcorporation.net/en-us/find-a-b-corp/company/invento-innovation-lab-impresa-sociale-srl" TargetMode="External"/><Relationship Id="rId766" Type="http://schemas.openxmlformats.org/officeDocument/2006/relationships/hyperlink" Target="../../../../AppData/Local/Packages/Microsoft.Office.Desktop_8wekyb3d8bbwe/LocalCache/Roaming/Microsoft/Excel/report_db/fileni-101-22-Bilancio-Fileni-2021-digitale.pdf" TargetMode="External"/><Relationship Id="rId198" Type="http://schemas.openxmlformats.org/officeDocument/2006/relationships/hyperlink" Target="../../../../AppData/Local/Packages/Microsoft.Office.Desktop_8wekyb3d8bbwe/LocalCache/Roaming/Microsoft/Excel/report_db/2021-Sustainability-ReportDoxee.pdf" TargetMode="External"/><Relationship Id="rId321" Type="http://schemas.openxmlformats.org/officeDocument/2006/relationships/hyperlink" Target="../../../../AppData/Local/Packages/Microsoft.Office.Desktop_8wekyb3d8bbwe/LocalCache/Roaming/Microsoft/Excel/report_db/fedabo-Report%20Sostenibilit&#224;%20Fedabo%202019.pdf" TargetMode="External"/><Relationship Id="rId419" Type="http://schemas.openxmlformats.org/officeDocument/2006/relationships/hyperlink" Target="https://www.bcorporation.net/en-us/find-a-b-corp/company/breaders-srl" TargetMode="External"/><Relationship Id="rId626" Type="http://schemas.openxmlformats.org/officeDocument/2006/relationships/hyperlink" Target="../../../../AppData/Local/Packages/Microsoft.Office.Desktop_8wekyb3d8bbwe/LocalCache/Roaming/Microsoft/Excel/report_db/peoplemanlab-PML-Relazione-di-impatto-2018.pdf" TargetMode="External"/><Relationship Id="rId973" Type="http://schemas.openxmlformats.org/officeDocument/2006/relationships/hyperlink" Target="../../../../AppData/Local/Packages/Microsoft.Office.Desktop_8wekyb3d8bbwe/LocalCache/Roaming/Microsoft/Excel/report_db/neb-NB_RELAZIONE_DI_IMPATTO_2020.pdf" TargetMode="External"/><Relationship Id="rId1049" Type="http://schemas.openxmlformats.org/officeDocument/2006/relationships/hyperlink" Target="../../../../AppData/Local/Packages/Microsoft.Office.Desktop_8wekyb3d8bbwe/LocalCache/Roaming/Microsoft/Excel/all_doc_db/012FACTORY%20SOCIETA'%20PER%20AZIONI%20SOCIETA'%20BENEFIT" TargetMode="External"/><Relationship Id="rId833" Type="http://schemas.openxmlformats.org/officeDocument/2006/relationships/hyperlink" Target="../../../../AppData/Local/Packages/Microsoft.Office.Desktop_8wekyb3d8bbwe/LocalCache/Roaming/Microsoft/Excel/report_db/Gruppo-Lampa_Relazione-di-Impatto-2022.pdf" TargetMode="External"/><Relationship Id="rId1116" Type="http://schemas.openxmlformats.org/officeDocument/2006/relationships/hyperlink" Target="report_db\Geschaeftsbericht_2014.pdf" TargetMode="External"/><Relationship Id="rId265" Type="http://schemas.openxmlformats.org/officeDocument/2006/relationships/hyperlink" Target="../../../../AppData/Local/Packages/Microsoft.Office.Desktop_8wekyb3d8bbwe/LocalCache/Roaming/Microsoft/Excel/report_db/kf-Bilancio-di-sostenibilita-2022-KF_en.pdf" TargetMode="External"/><Relationship Id="rId472" Type="http://schemas.openxmlformats.org/officeDocument/2006/relationships/hyperlink" Target="../../../../AppData/Local/Packages/Microsoft.Office.Desktop_8wekyb3d8bbwe/LocalCache/Roaming/Microsoft/Excel/report_db/OMTRA-Impact-Report-2022-Version-EN.pdf" TargetMode="External"/><Relationship Id="rId900" Type="http://schemas.openxmlformats.org/officeDocument/2006/relationships/hyperlink" Target="../../../../AppData/Local/Packages/Microsoft.Office.Desktop_8wekyb3d8bbwe/LocalCache/Roaming/Microsoft/Excel/all_doc_db/ELMEC%20SOLAR%20S.R.L" TargetMode="External"/><Relationship Id="rId125" Type="http://schemas.openxmlformats.org/officeDocument/2006/relationships/hyperlink" Target="https://www.bcorporation.net/en-us/find-a-b-corp/company/nwg-spa" TargetMode="External"/><Relationship Id="rId332" Type="http://schemas.openxmlformats.org/officeDocument/2006/relationships/hyperlink" Target="https://www.bcorporation.net/en-us/find-a-b-corp/company/save-nrg-srl" TargetMode="External"/><Relationship Id="rId777" Type="http://schemas.openxmlformats.org/officeDocument/2006/relationships/hyperlink" Target="../../../../AppData/Local/Packages/Microsoft.Office.Desktop_8wekyb3d8bbwe/LocalCache/Roaming/Microsoft/Excel/report_db/Bringme-Srl-Societa&#768;-Benefit_Relazione-dImpatto_2019-2019_compressed-1.pdf" TargetMode="External"/><Relationship Id="rId984" Type="http://schemas.openxmlformats.org/officeDocument/2006/relationships/hyperlink" Target="../../../../AppData/Local/Packages/Microsoft.Office.Desktop_8wekyb3d8bbwe/LocalCache/Roaming/Microsoft/Excel/report_db/ars-impatto22.pdf" TargetMode="External"/><Relationship Id="rId637" Type="http://schemas.openxmlformats.org/officeDocument/2006/relationships/hyperlink" Target="../../../../AppData/Local/Packages/Microsoft.Office.Desktop_8wekyb3d8bbwe/LocalCache/Roaming/Microsoft/Excel/report_db/peekabo-RELAZIONE-DI-IMPATTO-2022-PEEKABOO-SOCIETA-BENEFIT-SRL.pdf" TargetMode="External"/><Relationship Id="rId844" Type="http://schemas.openxmlformats.org/officeDocument/2006/relationships/hyperlink" Target="../../../../AppData/Local/Packages/Microsoft.Office.Desktop_8wekyb3d8bbwe/LocalCache/Roaming/Microsoft/Excel/report_db/dorica2018-en.pdf" TargetMode="External"/><Relationship Id="rId276" Type="http://schemas.openxmlformats.org/officeDocument/2006/relationships/hyperlink" Target="../../../../AppData/Local/Packages/Microsoft.Office.Desktop_8wekyb3d8bbwe/LocalCache/Roaming/Microsoft/Excel/report_db/SAVEDUCKSustainability_Report_2020_EN.pdf" TargetMode="External"/><Relationship Id="rId483" Type="http://schemas.openxmlformats.org/officeDocument/2006/relationships/hyperlink" Target="../../../../AppData/Local/Packages/Microsoft.Office.Desktop_8wekyb3d8bbwe/LocalCache/Roaming/Microsoft/Excel/report_db/teanatura-Relazione-Societa&#768;_Benefit-2021.pdf" TargetMode="External"/><Relationship Id="rId690" Type="http://schemas.openxmlformats.org/officeDocument/2006/relationships/hyperlink" Target="../../../../AppData/Local/Packages/Microsoft.Office.Desktop_8wekyb3d8bbwe/LocalCache/Roaming/Microsoft/Excel/report_db/pragmetica-Relazione-dimpatto-2022-con-BIA-integrale.pdf" TargetMode="External"/><Relationship Id="rId704" Type="http://schemas.openxmlformats.org/officeDocument/2006/relationships/hyperlink" Target="../../../../AppData/Local/Packages/Microsoft.Office.Desktop_8wekyb3d8bbwe/LocalCache/Roaming/Microsoft/Excel/report_db/merits-2022_Merits_relazione_annuale_impatto.pdf" TargetMode="External"/><Relationship Id="rId911" Type="http://schemas.openxmlformats.org/officeDocument/2006/relationships/hyperlink" Target="../../../../AppData/Local/Packages/Microsoft.Office.Desktop_8wekyb3d8bbwe/LocalCache/Roaming/Microsoft/Excel/all_doc_db/ANTICA%20ERBORISTERIA%20-%20SOCIETA'%20PER%20AZIONI%20SOCIETA'%20BENEFIT%20O%20IN%20FORMA%20ABBREVIATA%20ANTICA%20ERBORISTERIA%20SPA%20SB" TargetMode="External"/><Relationship Id="rId1127" Type="http://schemas.openxmlformats.org/officeDocument/2006/relationships/hyperlink" Target="report_db\INTERCONSUL_2021.pdf" TargetMode="External"/><Relationship Id="rId40" Type="http://schemas.openxmlformats.org/officeDocument/2006/relationships/hyperlink" Target="https://www.bcorporation.net/en-us/find-a-b-corp/company/gruppo-assimoco" TargetMode="External"/><Relationship Id="rId136" Type="http://schemas.openxmlformats.org/officeDocument/2006/relationships/hyperlink" Target="../../../../AppData/Local/Packages/Microsoft.Office.Desktop_8wekyb3d8bbwe/LocalCache/Roaming/Microsoft/Excel/report_db/VanteaSMART_Relazione_di_Impatto_2022.pdf" TargetMode="External"/><Relationship Id="rId343" Type="http://schemas.openxmlformats.org/officeDocument/2006/relationships/hyperlink" Target="../../../../AppData/Local/Packages/Microsoft.Office.Desktop_8wekyb3d8bbwe/LocalCache/Roaming/Microsoft/Excel/report_db/orbit-64a0e4_938d846bad5047d88909525658dea1fd.pdf" TargetMode="External"/><Relationship Id="rId550" Type="http://schemas.openxmlformats.org/officeDocument/2006/relationships/hyperlink" Target="../../../../AppData/Local/Packages/Microsoft.Office.Desktop_8wekyb3d8bbwe/LocalCache/Roaming/Microsoft/Excel/report_db/edi-Relazione-di-impatto-2020.pdf" TargetMode="External"/><Relationship Id="rId788" Type="http://schemas.openxmlformats.org/officeDocument/2006/relationships/hyperlink" Target="../../../../AppData/Local/Packages/Microsoft.Office.Desktop_8wekyb3d8bbwe/LocalCache/Roaming/Microsoft/Excel/all_doc_db/ILLYCAFFE'%20S.P.A/cert" TargetMode="External"/><Relationship Id="rId995" Type="http://schemas.openxmlformats.org/officeDocument/2006/relationships/hyperlink" Target="../../../../AppData/Local/Packages/Microsoft.Office.Desktop_8wekyb3d8bbwe/LocalCache/Roaming/Microsoft/Excel/all_doc_db/LITOGRAFIA%20ANZANI%20S.R.L" TargetMode="External"/><Relationship Id="rId203" Type="http://schemas.openxmlformats.org/officeDocument/2006/relationships/hyperlink" Target="../../../../AppData/Local/Packages/Microsoft.Office.Desktop_8wekyb3d8bbwe/LocalCache/Roaming/Microsoft/Excel/report_db/RI-2022_def-LR.pdf" TargetMode="External"/><Relationship Id="rId648" Type="http://schemas.openxmlformats.org/officeDocument/2006/relationships/hyperlink" Target="https://www.bcorporation.net/en-us/find-a-b-corp/company/up2-you" TargetMode="External"/><Relationship Id="rId855" Type="http://schemas.openxmlformats.org/officeDocument/2006/relationships/hyperlink" Target="../../../../AppData/Local/Packages/Microsoft.Office.Desktop_8wekyb3d8bbwe/LocalCache/Roaming/Microsoft/Excel/all_doc_db/BIZAWAY%20SRL%20SOCIETA'%20BENEFIT%20OVVERO,%20IN%20FORMA%20ABBREVIATA%20BIZAWAY%20SRL%20SB" TargetMode="External"/><Relationship Id="rId1040" Type="http://schemas.openxmlformats.org/officeDocument/2006/relationships/hyperlink" Target="../../../../AppData/Local/Packages/Microsoft.Office.Desktop_8wekyb3d8bbwe/LocalCache/Roaming/Microsoft/Excel/all_doc_db/IMPACT%20HUB%20SRL" TargetMode="External"/><Relationship Id="rId287" Type="http://schemas.openxmlformats.org/officeDocument/2006/relationships/hyperlink" Target="../../../../AppData/Local/Packages/Microsoft.Office.Desktop_8wekyb3d8bbwe/LocalCache/Roaming/Microsoft/Excel/report_db/EUDA-2&#176;%20EUDAIMON%20CENSIS%20SINTESI.pdf" TargetMode="External"/><Relationship Id="rId410" Type="http://schemas.openxmlformats.org/officeDocument/2006/relationships/hyperlink" Target="../../../../AppData/Local/Packages/Microsoft.Office.Desktop_8wekyb3d8bbwe/LocalCache/Roaming/Microsoft/Excel/report_db/gml-RELAZIONE_DI_IMPATTO_2021.pdf" TargetMode="External"/><Relationship Id="rId494" Type="http://schemas.openxmlformats.org/officeDocument/2006/relationships/hyperlink" Target="../../../../AppData/Local/Packages/Microsoft.Office.Desktop_8wekyb3d8bbwe/LocalCache/Roaming/Microsoft/Excel/report_db/futureberry-essence.pdf" TargetMode="External"/><Relationship Id="rId508" Type="http://schemas.openxmlformats.org/officeDocument/2006/relationships/hyperlink" Target="https://www.bcorporation.net/en-us/find-a-b-corp/company/interconsul-srl" TargetMode="External"/><Relationship Id="rId715" Type="http://schemas.openxmlformats.org/officeDocument/2006/relationships/hyperlink" Target="../../../../AppData/Local/Packages/Microsoft.Office.Desktop_8wekyb3d8bbwe/LocalCache/Roaming/Microsoft/Excel/report_db/LAB-Relazione_Impatto-EN_2021_web.pdf" TargetMode="External"/><Relationship Id="rId922" Type="http://schemas.openxmlformats.org/officeDocument/2006/relationships/hyperlink" Target="../../../../AppData/Local/Packages/Microsoft.Office.Desktop_8wekyb3d8bbwe/LocalCache/Roaming/Microsoft/Excel/all_doc_db/KF%20S.R.L.%20SOCIETA'%20BENEFIT" TargetMode="External"/><Relationship Id="rId1138" Type="http://schemas.openxmlformats.org/officeDocument/2006/relationships/hyperlink" Target="report_db\P.M.G.%20ITALIA_2021.pdf" TargetMode="External"/><Relationship Id="rId147" Type="http://schemas.openxmlformats.org/officeDocument/2006/relationships/hyperlink" Target="../../../../AppData/Local/Packages/Microsoft.Office.Desktop_8wekyb3d8bbwe/LocalCache/Roaming/Microsoft/Excel/report_db/ENG_Evolution-Report.pdf" TargetMode="External"/><Relationship Id="rId354" Type="http://schemas.openxmlformats.org/officeDocument/2006/relationships/hyperlink" Target="../../../../AppData/Local/Packages/Microsoft.Office.Desktop_8wekyb3d8bbwe/LocalCache/Roaming/Microsoft/Excel/report_db/Nativa_SB_Relazione_di_Impatto_Zero_A_2015.pdf" TargetMode="External"/><Relationship Id="rId799" Type="http://schemas.openxmlformats.org/officeDocument/2006/relationships/hyperlink" Target="../../../../AppData/Local/Packages/Microsoft.Office.Desktop_8wekyb3d8bbwe/LocalCache/Roaming/Microsoft/Excel/report_db/CiviBank%20Green%20Social%20&amp;%20Sustainability%20Funding%20Framework_WEB.pdf" TargetMode="External"/><Relationship Id="rId51" Type="http://schemas.openxmlformats.org/officeDocument/2006/relationships/hyperlink" Target="../../../../AppData/Local/Packages/Microsoft.Office.Desktop_8wekyb3d8bbwe/LocalCache/Roaming/Microsoft/Excel/report_db/danone-integrated-annual-report-2022.pdf" TargetMode="External"/><Relationship Id="rId561" Type="http://schemas.openxmlformats.org/officeDocument/2006/relationships/hyperlink" Target="../../../../AppData/Local/Packages/Microsoft.Office.Desktop_8wekyb3d8bbwe/LocalCache/Roaming/Microsoft/Excel/report_db/Invento_Innovation-bilancio_sociale_2019.pdf" TargetMode="External"/><Relationship Id="rId659" Type="http://schemas.openxmlformats.org/officeDocument/2006/relationships/hyperlink" Target="https://www.bcorporation.net/en-us/find-a-b-corp/company/vivi-srl-societ-benefit" TargetMode="External"/><Relationship Id="rId866" Type="http://schemas.openxmlformats.org/officeDocument/2006/relationships/hyperlink" Target="../../../../AppData/Local/Packages/Microsoft.Office.Desktop_8wekyb3d8bbwe/LocalCache/Roaming/Microsoft/Excel/report_db/feudiBilancioSostenibilita2023.pdf" TargetMode="External"/><Relationship Id="rId214" Type="http://schemas.openxmlformats.org/officeDocument/2006/relationships/hyperlink" Target="../../../../AppData/Local/Packages/Microsoft.Office.Desktop_8wekyb3d8bbwe/LocalCache/Roaming/Microsoft/Excel/report_db/TeaPak-Impact-Report_2021.pdf" TargetMode="External"/><Relationship Id="rId298" Type="http://schemas.openxmlformats.org/officeDocument/2006/relationships/hyperlink" Target="https://www.bcorporation.net/en-us/find-a-b-corp/company/perlage-winery" TargetMode="External"/><Relationship Id="rId421" Type="http://schemas.openxmlformats.org/officeDocument/2006/relationships/hyperlink" Target="https://www.bcorporation.net/en-us/find-a-b-corp/company/rifo-srl" TargetMode="External"/><Relationship Id="rId519" Type="http://schemas.openxmlformats.org/officeDocument/2006/relationships/hyperlink" Target="https://www.bcorporation.net/en-us/find-a-b-corp/company/aequilibria-srl-s-b" TargetMode="External"/><Relationship Id="rId1051" Type="http://schemas.openxmlformats.org/officeDocument/2006/relationships/hyperlink" Target="../../../../AppData/Local/Packages/Microsoft.Office.Desktop_8wekyb3d8bbwe/LocalCache/Roaming/Microsoft/Excel/all_doc_db/FUTUREBERRY%20S.R.L.%20SOCIETA'%20BENEFIT" TargetMode="External"/><Relationship Id="rId158" Type="http://schemas.openxmlformats.org/officeDocument/2006/relationships/hyperlink" Target="../../../../AppData/Local/Packages/Microsoft.Office.Desktop_8wekyb3d8bbwe/LocalCache/Roaming/Microsoft/Excel/report_db/politica_responsabilit&#224;_sociale_ambientaleppp.pdf" TargetMode="External"/><Relationship Id="rId726" Type="http://schemas.openxmlformats.org/officeDocument/2006/relationships/hyperlink" Target="../../../../AppData/Local/Packages/Microsoft.Office.Desktop_8wekyb3d8bbwe/LocalCache/Roaming/Microsoft/Excel/all_doc_db/ARTKNIT%20STUDIOS%20S.R.L.%20START-UP%20COSTITUITA%20A%20NORMA%20DELL'ART.%204%20COMMA%2010%20BIS%20DEL%20DECRETO%20LEGGE%2024%20GENNAI%20O%202015,%20N.3" TargetMode="External"/><Relationship Id="rId933" Type="http://schemas.openxmlformats.org/officeDocument/2006/relationships/hyperlink" Target="../../../../AppData/Local/Packages/Microsoft.Office.Desktop_8wekyb3d8bbwe/LocalCache/Roaming/Microsoft/Excel/all_doc_db/EMMERRE%20S.R.L.%20SOCIETA'%20BENEFIT%20IN%20FORMA%20ABBREVIATA%20EMMERRE%20S.R.L.%20SB/cert" TargetMode="External"/><Relationship Id="rId1009" Type="http://schemas.openxmlformats.org/officeDocument/2006/relationships/hyperlink" Target="../../../../AppData/Local/Packages/Microsoft.Office.Desktop_8wekyb3d8bbwe/LocalCache/Roaming/Microsoft/Excel/report_db/dermophi-relazione-impatto-2023.pdf" TargetMode="External"/><Relationship Id="rId62" Type="http://schemas.openxmlformats.org/officeDocument/2006/relationships/hyperlink" Target="../../../../AppData/Local/Packages/Microsoft.Office.Desktop_8wekyb3d8bbwe/LocalCache/Roaming/Microsoft/Excel/report_db/davines-group-sustainability-report-19-20-en.pdf" TargetMode="External"/><Relationship Id="rId365" Type="http://schemas.openxmlformats.org/officeDocument/2006/relationships/hyperlink" Target="https://www.bcorporation.net/en-us/find-a-b-corp/company/ars-srl" TargetMode="External"/><Relationship Id="rId572" Type="http://schemas.openxmlformats.org/officeDocument/2006/relationships/hyperlink" Target="../../../../AppData/Local/Packages/Microsoft.Office.Desktop_8wekyb3d8bbwe/LocalCache/Roaming/Microsoft/Excel/report_db/floweRI_2023_Def.pdf" TargetMode="External"/><Relationship Id="rId225" Type="http://schemas.openxmlformats.org/officeDocument/2006/relationships/hyperlink" Target="https://www.bcorporation.net/en-us/find-a-b-corp/company/ambro-sol-srl-sb" TargetMode="External"/><Relationship Id="rId432" Type="http://schemas.openxmlformats.org/officeDocument/2006/relationships/hyperlink" Target="../../../../AppData/Local/Packages/Microsoft.Office.Desktop_8wekyb3d8bbwe/LocalCache/Roaming/Microsoft/Excel/report_db/wami-impact_report_2022.pdf" TargetMode="External"/><Relationship Id="rId877" Type="http://schemas.openxmlformats.org/officeDocument/2006/relationships/hyperlink" Target="../../../../AppData/Local/Packages/Microsoft.Office.Desktop_8wekyb3d8bbwe/LocalCache/Roaming/Microsoft/Excel/report_db/panino-RI_2021_Def.pdf" TargetMode="External"/><Relationship Id="rId1062" Type="http://schemas.openxmlformats.org/officeDocument/2006/relationships/hyperlink" Target="../../../../AppData/Local/Packages/Microsoft.Office.Desktop_8wekyb3d8bbwe/LocalCache/Roaming/Microsoft/Excel/all_doc_db/LITTLE%20GENIUS%20INTERNATIONAL%20S.R.L.%20SB" TargetMode="External"/><Relationship Id="rId737" Type="http://schemas.openxmlformats.org/officeDocument/2006/relationships/hyperlink" Target="../../../../AppData/Local/Packages/Microsoft.Office.Desktop_8wekyb3d8bbwe/LocalCache/Roaming/Microsoft/Excel/report_db/jacchetti-coe_Jacchetti_Politica_Aziendale_en.pdf" TargetMode="External"/><Relationship Id="rId944" Type="http://schemas.openxmlformats.org/officeDocument/2006/relationships/hyperlink" Target="../../../../AppData/Local/Packages/Microsoft.Office.Desktop_8wekyb3d8bbwe/LocalCache/Roaming/Microsoft/Excel/all_doc_db/DIASEN%20S.R.L" TargetMode="External"/><Relationship Id="rId73" Type="http://schemas.openxmlformats.org/officeDocument/2006/relationships/hyperlink" Target="../../../../AppData/Local/Packages/Microsoft.Office.Desktop_8wekyb3d8bbwe/LocalCache/Roaming/Microsoft/Excel/report_db/report-nwg_energia_2020_WEB.pdf" TargetMode="External"/><Relationship Id="rId169" Type="http://schemas.openxmlformats.org/officeDocument/2006/relationships/hyperlink" Target="../../../../AppData/Local/Packages/Microsoft.Office.Desktop_8wekyb3d8bbwe/LocalCache/Roaming/Microsoft/Excel/report_db/Impact-Report-Arca-Etichette-2022_comp-1.pdf" TargetMode="External"/><Relationship Id="rId376" Type="http://schemas.openxmlformats.org/officeDocument/2006/relationships/hyperlink" Target="../../../../AppData/Local/Packages/Microsoft.Office.Desktop_8wekyb3d8bbwe/LocalCache/Roaming/Microsoft/Excel/report_db/Digital-Magics-BdS-2020.pdf" TargetMode="External"/><Relationship Id="rId583" Type="http://schemas.openxmlformats.org/officeDocument/2006/relationships/hyperlink" Target="../../../../AppData/Local/Packages/Microsoft.Office.Desktop_8wekyb3d8bbwe/LocalCache/Roaming/Microsoft/Excel/report_db/veilReport-di-sostenibilita-BCorp-Veil-Energy-Srl-SB.pdf" TargetMode="External"/><Relationship Id="rId790" Type="http://schemas.openxmlformats.org/officeDocument/2006/relationships/hyperlink" Target="../../../../AppData/Local/Packages/Microsoft.Office.Desktop_8wekyb3d8bbwe/LocalCache/Roaming/Microsoft/Excel/all_doc_db/EOLO%20S.P.A" TargetMode="External"/><Relationship Id="rId804" Type="http://schemas.openxmlformats.org/officeDocument/2006/relationships/hyperlink" Target="../../../../AppData/Local/Packages/Microsoft.Office.Desktop_8wekyb3d8bbwe/LocalCache/Roaming/Microsoft/Excel/report_db/reda-DA-it-2022-1-signed.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3" Type="http://schemas.openxmlformats.org/officeDocument/2006/relationships/hyperlink" Target="https://www.halalitalia.org/en/certification/" TargetMode="External"/><Relationship Id="rId18" Type="http://schemas.openxmlformats.org/officeDocument/2006/relationships/hyperlink" Target="https://www.fileni.it/blog/la-sostenibilita-di-fileni-focus-sulle-certificazioni/" TargetMode="External"/><Relationship Id="rId26" Type="http://schemas.openxmlformats.org/officeDocument/2006/relationships/hyperlink" Target="https://www.linificio.it/certificazioni-filati/" TargetMode="External"/><Relationship Id="rId39" Type="http://schemas.openxmlformats.org/officeDocument/2006/relationships/hyperlink" Target="https://www.woolmark.com/it/industry/certification/?isRedirected=1" TargetMode="External"/><Relationship Id="rId21" Type="http://schemas.openxmlformats.org/officeDocument/2006/relationships/hyperlink" Target="https://www.savetheduck.com/blogs/sustainability/materials-and-certifications" TargetMode="External"/><Relationship Id="rId34" Type="http://schemas.openxmlformats.org/officeDocument/2006/relationships/hyperlink" Target="https://www.textilestandards.com/standards/124-the-good-cashmere-standard" TargetMode="External"/><Relationship Id="rId42" Type="http://schemas.openxmlformats.org/officeDocument/2006/relationships/hyperlink" Target="https://www.tessileesalute.it/servizi/3-certificazione-prodotti-e-processi" TargetMode="External"/><Relationship Id="rId47" Type="http://schemas.openxmlformats.org/officeDocument/2006/relationships/hyperlink" Target="https://ambientasgr.com/net-zero-strategy/" TargetMode="External"/><Relationship Id="rId50" Type="http://schemas.openxmlformats.org/officeDocument/2006/relationships/hyperlink" Target="https://artknit-studios.com/it/pages/certifications" TargetMode="External"/><Relationship Id="rId55" Type="http://schemas.openxmlformats.org/officeDocument/2006/relationships/hyperlink" Target="https://artknit-studios.com/it/pages/certifications" TargetMode="External"/><Relationship Id="rId63" Type="http://schemas.openxmlformats.org/officeDocument/2006/relationships/hyperlink" Target="https://www.certifico.com/normazione/358-news-normazione/11590-uni-cei-en-iso-iec-17000-2020" TargetMode="External"/><Relationship Id="rId68" Type="http://schemas.openxmlformats.org/officeDocument/2006/relationships/hyperlink" Target="https://www.iso.org/iso-13485-medical-devices.html" TargetMode="External"/><Relationship Id="rId76" Type="http://schemas.openxmlformats.org/officeDocument/2006/relationships/printerSettings" Target="../printerSettings/printerSettings3.bin"/><Relationship Id="rId7" Type="http://schemas.openxmlformats.org/officeDocument/2006/relationships/hyperlink" Target="https://www.rina.org/it/iscc-certification" TargetMode="External"/><Relationship Id="rId71" Type="http://schemas.openxmlformats.org/officeDocument/2006/relationships/hyperlink" Target="https://haccptraining.org/" TargetMode="External"/><Relationship Id="rId2" Type="http://schemas.openxmlformats.org/officeDocument/2006/relationships/hyperlink" Target="https://www.rina.org/it/brc-brand-reputation-compliance" TargetMode="External"/><Relationship Id="rId16" Type="http://schemas.openxmlformats.org/officeDocument/2006/relationships/hyperlink" Target="https://www.csqa.it/it-it/certificazioni/agroalimentare/filiera-avicola-controllata-dtp-126" TargetMode="External"/><Relationship Id="rId29" Type="http://schemas.openxmlformats.org/officeDocument/2006/relationships/hyperlink" Target="https://www.linificio.it/certificazioni-filati/" TargetMode="External"/><Relationship Id="rId11" Type="http://schemas.openxmlformats.org/officeDocument/2006/relationships/hyperlink" Target="https://www.rina.org/en/halal" TargetMode="External"/><Relationship Id="rId24" Type="http://schemas.openxmlformats.org/officeDocument/2006/relationships/hyperlink" Target="https://www.bluesign.com/en/" TargetMode="External"/><Relationship Id="rId32" Type="http://schemas.openxmlformats.org/officeDocument/2006/relationships/hyperlink" Target="https://icea.bio/certificazioni/non-food/prodotti-tessili-biologici-e-sostenibili/nativa-precious-fiber/" TargetMode="External"/><Relationship Id="rId37" Type="http://schemas.openxmlformats.org/officeDocument/2006/relationships/hyperlink" Target="https://artknit-studios.com/it/pages/certifications" TargetMode="External"/><Relationship Id="rId40" Type="http://schemas.openxmlformats.org/officeDocument/2006/relationships/hyperlink" Target="https://www.ul.com/services/ul-9798-bio-based-content-validation" TargetMode="External"/><Relationship Id="rId45" Type="http://schemas.openxmlformats.org/officeDocument/2006/relationships/hyperlink" Target="https://artknit-studios.com/it/pages/certifications" TargetMode="External"/><Relationship Id="rId53" Type="http://schemas.openxmlformats.org/officeDocument/2006/relationships/hyperlink" Target="https://icea.bio/en/certifications/non-food/biological-and-sustainable-textile-products/global-recycled-standard/" TargetMode="External"/><Relationship Id="rId58" Type="http://schemas.openxmlformats.org/officeDocument/2006/relationships/hyperlink" Target="https://www.quality-net.it/certificazione-greenguard/" TargetMode="External"/><Relationship Id="rId66" Type="http://schemas.openxmlformats.org/officeDocument/2006/relationships/hyperlink" Target="https://www.iso.org/standard/38768.html" TargetMode="External"/><Relationship Id="rId74" Type="http://schemas.openxmlformats.org/officeDocument/2006/relationships/hyperlink" Target="https://www.bio-garantie.at/agrovet" TargetMode="External"/><Relationship Id="rId5" Type="http://schemas.openxmlformats.org/officeDocument/2006/relationships/hyperlink" Target="https://www.eco-cert.it/servizi/iatf-16949-del-sistema-di-gestione-qualita-nellautomotive/" TargetMode="External"/><Relationship Id="rId15" Type="http://schemas.openxmlformats.org/officeDocument/2006/relationships/hyperlink" Target="https://www.dnv.it/services/ifs-food-standard-5172/" TargetMode="External"/><Relationship Id="rId23" Type="http://schemas.openxmlformats.org/officeDocument/2006/relationships/hyperlink" Target="https://www.savetheduck.com/blogs/sustainability/materials-and-certifications" TargetMode="External"/><Relationship Id="rId28" Type="http://schemas.openxmlformats.org/officeDocument/2006/relationships/hyperlink" Target="https://allianceflaxlinenhemp.eu/en/masters-of-linen-certification" TargetMode="External"/><Relationship Id="rId36" Type="http://schemas.openxmlformats.org/officeDocument/2006/relationships/hyperlink" Target="https://sustainablefibre.org/" TargetMode="External"/><Relationship Id="rId49" Type="http://schemas.openxmlformats.org/officeDocument/2006/relationships/hyperlink" Target="https://artknit-studios.com/it/pages/certifications" TargetMode="External"/><Relationship Id="rId57" Type="http://schemas.openxmlformats.org/officeDocument/2006/relationships/hyperlink" Target="https://agriculture.ec.europa.eu/farming/organic-farming/organic-logo_it" TargetMode="External"/><Relationship Id="rId61" Type="http://schemas.openxmlformats.org/officeDocument/2006/relationships/hyperlink" Target="https://globalgroupitalia.com/iso-18587-traduzioni.htm" TargetMode="External"/><Relationship Id="rId10" Type="http://schemas.openxmlformats.org/officeDocument/2006/relationships/hyperlink" Target="https://www.ul.com/" TargetMode="External"/><Relationship Id="rId19" Type="http://schemas.openxmlformats.org/officeDocument/2006/relationships/hyperlink" Target="https://www.fileni.it/blog/la-sostenibilita-di-fileni-focus-sulle-certificazioni/" TargetMode="External"/><Relationship Id="rId31" Type="http://schemas.openxmlformats.org/officeDocument/2006/relationships/hyperlink" Target="https://textileexchange.org/organic-content-standard/" TargetMode="External"/><Relationship Id="rId44" Type="http://schemas.openxmlformats.org/officeDocument/2006/relationships/hyperlink" Target="https://sustainawool.com.au/" TargetMode="External"/><Relationship Id="rId52" Type="http://schemas.openxmlformats.org/officeDocument/2006/relationships/hyperlink" Target="https://artknit-studios.com/it/pages/certifications" TargetMode="External"/><Relationship Id="rId60" Type="http://schemas.openxmlformats.org/officeDocument/2006/relationships/hyperlink" Target="https://europa.eu/youreurope/business/running-business/developing-business/emas-registration/index_it.htm" TargetMode="External"/><Relationship Id="rId65" Type="http://schemas.openxmlformats.org/officeDocument/2006/relationships/hyperlink" Target="https://www.imq.it/it/certificazione-di-sistemi-di-gestione-aziendali/iso-37001-sistemi-di-gestione-per-la-prevenzione-della-corruzione" TargetMode="External"/><Relationship Id="rId73" Type="http://schemas.openxmlformats.org/officeDocument/2006/relationships/hyperlink" Target="https://www.vincotte.be/en/professional/home/" TargetMode="External"/><Relationship Id="rId78" Type="http://schemas.openxmlformats.org/officeDocument/2006/relationships/table" Target="../tables/table2.xml"/><Relationship Id="rId4" Type="http://schemas.openxmlformats.org/officeDocument/2006/relationships/hyperlink" Target="https://www.lrqa.com/it-it/fssc-22000/?creative=679568805776&amp;keyword=certificazione%20fssc&amp;matchtype=p&amp;network=g&amp;device=c&amp;gad_source=1&amp;gclid=CjwKCAjwl4yyBhAgEiwADSEjeLsXADX_qRWPTiL0ciW_9iXTzfmGaJKNZinT7V1eZQqIA44UYh-8GxoCBxgQAvD_BwE" TargetMode="External"/><Relationship Id="rId9" Type="http://schemas.openxmlformats.org/officeDocument/2006/relationships/hyperlink" Target="https://www.hwlok.com/it/technical-certification/certification-02.html" TargetMode="External"/><Relationship Id="rId14" Type="http://schemas.openxmlformats.org/officeDocument/2006/relationships/hyperlink" Target="https://www.csqa.it/it-it/certificazioni/agroalimentare/ifs-food" TargetMode="External"/><Relationship Id="rId22" Type="http://schemas.openxmlformats.org/officeDocument/2006/relationships/hyperlink" Target="https://bettercotton.org/what-we-do/defining-better-our-standard/" TargetMode="External"/><Relationship Id="rId27" Type="http://schemas.openxmlformats.org/officeDocument/2006/relationships/hyperlink" Target="https://c2ccertified.org/the-standard/material-health-certificate" TargetMode="External"/><Relationship Id="rId30" Type="http://schemas.openxmlformats.org/officeDocument/2006/relationships/hyperlink" Target="https://icea.bio/certificazioni/non-food/prodotti-tessili-biologici-e-sostenibili/organic-content-standard/" TargetMode="External"/><Relationship Id="rId35" Type="http://schemas.openxmlformats.org/officeDocument/2006/relationships/hyperlink" Target="https://icea.bio/certificazioni/non-food/prodotti-tessili-biologici-e-sostenibili/sustainable-fibre-alliance/" TargetMode="External"/><Relationship Id="rId43" Type="http://schemas.openxmlformats.org/officeDocument/2006/relationships/hyperlink" Target="https://artknit-studios.com/it/pages/certifications" TargetMode="External"/><Relationship Id="rId48" Type="http://schemas.openxmlformats.org/officeDocument/2006/relationships/hyperlink" Target="https://www.reteclima.it/climate-neutral-e-carbon-neutral/" TargetMode="External"/><Relationship Id="rId56" Type="http://schemas.openxmlformats.org/officeDocument/2006/relationships/hyperlink" Target="https://artknit-studios.com/it/pages/certifications" TargetMode="External"/><Relationship Id="rId64" Type="http://schemas.openxmlformats.org/officeDocument/2006/relationships/hyperlink" Target="https://www.iso.org/standard/65034.html" TargetMode="External"/><Relationship Id="rId69" Type="http://schemas.openxmlformats.org/officeDocument/2006/relationships/hyperlink" Target="https://www.bureauveritas.it/needs/certificazione-iso-13485" TargetMode="External"/><Relationship Id="rId77" Type="http://schemas.openxmlformats.org/officeDocument/2006/relationships/drawing" Target="../drawings/drawing3.xml"/><Relationship Id="rId8" Type="http://schemas.openxmlformats.org/officeDocument/2006/relationships/hyperlink" Target="https://www.certiquality.it/it/servizi/certificazione-iscc" TargetMode="External"/><Relationship Id="rId51" Type="http://schemas.openxmlformats.org/officeDocument/2006/relationships/hyperlink" Target="https://www.lanaonline.it/content/certificazioni-ambientali-lanaonline?rewrite=certificazioni-ambientali-lanaonline" TargetMode="External"/><Relationship Id="rId72" Type="http://schemas.openxmlformats.org/officeDocument/2006/relationships/hyperlink" Target="https://www.dnv.it/training/introduzione-al-sistema-fami-qs-v-6-163015/" TargetMode="External"/><Relationship Id="rId3" Type="http://schemas.openxmlformats.org/officeDocument/2006/relationships/hyperlink" Target="https://www.dnv.it/services/fssc-22000-schema-di-certificazione-della-sicurezza-alimentare-5161/" TargetMode="External"/><Relationship Id="rId12" Type="http://schemas.openxmlformats.org/officeDocument/2006/relationships/hyperlink" Target="https://www.hqcitalia.com/" TargetMode="External"/><Relationship Id="rId17" Type="http://schemas.openxmlformats.org/officeDocument/2006/relationships/hyperlink" Target="https://www.fileni.it/blog/la-sostenibilita-di-fileni-focus-sulle-certificazioni/" TargetMode="External"/><Relationship Id="rId25" Type="http://schemas.openxmlformats.org/officeDocument/2006/relationships/hyperlink" Target="https://www.kemcolor.it/ultime-notizie/zdhc-una-certificazione-per-salvaguardare-lambiente/" TargetMode="External"/><Relationship Id="rId33" Type="http://schemas.openxmlformats.org/officeDocument/2006/relationships/hyperlink" Target="https://thegoodcashmerestandard.org/" TargetMode="External"/><Relationship Id="rId38" Type="http://schemas.openxmlformats.org/officeDocument/2006/relationships/hyperlink" Target="https://artknit-studios.com/it/pages/certifications" TargetMode="External"/><Relationship Id="rId46" Type="http://schemas.openxmlformats.org/officeDocument/2006/relationships/hyperlink" Target="https://www.oeko-tex.com/en/our-standards/oeko-tex-standard-100" TargetMode="External"/><Relationship Id="rId59" Type="http://schemas.openxmlformats.org/officeDocument/2006/relationships/hyperlink" Target="https://verra.org/programs/verified-carbon-standard/" TargetMode="External"/><Relationship Id="rId67" Type="http://schemas.openxmlformats.org/officeDocument/2006/relationships/hyperlink" Target="https://www.bureauveritas.it/needs/certificazione-iso-27001" TargetMode="External"/><Relationship Id="rId20" Type="http://schemas.openxmlformats.org/officeDocument/2006/relationships/hyperlink" Target="https://www.textilecomo.com/cos-e-for-textile" TargetMode="External"/><Relationship Id="rId41" Type="http://schemas.openxmlformats.org/officeDocument/2006/relationships/hyperlink" Target="https://artknit-studios.com/it/pages/certifications" TargetMode="External"/><Relationship Id="rId54" Type="http://schemas.openxmlformats.org/officeDocument/2006/relationships/hyperlink" Target="https://artknit-studios.com/it/pages/certifications" TargetMode="External"/><Relationship Id="rId62" Type="http://schemas.openxmlformats.org/officeDocument/2006/relationships/hyperlink" Target="https://www.iso.org/standard/73029.html" TargetMode="External"/><Relationship Id="rId70" Type="http://schemas.openxmlformats.org/officeDocument/2006/relationships/hyperlink" Target="https://www.nqa.com/en-bd/certification/standards/haccp" TargetMode="External"/><Relationship Id="rId75" Type="http://schemas.openxmlformats.org/officeDocument/2006/relationships/hyperlink" Target="https://www.dnv.it/services/programma-di-certificazione-gluten-free-numero-3-190855/" TargetMode="External"/><Relationship Id="rId1" Type="http://schemas.openxmlformats.org/officeDocument/2006/relationships/hyperlink" Target="https://www.rina.org/it/brc-brand-reputation-compliance" TargetMode="External"/><Relationship Id="rId6" Type="http://schemas.openxmlformats.org/officeDocument/2006/relationships/hyperlink" Target="https://www.dnv.it/services/iatf-16949-la-qualita-nel-settore-automotive-48667/"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halalitalia.org/en/certification/" TargetMode="External"/><Relationship Id="rId18" Type="http://schemas.openxmlformats.org/officeDocument/2006/relationships/hyperlink" Target="https://www.fileni.it/blog/la-sostenibilita-di-fileni-focus-sulle-certificazioni/" TargetMode="External"/><Relationship Id="rId26" Type="http://schemas.openxmlformats.org/officeDocument/2006/relationships/hyperlink" Target="https://www.linificio.it/certificazioni-filati/" TargetMode="External"/><Relationship Id="rId39" Type="http://schemas.openxmlformats.org/officeDocument/2006/relationships/hyperlink" Target="https://www.woolmark.com/it/industry/certification/?isRedirected=1" TargetMode="External"/><Relationship Id="rId21" Type="http://schemas.openxmlformats.org/officeDocument/2006/relationships/hyperlink" Target="https://www.savetheduck.com/blogs/sustainability/materials-and-certifications" TargetMode="External"/><Relationship Id="rId34" Type="http://schemas.openxmlformats.org/officeDocument/2006/relationships/hyperlink" Target="https://www.textilestandards.com/standards/124-the-good-cashmere-standard" TargetMode="External"/><Relationship Id="rId42" Type="http://schemas.openxmlformats.org/officeDocument/2006/relationships/hyperlink" Target="https://www.tessileesalute.it/servizi/3-certificazione-prodotti-e-processi" TargetMode="External"/><Relationship Id="rId47" Type="http://schemas.openxmlformats.org/officeDocument/2006/relationships/hyperlink" Target="https://ambientasgr.com/net-zero-strategy/" TargetMode="External"/><Relationship Id="rId50" Type="http://schemas.openxmlformats.org/officeDocument/2006/relationships/hyperlink" Target="https://artknit-studios.com/it/pages/certifications" TargetMode="External"/><Relationship Id="rId55" Type="http://schemas.openxmlformats.org/officeDocument/2006/relationships/hyperlink" Target="https://artknit-studios.com/it/pages/certifications" TargetMode="External"/><Relationship Id="rId63" Type="http://schemas.openxmlformats.org/officeDocument/2006/relationships/hyperlink" Target="https://www.certifico.com/normazione/358-news-normazione/11590-uni-cei-en-iso-iec-17000-2020" TargetMode="External"/><Relationship Id="rId68" Type="http://schemas.openxmlformats.org/officeDocument/2006/relationships/hyperlink" Target="https://www.iso.org/iso-13485-medical-devices.html" TargetMode="External"/><Relationship Id="rId76" Type="http://schemas.openxmlformats.org/officeDocument/2006/relationships/hyperlink" Target="https://www.iso.org/standard/65694.html" TargetMode="External"/><Relationship Id="rId7" Type="http://schemas.openxmlformats.org/officeDocument/2006/relationships/hyperlink" Target="https://www.rina.org/it/iscc-certification" TargetMode="External"/><Relationship Id="rId71" Type="http://schemas.openxmlformats.org/officeDocument/2006/relationships/hyperlink" Target="https://haccptraining.org/" TargetMode="External"/><Relationship Id="rId2" Type="http://schemas.openxmlformats.org/officeDocument/2006/relationships/hyperlink" Target="https://www.rina.org/it/brc-brand-reputation-compliance" TargetMode="External"/><Relationship Id="rId16" Type="http://schemas.openxmlformats.org/officeDocument/2006/relationships/hyperlink" Target="https://www.csqa.it/it-it/certificazioni/agroalimentare/filiera-avicola-controllata-dtp-126" TargetMode="External"/><Relationship Id="rId29" Type="http://schemas.openxmlformats.org/officeDocument/2006/relationships/hyperlink" Target="https://www.linificio.it/certificazioni-filati/" TargetMode="External"/><Relationship Id="rId11" Type="http://schemas.openxmlformats.org/officeDocument/2006/relationships/hyperlink" Target="https://www.rina.org/en/halal" TargetMode="External"/><Relationship Id="rId24" Type="http://schemas.openxmlformats.org/officeDocument/2006/relationships/hyperlink" Target="https://www.bluesign.com/en/" TargetMode="External"/><Relationship Id="rId32" Type="http://schemas.openxmlformats.org/officeDocument/2006/relationships/hyperlink" Target="https://icea.bio/certificazioni/non-food/prodotti-tessili-biologici-e-sostenibili/nativa-precious-fiber/" TargetMode="External"/><Relationship Id="rId37" Type="http://schemas.openxmlformats.org/officeDocument/2006/relationships/hyperlink" Target="https://artknit-studios.com/it/pages/certifications" TargetMode="External"/><Relationship Id="rId40" Type="http://schemas.openxmlformats.org/officeDocument/2006/relationships/hyperlink" Target="https://www.ul.com/services/ul-9798-bio-based-content-validation" TargetMode="External"/><Relationship Id="rId45" Type="http://schemas.openxmlformats.org/officeDocument/2006/relationships/hyperlink" Target="https://artknit-studios.com/it/pages/certifications" TargetMode="External"/><Relationship Id="rId53" Type="http://schemas.openxmlformats.org/officeDocument/2006/relationships/hyperlink" Target="https://icea.bio/en/certifications/non-food/biological-and-sustainable-textile-products/global-recycled-standard/" TargetMode="External"/><Relationship Id="rId58" Type="http://schemas.openxmlformats.org/officeDocument/2006/relationships/hyperlink" Target="https://www.quality-net.it/certificazione-greenguard/" TargetMode="External"/><Relationship Id="rId66" Type="http://schemas.openxmlformats.org/officeDocument/2006/relationships/hyperlink" Target="https://www.iso.org/standard/38768.html" TargetMode="External"/><Relationship Id="rId74" Type="http://schemas.openxmlformats.org/officeDocument/2006/relationships/hyperlink" Target="https://www.bio-garantie.at/agrovet" TargetMode="External"/><Relationship Id="rId79" Type="http://schemas.openxmlformats.org/officeDocument/2006/relationships/table" Target="../tables/table3.xml"/><Relationship Id="rId5" Type="http://schemas.openxmlformats.org/officeDocument/2006/relationships/hyperlink" Target="https://www.eco-cert.it/servizi/iatf-16949-del-sistema-di-gestione-qualita-nellautomotive/" TargetMode="External"/><Relationship Id="rId61" Type="http://schemas.openxmlformats.org/officeDocument/2006/relationships/hyperlink" Target="https://globalgroupitalia.com/iso-18587-traduzioni.htm" TargetMode="External"/><Relationship Id="rId10" Type="http://schemas.openxmlformats.org/officeDocument/2006/relationships/hyperlink" Target="https://www.ul.com/" TargetMode="External"/><Relationship Id="rId19" Type="http://schemas.openxmlformats.org/officeDocument/2006/relationships/hyperlink" Target="https://www.fileni.it/blog/la-sostenibilita-di-fileni-focus-sulle-certificazioni/" TargetMode="External"/><Relationship Id="rId31" Type="http://schemas.openxmlformats.org/officeDocument/2006/relationships/hyperlink" Target="https://textileexchange.org/organic-content-standard/" TargetMode="External"/><Relationship Id="rId44" Type="http://schemas.openxmlformats.org/officeDocument/2006/relationships/hyperlink" Target="https://sustainawool.com.au/" TargetMode="External"/><Relationship Id="rId52" Type="http://schemas.openxmlformats.org/officeDocument/2006/relationships/hyperlink" Target="https://artknit-studios.com/it/pages/certifications" TargetMode="External"/><Relationship Id="rId60" Type="http://schemas.openxmlformats.org/officeDocument/2006/relationships/hyperlink" Target="https://europa.eu/youreurope/business/running-business/developing-business/emas-registration/index_it.htm" TargetMode="External"/><Relationship Id="rId65" Type="http://schemas.openxmlformats.org/officeDocument/2006/relationships/hyperlink" Target="https://www.imq.it/it/certificazione-di-sistemi-di-gestione-aziendali/iso-37001-sistemi-di-gestione-per-la-prevenzione-della-corruzione" TargetMode="External"/><Relationship Id="rId73" Type="http://schemas.openxmlformats.org/officeDocument/2006/relationships/hyperlink" Target="https://www.vincotte.be/en/professional/home/" TargetMode="External"/><Relationship Id="rId78" Type="http://schemas.openxmlformats.org/officeDocument/2006/relationships/drawing" Target="../drawings/drawing4.xml"/><Relationship Id="rId4" Type="http://schemas.openxmlformats.org/officeDocument/2006/relationships/hyperlink" Target="https://www.lrqa.com/it-it/fssc-22000/?creative=679568805776&amp;keyword=certificazione%20fssc&amp;matchtype=p&amp;network=g&amp;device=c&amp;gad_source=1&amp;gclid=CjwKCAjwl4yyBhAgEiwADSEjeLsXADX_qRWPTiL0ciW_9iXTzfmGaJKNZinT7V1eZQqIA44UYh-8GxoCBxgQAvD_BwE" TargetMode="External"/><Relationship Id="rId9" Type="http://schemas.openxmlformats.org/officeDocument/2006/relationships/hyperlink" Target="https://www.hwlok.com/it/technical-certification/certification-02.html" TargetMode="External"/><Relationship Id="rId14" Type="http://schemas.openxmlformats.org/officeDocument/2006/relationships/hyperlink" Target="https://www.csqa.it/it-it/certificazioni/agroalimentare/ifs-food" TargetMode="External"/><Relationship Id="rId22" Type="http://schemas.openxmlformats.org/officeDocument/2006/relationships/hyperlink" Target="https://bettercotton.org/what-we-do/defining-better-our-standard/" TargetMode="External"/><Relationship Id="rId27" Type="http://schemas.openxmlformats.org/officeDocument/2006/relationships/hyperlink" Target="https://c2ccertified.org/the-standard/material-health-certificate" TargetMode="External"/><Relationship Id="rId30" Type="http://schemas.openxmlformats.org/officeDocument/2006/relationships/hyperlink" Target="https://icea.bio/certificazioni/non-food/prodotti-tessili-biologici-e-sostenibili/organic-content-standard/" TargetMode="External"/><Relationship Id="rId35" Type="http://schemas.openxmlformats.org/officeDocument/2006/relationships/hyperlink" Target="https://icea.bio/certificazioni/non-food/prodotti-tessili-biologici-e-sostenibili/sustainable-fibre-alliance/" TargetMode="External"/><Relationship Id="rId43" Type="http://schemas.openxmlformats.org/officeDocument/2006/relationships/hyperlink" Target="https://artknit-studios.com/it/pages/certifications" TargetMode="External"/><Relationship Id="rId48" Type="http://schemas.openxmlformats.org/officeDocument/2006/relationships/hyperlink" Target="https://www.reteclima.it/climate-neutral-e-carbon-neutral/" TargetMode="External"/><Relationship Id="rId56" Type="http://schemas.openxmlformats.org/officeDocument/2006/relationships/hyperlink" Target="https://artknit-studios.com/it/pages/certifications" TargetMode="External"/><Relationship Id="rId64" Type="http://schemas.openxmlformats.org/officeDocument/2006/relationships/hyperlink" Target="https://www.iso.org/standard/65034.html" TargetMode="External"/><Relationship Id="rId69" Type="http://schemas.openxmlformats.org/officeDocument/2006/relationships/hyperlink" Target="https://www.bureauveritas.it/needs/certificazione-iso-13485" TargetMode="External"/><Relationship Id="rId77" Type="http://schemas.openxmlformats.org/officeDocument/2006/relationships/printerSettings" Target="../printerSettings/printerSettings4.bin"/><Relationship Id="rId8" Type="http://schemas.openxmlformats.org/officeDocument/2006/relationships/hyperlink" Target="https://www.certiquality.it/it/servizi/certificazione-iscc" TargetMode="External"/><Relationship Id="rId51" Type="http://schemas.openxmlformats.org/officeDocument/2006/relationships/hyperlink" Target="https://www.lanaonline.it/content/certificazioni-ambientali-lanaonline?rewrite=certificazioni-ambientali-lanaonline" TargetMode="External"/><Relationship Id="rId72" Type="http://schemas.openxmlformats.org/officeDocument/2006/relationships/hyperlink" Target="https://www.dnv.it/training/introduzione-al-sistema-fami-qs-v-6-163015/" TargetMode="External"/><Relationship Id="rId3" Type="http://schemas.openxmlformats.org/officeDocument/2006/relationships/hyperlink" Target="https://www.dnv.it/services/fssc-22000-schema-di-certificazione-della-sicurezza-alimentare-5161/" TargetMode="External"/><Relationship Id="rId12" Type="http://schemas.openxmlformats.org/officeDocument/2006/relationships/hyperlink" Target="https://www.hqcitalia.com/" TargetMode="External"/><Relationship Id="rId17" Type="http://schemas.openxmlformats.org/officeDocument/2006/relationships/hyperlink" Target="https://www.fileni.it/blog/la-sostenibilita-di-fileni-focus-sulle-certificazioni/" TargetMode="External"/><Relationship Id="rId25" Type="http://schemas.openxmlformats.org/officeDocument/2006/relationships/hyperlink" Target="https://www.kemcolor.it/ultime-notizie/zdhc-una-certificazione-per-salvaguardare-lambiente/" TargetMode="External"/><Relationship Id="rId33" Type="http://schemas.openxmlformats.org/officeDocument/2006/relationships/hyperlink" Target="https://thegoodcashmerestandard.org/" TargetMode="External"/><Relationship Id="rId38" Type="http://schemas.openxmlformats.org/officeDocument/2006/relationships/hyperlink" Target="https://artknit-studios.com/it/pages/certifications" TargetMode="External"/><Relationship Id="rId46" Type="http://schemas.openxmlformats.org/officeDocument/2006/relationships/hyperlink" Target="https://www.oeko-tex.com/en/our-standards/oeko-tex-standard-100" TargetMode="External"/><Relationship Id="rId59" Type="http://schemas.openxmlformats.org/officeDocument/2006/relationships/hyperlink" Target="https://verra.org/programs/verified-carbon-standard/" TargetMode="External"/><Relationship Id="rId67" Type="http://schemas.openxmlformats.org/officeDocument/2006/relationships/hyperlink" Target="https://www.bureauveritas.it/needs/certificazione-iso-27001" TargetMode="External"/><Relationship Id="rId20" Type="http://schemas.openxmlformats.org/officeDocument/2006/relationships/hyperlink" Target="https://www.textilecomo.com/cos-e-for-textile" TargetMode="External"/><Relationship Id="rId41" Type="http://schemas.openxmlformats.org/officeDocument/2006/relationships/hyperlink" Target="https://artknit-studios.com/it/pages/certifications" TargetMode="External"/><Relationship Id="rId54" Type="http://schemas.openxmlformats.org/officeDocument/2006/relationships/hyperlink" Target="https://artknit-studios.com/it/pages/certifications" TargetMode="External"/><Relationship Id="rId62" Type="http://schemas.openxmlformats.org/officeDocument/2006/relationships/hyperlink" Target="https://www.iso.org/standard/73029.html" TargetMode="External"/><Relationship Id="rId70" Type="http://schemas.openxmlformats.org/officeDocument/2006/relationships/hyperlink" Target="https://www.nqa.com/en-bd/certification/standards/haccp" TargetMode="External"/><Relationship Id="rId75" Type="http://schemas.openxmlformats.org/officeDocument/2006/relationships/hyperlink" Target="https://www.dnv.it/services/programma-di-certificazione-gluten-free-numero-3-190855/" TargetMode="External"/><Relationship Id="rId1" Type="http://schemas.openxmlformats.org/officeDocument/2006/relationships/hyperlink" Target="https://www.rina.org/it/brc-brand-reputation-compliance" TargetMode="External"/><Relationship Id="rId6" Type="http://schemas.openxmlformats.org/officeDocument/2006/relationships/hyperlink" Target="https://www.dnv.it/services/iatf-16949-la-qualita-nel-settore-automotive-48667/" TargetMode="External"/><Relationship Id="rId15" Type="http://schemas.openxmlformats.org/officeDocument/2006/relationships/hyperlink" Target="https://www.dnv.it/services/ifs-food-standard-5172/" TargetMode="External"/><Relationship Id="rId23" Type="http://schemas.openxmlformats.org/officeDocument/2006/relationships/hyperlink" Target="https://www.savetheduck.com/blogs/sustainability/materials-and-certifications" TargetMode="External"/><Relationship Id="rId28" Type="http://schemas.openxmlformats.org/officeDocument/2006/relationships/hyperlink" Target="https://allianceflaxlinenhemp.eu/en/masters-of-linen-certification" TargetMode="External"/><Relationship Id="rId36" Type="http://schemas.openxmlformats.org/officeDocument/2006/relationships/hyperlink" Target="https://sustainablefibre.org/" TargetMode="External"/><Relationship Id="rId49" Type="http://schemas.openxmlformats.org/officeDocument/2006/relationships/hyperlink" Target="https://artknit-studios.com/it/pages/certifications" TargetMode="External"/><Relationship Id="rId57" Type="http://schemas.openxmlformats.org/officeDocument/2006/relationships/hyperlink" Target="https://agriculture.ec.europa.eu/farming/organic-farming/organic-logo_it"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D4DC-DAE5-4D59-9E98-70FA97273DF7}">
  <dimension ref="A1:FG231"/>
  <sheetViews>
    <sheetView topLeftCell="A139" zoomScale="63" zoomScaleNormal="70" workbookViewId="0">
      <pane xSplit="1" topLeftCell="B1" activePane="topRight" state="frozen"/>
      <selection pane="topRight" activeCell="AH124" sqref="AH124"/>
    </sheetView>
  </sheetViews>
  <sheetFormatPr defaultRowHeight="14.4" x14ac:dyDescent="0.3"/>
  <cols>
    <col min="1" max="1" width="36.5546875" customWidth="1"/>
    <col min="2" max="2" width="15.6640625" bestFit="1" customWidth="1"/>
    <col min="3" max="3" width="30.6640625" customWidth="1"/>
    <col min="4" max="4" width="80.88671875" bestFit="1" customWidth="1"/>
    <col min="5" max="5" width="46" bestFit="1" customWidth="1"/>
    <col min="6" max="6" width="153.5546875" bestFit="1" customWidth="1"/>
    <col min="7" max="7" width="98" bestFit="1" customWidth="1"/>
    <col min="8" max="8" width="16" bestFit="1" customWidth="1"/>
    <col min="9" max="9" width="15" bestFit="1" customWidth="1"/>
    <col min="10" max="10" width="15" customWidth="1"/>
    <col min="11" max="11" width="59.88671875" bestFit="1" customWidth="1"/>
    <col min="12" max="12" width="84" bestFit="1" customWidth="1"/>
    <col min="13" max="14" width="84" customWidth="1"/>
    <col min="15" max="15" width="53.88671875" customWidth="1"/>
    <col min="16" max="16" width="76.109375" bestFit="1" customWidth="1"/>
    <col min="17" max="17" width="84" bestFit="1" customWidth="1"/>
    <col min="18" max="18" width="68.77734375" bestFit="1" customWidth="1"/>
    <col min="19" max="19" width="55.5546875" bestFit="1" customWidth="1"/>
    <col min="20" max="20" width="65.6640625" bestFit="1" customWidth="1"/>
    <col min="21" max="21" width="70.77734375" bestFit="1" customWidth="1"/>
    <col min="22" max="23" width="51.88671875" customWidth="1"/>
    <col min="24" max="24" width="70.44140625" bestFit="1" customWidth="1"/>
    <col min="25" max="26" width="58.21875" customWidth="1"/>
    <col min="27" max="27" width="72.44140625" bestFit="1" customWidth="1"/>
    <col min="28" max="28" width="72.44140625" customWidth="1"/>
    <col min="29" max="30" width="58.21875" customWidth="1"/>
    <col min="31" max="31" width="61.33203125" bestFit="1" customWidth="1"/>
    <col min="32" max="32" width="61.33203125" customWidth="1"/>
    <col min="33" max="33" width="69.5546875" bestFit="1" customWidth="1"/>
    <col min="34" max="34" width="69.5546875" customWidth="1"/>
    <col min="35" max="35" width="56.6640625" bestFit="1" customWidth="1"/>
    <col min="36" max="36" width="60.77734375" bestFit="1" customWidth="1"/>
    <col min="37" max="47" width="60.77734375" customWidth="1"/>
    <col min="48" max="48" width="76.109375" bestFit="1" customWidth="1"/>
    <col min="49" max="49" width="144.6640625" bestFit="1" customWidth="1"/>
    <col min="50" max="50" width="14" bestFit="1" customWidth="1"/>
    <col min="51" max="53" width="14" customWidth="1"/>
    <col min="54" max="54" width="14.44140625" bestFit="1" customWidth="1"/>
    <col min="55" max="55" width="20.109375" bestFit="1" customWidth="1"/>
    <col min="56" max="56" width="22.44140625" bestFit="1" customWidth="1"/>
    <col min="57" max="57" width="24.5546875" bestFit="1" customWidth="1"/>
    <col min="58" max="58" width="6.6640625" bestFit="1" customWidth="1"/>
    <col min="59" max="61" width="18.5546875" bestFit="1" customWidth="1"/>
    <col min="62" max="62" width="12.88671875" bestFit="1" customWidth="1"/>
    <col min="63" max="63" width="27.77734375" bestFit="1" customWidth="1"/>
    <col min="64" max="64" width="12.88671875" customWidth="1"/>
    <col min="65" max="65" width="8.88671875" bestFit="1" customWidth="1"/>
    <col min="66" max="66" width="31.109375" bestFit="1" customWidth="1"/>
    <col min="67" max="67" width="31.109375" customWidth="1"/>
    <col min="68" max="68" width="13.88671875" bestFit="1" customWidth="1"/>
    <col min="69" max="69" width="10.6640625" bestFit="1" customWidth="1"/>
    <col min="70" max="70" width="31.109375" customWidth="1"/>
    <col min="71" max="71" width="6.6640625" bestFit="1" customWidth="1"/>
    <col min="72" max="72" width="13.21875" bestFit="1" customWidth="1"/>
    <col min="73" max="73" width="22.77734375" bestFit="1" customWidth="1"/>
    <col min="74" max="74" width="29.109375" bestFit="1" customWidth="1"/>
    <col min="75" max="75" width="16" bestFit="1" customWidth="1"/>
    <col min="76" max="76" width="12.109375" bestFit="1" customWidth="1"/>
    <col min="77" max="77" width="34.44140625" bestFit="1" customWidth="1"/>
    <col min="78" max="78" width="7.44140625" bestFit="1" customWidth="1"/>
    <col min="79" max="79" width="16" bestFit="1" customWidth="1"/>
    <col min="80" max="80" width="7.6640625" bestFit="1" customWidth="1"/>
    <col min="81" max="81" width="8" bestFit="1" customWidth="1"/>
    <col min="82" max="82" width="24.44140625" bestFit="1" customWidth="1"/>
    <col min="83" max="83" width="16" bestFit="1" customWidth="1"/>
    <col min="84" max="84" width="9.44140625" bestFit="1" customWidth="1"/>
    <col min="85" max="85" width="11.5546875" bestFit="1" customWidth="1"/>
    <col min="86" max="86" width="16.77734375" bestFit="1" customWidth="1"/>
    <col min="87" max="88" width="16.77734375" customWidth="1"/>
    <col min="89" max="89" width="35.44140625" bestFit="1" customWidth="1"/>
    <col min="90" max="90" width="22.44140625" bestFit="1" customWidth="1"/>
    <col min="91" max="91" width="8.21875" bestFit="1" customWidth="1"/>
    <col min="92" max="92" width="26.6640625" customWidth="1"/>
    <col min="93" max="93" width="18.5546875" bestFit="1" customWidth="1"/>
    <col min="94" max="94" width="19.88671875" bestFit="1" customWidth="1"/>
    <col min="95" max="95" width="13.88671875" bestFit="1" customWidth="1"/>
    <col min="96" max="96" width="17.33203125" bestFit="1" customWidth="1"/>
    <col min="97" max="97" width="16.33203125" bestFit="1" customWidth="1"/>
    <col min="98" max="99" width="16.33203125" customWidth="1"/>
    <col min="100" max="100" width="36.88671875" bestFit="1" customWidth="1"/>
    <col min="101" max="101" width="25.77734375" bestFit="1" customWidth="1"/>
    <col min="102" max="102" width="20.44140625" bestFit="1" customWidth="1"/>
    <col min="103" max="103" width="14.88671875" customWidth="1"/>
    <col min="104" max="104" width="13.44140625" bestFit="1" customWidth="1"/>
    <col min="105" max="105" width="13.44140625" customWidth="1"/>
    <col min="106" max="106" width="28.77734375" bestFit="1" customWidth="1"/>
    <col min="107" max="108" width="22.21875" bestFit="1" customWidth="1"/>
    <col min="109" max="112" width="22.21875" customWidth="1"/>
    <col min="113" max="113" width="13.44140625" customWidth="1"/>
    <col min="114" max="114" width="21.77734375" bestFit="1" customWidth="1"/>
    <col min="115" max="115" width="21.77734375" customWidth="1"/>
    <col min="116" max="118" width="14.6640625" customWidth="1"/>
    <col min="119" max="119" width="17.44140625" customWidth="1"/>
    <col min="120" max="120" width="22.21875" bestFit="1" customWidth="1"/>
    <col min="121" max="125" width="22.21875" customWidth="1"/>
    <col min="126" max="126" width="22.21875" bestFit="1" customWidth="1"/>
    <col min="127" max="127" width="22.21875" customWidth="1"/>
    <col min="128" max="128" width="16" bestFit="1" customWidth="1"/>
    <col min="129" max="129" width="17.33203125" bestFit="1" customWidth="1"/>
    <col min="130" max="146" width="22.21875" customWidth="1"/>
    <col min="153" max="163" width="11.77734375" bestFit="1" customWidth="1"/>
  </cols>
  <sheetData>
    <row r="1" spans="1:163" x14ac:dyDescent="0.3">
      <c r="A1" t="s">
        <v>0</v>
      </c>
      <c r="B1" t="s">
        <v>1</v>
      </c>
      <c r="C1" t="s">
        <v>2</v>
      </c>
      <c r="D1" t="s">
        <v>3</v>
      </c>
      <c r="E1" t="s">
        <v>4</v>
      </c>
      <c r="F1" t="s">
        <v>1353</v>
      </c>
      <c r="G1" s="1" t="s">
        <v>959</v>
      </c>
      <c r="H1" t="s">
        <v>888</v>
      </c>
      <c r="I1" t="s">
        <v>915</v>
      </c>
      <c r="J1" t="s">
        <v>933</v>
      </c>
      <c r="K1" t="s">
        <v>1701</v>
      </c>
      <c r="L1" t="s">
        <v>1921</v>
      </c>
      <c r="M1" t="s">
        <v>1922</v>
      </c>
      <c r="N1" t="s">
        <v>1923</v>
      </c>
      <c r="O1" t="s">
        <v>1924</v>
      </c>
      <c r="P1" t="s">
        <v>1925</v>
      </c>
      <c r="Q1" t="s">
        <v>1926</v>
      </c>
      <c r="R1" t="s">
        <v>1927</v>
      </c>
      <c r="S1" t="s">
        <v>1928</v>
      </c>
      <c r="T1" t="s">
        <v>1929</v>
      </c>
      <c r="U1" t="s">
        <v>1930</v>
      </c>
      <c r="V1" t="s">
        <v>1931</v>
      </c>
      <c r="W1" t="s">
        <v>1932</v>
      </c>
      <c r="X1" t="s">
        <v>1933</v>
      </c>
      <c r="Y1" t="s">
        <v>1934</v>
      </c>
      <c r="Z1" t="s">
        <v>1935</v>
      </c>
      <c r="AA1" t="s">
        <v>1936</v>
      </c>
      <c r="AB1" t="s">
        <v>1937</v>
      </c>
      <c r="AC1" t="s">
        <v>1938</v>
      </c>
      <c r="AD1" t="s">
        <v>1939</v>
      </c>
      <c r="AE1" t="s">
        <v>1940</v>
      </c>
      <c r="AF1" t="s">
        <v>1941</v>
      </c>
      <c r="AG1" t="s">
        <v>1942</v>
      </c>
      <c r="AH1" t="s">
        <v>1943</v>
      </c>
      <c r="AI1" t="s">
        <v>1957</v>
      </c>
      <c r="AJ1" t="s">
        <v>1944</v>
      </c>
      <c r="AK1" t="s">
        <v>1945</v>
      </c>
      <c r="AL1" t="s">
        <v>1946</v>
      </c>
      <c r="AM1" t="s">
        <v>1947</v>
      </c>
      <c r="AN1" t="s">
        <v>1948</v>
      </c>
      <c r="AO1" t="s">
        <v>1949</v>
      </c>
      <c r="AP1" t="s">
        <v>1950</v>
      </c>
      <c r="AQ1" t="s">
        <v>1951</v>
      </c>
      <c r="AR1" t="s">
        <v>1952</v>
      </c>
      <c r="AS1" t="s">
        <v>1953</v>
      </c>
      <c r="AT1" t="s">
        <v>1954</v>
      </c>
      <c r="AU1" t="s">
        <v>1955</v>
      </c>
      <c r="AV1" t="s">
        <v>1956</v>
      </c>
      <c r="AW1" t="s">
        <v>1350</v>
      </c>
      <c r="AX1" t="s">
        <v>1565</v>
      </c>
      <c r="AY1" t="s">
        <v>1592</v>
      </c>
      <c r="AZ1" t="s">
        <v>1621</v>
      </c>
      <c r="BA1" t="s">
        <v>1635</v>
      </c>
      <c r="BB1" t="s">
        <v>1982</v>
      </c>
      <c r="BC1" t="s">
        <v>1564</v>
      </c>
      <c r="BD1" t="s">
        <v>1537</v>
      </c>
      <c r="BE1" t="s">
        <v>1511</v>
      </c>
      <c r="BF1" t="s">
        <v>1510</v>
      </c>
      <c r="BG1" t="s">
        <v>1509</v>
      </c>
      <c r="BH1" t="s">
        <v>1508</v>
      </c>
      <c r="BI1" t="s">
        <v>1507</v>
      </c>
      <c r="BJ1" t="s">
        <v>1484</v>
      </c>
      <c r="BK1" t="s">
        <v>1725</v>
      </c>
      <c r="BL1" t="s">
        <v>1724</v>
      </c>
      <c r="BM1" t="s">
        <v>1475</v>
      </c>
      <c r="BN1" t="s">
        <v>1577</v>
      </c>
      <c r="BO1" t="s">
        <v>1578</v>
      </c>
      <c r="BP1" t="s">
        <v>1793</v>
      </c>
      <c r="BQ1" t="s">
        <v>1792</v>
      </c>
      <c r="BR1" t="s">
        <v>1791</v>
      </c>
      <c r="BS1" t="s">
        <v>1790</v>
      </c>
      <c r="BT1" t="s">
        <v>1474</v>
      </c>
      <c r="BU1" t="s">
        <v>1473</v>
      </c>
      <c r="BV1" t="s">
        <v>1472</v>
      </c>
      <c r="BW1" t="s">
        <v>1471</v>
      </c>
      <c r="BX1" t="s">
        <v>1470</v>
      </c>
      <c r="BY1" t="s">
        <v>1456</v>
      </c>
      <c r="BZ1" t="s">
        <v>1469</v>
      </c>
      <c r="CA1" t="s">
        <v>1468</v>
      </c>
      <c r="CB1" t="s">
        <v>1467</v>
      </c>
      <c r="CC1" t="s">
        <v>1466</v>
      </c>
      <c r="CD1" t="s">
        <v>1465</v>
      </c>
      <c r="CE1" t="s">
        <v>1464</v>
      </c>
      <c r="CF1" t="s">
        <v>1441</v>
      </c>
      <c r="CG1" t="s">
        <v>1440</v>
      </c>
      <c r="CH1" t="s">
        <v>1386</v>
      </c>
      <c r="CI1" t="s">
        <v>1757</v>
      </c>
      <c r="CJ1" t="s">
        <v>1862</v>
      </c>
      <c r="CK1" t="s">
        <v>1385</v>
      </c>
      <c r="CL1" t="s">
        <v>1361</v>
      </c>
      <c r="CM1" t="s">
        <v>1562</v>
      </c>
      <c r="CN1" t="s">
        <v>1741</v>
      </c>
      <c r="CO1" t="s">
        <v>2127</v>
      </c>
      <c r="CP1" t="s">
        <v>1351</v>
      </c>
      <c r="CQ1" t="s">
        <v>1348</v>
      </c>
      <c r="CR1" t="s">
        <v>917</v>
      </c>
      <c r="CS1" t="s">
        <v>901</v>
      </c>
      <c r="CT1" t="s">
        <v>916</v>
      </c>
      <c r="CU1" t="s">
        <v>988</v>
      </c>
      <c r="CV1" t="s">
        <v>1593</v>
      </c>
      <c r="CW1" t="s">
        <v>1556</v>
      </c>
      <c r="CX1" t="s">
        <v>1352</v>
      </c>
      <c r="CY1" t="s">
        <v>918</v>
      </c>
      <c r="CZ1" t="s">
        <v>989</v>
      </c>
      <c r="DA1" t="s">
        <v>1643</v>
      </c>
      <c r="DB1" t="s">
        <v>1347</v>
      </c>
      <c r="DC1" t="s">
        <v>919</v>
      </c>
      <c r="DD1" t="s">
        <v>1031</v>
      </c>
      <c r="DE1" t="s">
        <v>1682</v>
      </c>
      <c r="DF1" t="s">
        <v>1681</v>
      </c>
      <c r="DG1" t="s">
        <v>1660</v>
      </c>
      <c r="DH1" t="s">
        <v>1167</v>
      </c>
      <c r="DI1" t="s">
        <v>1024</v>
      </c>
      <c r="DJ1" t="s">
        <v>1234</v>
      </c>
      <c r="DK1" t="s">
        <v>1235</v>
      </c>
      <c r="DL1" t="s">
        <v>993</v>
      </c>
      <c r="DM1" t="s">
        <v>1817</v>
      </c>
      <c r="DN1" t="s">
        <v>1816</v>
      </c>
      <c r="DO1" t="s">
        <v>1023</v>
      </c>
      <c r="DP1" t="s">
        <v>1064</v>
      </c>
      <c r="DQ1" t="s">
        <v>1230</v>
      </c>
      <c r="DR1" t="s">
        <v>1236</v>
      </c>
      <c r="DS1" t="s">
        <v>1065</v>
      </c>
      <c r="DT1" t="s">
        <v>1096</v>
      </c>
      <c r="DU1" t="s">
        <v>1284</v>
      </c>
      <c r="DV1" t="s">
        <v>954</v>
      </c>
      <c r="DW1" t="s">
        <v>1573</v>
      </c>
      <c r="DX1" t="s">
        <v>1369</v>
      </c>
      <c r="DY1" t="s">
        <v>1346</v>
      </c>
      <c r="DZ1" t="s">
        <v>1360</v>
      </c>
      <c r="EA1" t="s">
        <v>2282</v>
      </c>
      <c r="EB1" t="s">
        <v>1538</v>
      </c>
      <c r="EC1" t="s">
        <v>1752</v>
      </c>
      <c r="ED1" t="s">
        <v>1560</v>
      </c>
      <c r="EE1" t="s">
        <v>1587</v>
      </c>
      <c r="EF1" t="s">
        <v>1731</v>
      </c>
      <c r="EG1" t="s">
        <v>1711</v>
      </c>
      <c r="EH1" t="s">
        <v>1710</v>
      </c>
      <c r="EI1" t="s">
        <v>1709</v>
      </c>
      <c r="EJ1" t="s">
        <v>1708</v>
      </c>
      <c r="EK1" t="s">
        <v>1611</v>
      </c>
      <c r="EL1" t="s">
        <v>1610</v>
      </c>
      <c r="EM1" t="s">
        <v>1609</v>
      </c>
      <c r="EN1" t="s">
        <v>1561</v>
      </c>
      <c r="EO1" t="s">
        <v>1539</v>
      </c>
      <c r="EP1" t="s">
        <v>1125</v>
      </c>
      <c r="ER1" t="s">
        <v>1532</v>
      </c>
      <c r="ET1" t="s">
        <v>1965</v>
      </c>
      <c r="EU1" t="s">
        <v>1966</v>
      </c>
      <c r="FG1" t="s">
        <v>1969</v>
      </c>
    </row>
    <row r="2" spans="1:163" s="2" customFormat="1" x14ac:dyDescent="0.3">
      <c r="A2" s="2" t="s">
        <v>5</v>
      </c>
      <c r="B2" s="2" t="s">
        <v>6</v>
      </c>
      <c r="C2" s="3">
        <v>43608</v>
      </c>
      <c r="D2" s="4" t="s">
        <v>7</v>
      </c>
      <c r="E2" s="4" t="s">
        <v>8</v>
      </c>
      <c r="F2" s="4" t="s">
        <v>1354</v>
      </c>
      <c r="G2" s="4"/>
      <c r="H2" s="2">
        <v>2018</v>
      </c>
      <c r="I2" s="2">
        <v>2019</v>
      </c>
      <c r="J2" s="2" t="s">
        <v>1367</v>
      </c>
      <c r="Q2" s="5" t="s">
        <v>1344</v>
      </c>
      <c r="V2" s="4" t="s">
        <v>889</v>
      </c>
      <c r="W2" s="4"/>
      <c r="X2" s="4"/>
      <c r="Y2" s="4" t="s">
        <v>890</v>
      </c>
      <c r="Z2" s="4"/>
      <c r="AA2" s="4"/>
      <c r="AB2" s="4"/>
      <c r="AC2" s="4" t="s">
        <v>891</v>
      </c>
      <c r="AD2" s="4"/>
      <c r="AE2" s="4"/>
      <c r="AF2" s="4"/>
      <c r="AG2" s="4" t="s">
        <v>892</v>
      </c>
      <c r="AH2" s="4"/>
      <c r="AI2" s="4" t="s">
        <v>893</v>
      </c>
      <c r="AJ2" s="4" t="s">
        <v>895</v>
      </c>
      <c r="AK2" s="4"/>
      <c r="AL2" s="5" t="s">
        <v>894</v>
      </c>
      <c r="AM2" s="5" t="s">
        <v>897</v>
      </c>
      <c r="AN2" s="5"/>
      <c r="AO2" s="5"/>
      <c r="AP2" s="5" t="s">
        <v>896</v>
      </c>
      <c r="AQ2" s="5"/>
      <c r="AR2" s="5" t="s">
        <v>898</v>
      </c>
      <c r="AS2" s="5"/>
      <c r="AT2" s="5" t="s">
        <v>899</v>
      </c>
      <c r="AU2" s="5"/>
      <c r="AV2" s="5" t="s">
        <v>900</v>
      </c>
      <c r="AW2" s="6" t="s">
        <v>1345</v>
      </c>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v>1</v>
      </c>
      <c r="CR2" s="2">
        <v>1</v>
      </c>
      <c r="CT2" s="2">
        <v>1</v>
      </c>
      <c r="CY2" s="2">
        <v>1</v>
      </c>
      <c r="DB2" s="2">
        <v>2019</v>
      </c>
      <c r="DY2" s="2">
        <v>2022</v>
      </c>
      <c r="ER2" s="2">
        <f>COUNTA(my_data[[#This Row],[other.report_2024]:[annual.report_2014]])</f>
        <v>13</v>
      </c>
      <c r="ET2" s="2" cm="1">
        <f t="array" ref="ET2:ET16">_xlfn._xlws.SORT(  _xlfn.UNIQUE(ER2:ER223))</f>
        <v>0</v>
      </c>
      <c r="EU2">
        <f t="shared" ref="EU2:EU16" si="0">COUNTIF($ER$2:$ER$223, ET2)</f>
        <v>37</v>
      </c>
    </row>
    <row r="3" spans="1:163" s="2" customFormat="1" x14ac:dyDescent="0.3">
      <c r="A3" s="2" t="s">
        <v>9</v>
      </c>
      <c r="B3" s="2" t="s">
        <v>10</v>
      </c>
      <c r="C3" s="3">
        <v>45078</v>
      </c>
      <c r="D3" s="4" t="s">
        <v>11</v>
      </c>
      <c r="E3" s="2" t="s">
        <v>12</v>
      </c>
      <c r="F3" s="5" t="s">
        <v>1355</v>
      </c>
      <c r="H3" s="2">
        <v>2021</v>
      </c>
      <c r="I3" s="2">
        <v>2023</v>
      </c>
      <c r="J3" s="2" t="s">
        <v>1367</v>
      </c>
      <c r="R3" s="4" t="s">
        <v>902</v>
      </c>
      <c r="S3" s="4"/>
      <c r="T3" s="4"/>
      <c r="U3" s="4" t="s">
        <v>903</v>
      </c>
      <c r="ER3" s="2">
        <f>COUNTA(my_data[[#This Row],[other.report_2024]:[annual.report_2014]])</f>
        <v>2</v>
      </c>
      <c r="ET3" s="2">
        <v>1</v>
      </c>
      <c r="EU3">
        <f t="shared" si="0"/>
        <v>42</v>
      </c>
    </row>
    <row r="4" spans="1:163" s="2" customFormat="1" x14ac:dyDescent="0.3">
      <c r="A4" s="2" t="s">
        <v>13</v>
      </c>
      <c r="B4" s="2" t="s">
        <v>14</v>
      </c>
      <c r="C4" s="3">
        <v>44280</v>
      </c>
      <c r="D4" s="4" t="s">
        <v>15</v>
      </c>
      <c r="E4" s="2" t="s">
        <v>16</v>
      </c>
      <c r="F4" s="5" t="s">
        <v>1540</v>
      </c>
      <c r="H4" s="2">
        <v>2019</v>
      </c>
      <c r="I4" s="2">
        <v>2021</v>
      </c>
      <c r="J4" s="2" t="s">
        <v>1367</v>
      </c>
      <c r="R4" s="4" t="s">
        <v>905</v>
      </c>
      <c r="S4" s="4" t="s">
        <v>904</v>
      </c>
      <c r="T4" s="4"/>
      <c r="U4" s="4" t="s">
        <v>906</v>
      </c>
      <c r="Y4" s="4" t="s">
        <v>908</v>
      </c>
      <c r="Z4" s="4"/>
      <c r="AA4" s="4" t="s">
        <v>907</v>
      </c>
      <c r="AB4" s="4"/>
      <c r="AC4" s="4" t="s">
        <v>909</v>
      </c>
      <c r="AD4" s="4"/>
      <c r="AE4" s="4"/>
      <c r="AF4" s="4"/>
      <c r="AG4" s="4" t="s">
        <v>910</v>
      </c>
      <c r="AH4" s="4"/>
      <c r="AJ4" s="4" t="s">
        <v>911</v>
      </c>
      <c r="AK4" s="4"/>
      <c r="AN4" s="4" t="s">
        <v>912</v>
      </c>
      <c r="AO4" s="4"/>
      <c r="AQ4" s="4" t="s">
        <v>913</v>
      </c>
      <c r="AU4" s="4" t="s">
        <v>914</v>
      </c>
      <c r="AW4" s="5" t="s">
        <v>1541</v>
      </c>
      <c r="AX4" s="5"/>
      <c r="AY4" s="5"/>
      <c r="AZ4" s="5"/>
      <c r="BA4" s="5"/>
      <c r="BB4" s="6">
        <v>2007</v>
      </c>
      <c r="BC4" s="6"/>
      <c r="BD4" s="6">
        <v>2008</v>
      </c>
      <c r="BE4" s="5"/>
      <c r="BF4" s="6">
        <v>2007</v>
      </c>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R4" s="2">
        <v>2015</v>
      </c>
      <c r="CS4" s="2">
        <v>1996</v>
      </c>
      <c r="CT4" s="2">
        <v>2003</v>
      </c>
      <c r="CY4" s="2">
        <v>2019</v>
      </c>
      <c r="DC4" s="2">
        <v>2004</v>
      </c>
      <c r="DX4" s="2">
        <v>2023</v>
      </c>
      <c r="EB4" s="2">
        <v>2010</v>
      </c>
      <c r="EO4" s="2">
        <v>1996</v>
      </c>
      <c r="ER4" s="2">
        <f>COUNTA(my_data[[#This Row],[other.report_2024]:[annual.report_2014]])</f>
        <v>11</v>
      </c>
      <c r="ET4" s="2">
        <v>2</v>
      </c>
      <c r="EU4">
        <f t="shared" si="0"/>
        <v>42</v>
      </c>
    </row>
    <row r="5" spans="1:163" s="2" customFormat="1" x14ac:dyDescent="0.3">
      <c r="A5" s="2" t="s">
        <v>17</v>
      </c>
      <c r="B5" s="2" t="s">
        <v>18</v>
      </c>
      <c r="C5" s="3">
        <v>44186</v>
      </c>
      <c r="D5" s="4" t="s">
        <v>19</v>
      </c>
      <c r="E5" s="2" t="s">
        <v>20</v>
      </c>
      <c r="F5" s="5" t="s">
        <v>1356</v>
      </c>
      <c r="H5" s="2">
        <v>2020</v>
      </c>
      <c r="I5" s="2">
        <v>2020</v>
      </c>
      <c r="J5" s="2" t="s">
        <v>1366</v>
      </c>
      <c r="Q5" s="4" t="s">
        <v>920</v>
      </c>
      <c r="V5" s="5" t="s">
        <v>2570</v>
      </c>
      <c r="AC5" s="4" t="s">
        <v>921</v>
      </c>
      <c r="AD5" s="4"/>
      <c r="AE5" s="4"/>
      <c r="AF5" s="4"/>
      <c r="AJ5" s="4" t="s">
        <v>922</v>
      </c>
      <c r="AK5" s="4"/>
      <c r="AW5" s="5" t="s">
        <v>1349</v>
      </c>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6">
        <v>1</v>
      </c>
      <c r="CR5" s="2">
        <v>2014</v>
      </c>
      <c r="CS5" s="2">
        <v>2001</v>
      </c>
      <c r="CT5" s="2">
        <v>2010</v>
      </c>
      <c r="CU5" s="2">
        <v>1</v>
      </c>
      <c r="CY5" s="2">
        <v>2010</v>
      </c>
      <c r="CZ5" s="2">
        <v>1</v>
      </c>
      <c r="ER5" s="2">
        <f>COUNTA(my_data[[#This Row],[other.report_2024]:[annual.report_2014]])</f>
        <v>4</v>
      </c>
      <c r="ET5" s="2">
        <v>3</v>
      </c>
      <c r="EU5">
        <f t="shared" si="0"/>
        <v>37</v>
      </c>
    </row>
    <row r="6" spans="1:163" s="2" customFormat="1" x14ac:dyDescent="0.3">
      <c r="A6" s="2" t="s">
        <v>21</v>
      </c>
      <c r="B6" s="2" t="s">
        <v>22</v>
      </c>
      <c r="C6" s="3">
        <v>44022</v>
      </c>
      <c r="D6" s="4" t="s">
        <v>23</v>
      </c>
      <c r="E6" s="2" t="s">
        <v>24</v>
      </c>
      <c r="F6" s="5" t="s">
        <v>1357</v>
      </c>
      <c r="H6" s="2">
        <v>1</v>
      </c>
      <c r="I6" s="2">
        <v>2020</v>
      </c>
      <c r="J6" s="2" t="s">
        <v>1366</v>
      </c>
      <c r="Q6" s="4" t="s">
        <v>923</v>
      </c>
      <c r="R6" s="4" t="s">
        <v>924</v>
      </c>
      <c r="U6" s="5" t="s">
        <v>2581</v>
      </c>
      <c r="V6" s="4" t="s">
        <v>925</v>
      </c>
      <c r="W6" s="4"/>
      <c r="X6" s="4"/>
      <c r="Y6" s="4" t="s">
        <v>927</v>
      </c>
      <c r="Z6" s="4"/>
      <c r="AA6" s="4" t="s">
        <v>926</v>
      </c>
      <c r="AB6" s="4"/>
      <c r="CS6" s="2">
        <v>2004</v>
      </c>
      <c r="CT6" s="2">
        <v>2004</v>
      </c>
      <c r="CX6" s="2">
        <v>2023</v>
      </c>
      <c r="CY6" s="2">
        <v>2008</v>
      </c>
      <c r="DD6" s="2">
        <v>2023</v>
      </c>
      <c r="ER6" s="2">
        <f>COUNTA(my_data[[#This Row],[other.report_2024]:[annual.report_2014]])</f>
        <v>6</v>
      </c>
      <c r="ET6" s="2">
        <v>4</v>
      </c>
      <c r="EU6">
        <f t="shared" si="0"/>
        <v>27</v>
      </c>
    </row>
    <row r="7" spans="1:163" s="2" customFormat="1" x14ac:dyDescent="0.3">
      <c r="A7" s="2" t="s">
        <v>25</v>
      </c>
      <c r="B7" s="2" t="s">
        <v>26</v>
      </c>
      <c r="C7" s="3">
        <v>43245</v>
      </c>
      <c r="D7" s="4" t="s">
        <v>27</v>
      </c>
      <c r="E7" s="2" t="s">
        <v>28</v>
      </c>
      <c r="F7" s="5" t="s">
        <v>1358</v>
      </c>
      <c r="H7" s="2">
        <v>2019</v>
      </c>
      <c r="I7" s="2">
        <v>2018</v>
      </c>
      <c r="J7" s="2" t="s">
        <v>928</v>
      </c>
      <c r="R7" s="4" t="s">
        <v>929</v>
      </c>
      <c r="U7" s="4" t="s">
        <v>930</v>
      </c>
      <c r="AA7" s="4" t="s">
        <v>931</v>
      </c>
      <c r="AB7" s="4"/>
      <c r="AE7" s="4" t="s">
        <v>932</v>
      </c>
      <c r="AF7" s="4"/>
      <c r="CQ7" s="2">
        <v>2011</v>
      </c>
      <c r="DB7" s="2">
        <v>2015</v>
      </c>
      <c r="ER7" s="2">
        <f>COUNTA(my_data[[#This Row],[other.report_2024]:[annual.report_2014]])</f>
        <v>4</v>
      </c>
      <c r="ET7" s="2">
        <v>5</v>
      </c>
      <c r="EU7">
        <f t="shared" si="0"/>
        <v>8</v>
      </c>
    </row>
    <row r="8" spans="1:163" s="2" customFormat="1" x14ac:dyDescent="0.3">
      <c r="A8" s="2" t="s">
        <v>29</v>
      </c>
      <c r="B8" s="2" t="s">
        <v>30</v>
      </c>
      <c r="C8" s="3">
        <v>43780</v>
      </c>
      <c r="D8" s="4" t="s">
        <v>31</v>
      </c>
      <c r="E8" s="2" t="s">
        <v>32</v>
      </c>
      <c r="F8" s="5" t="s">
        <v>1359</v>
      </c>
      <c r="H8" s="2">
        <v>2018</v>
      </c>
      <c r="I8" s="2">
        <v>2019</v>
      </c>
      <c r="J8" s="2" t="s">
        <v>1367</v>
      </c>
      <c r="R8" s="4" t="s">
        <v>934</v>
      </c>
      <c r="U8" s="4" t="s">
        <v>935</v>
      </c>
      <c r="AA8" s="4" t="s">
        <v>936</v>
      </c>
      <c r="AB8" s="4"/>
      <c r="AE8" s="4" t="s">
        <v>937</v>
      </c>
      <c r="AF8" s="4"/>
      <c r="AW8" s="2" t="s">
        <v>1345</v>
      </c>
      <c r="CL8" s="2">
        <v>1</v>
      </c>
      <c r="CO8" s="2">
        <v>1</v>
      </c>
      <c r="CS8" s="2">
        <v>1</v>
      </c>
      <c r="CT8" s="2">
        <v>1</v>
      </c>
      <c r="DZ8" s="2">
        <v>1</v>
      </c>
      <c r="ER8" s="2">
        <f>COUNTA(my_data[[#This Row],[other.report_2024]:[annual.report_2014]])</f>
        <v>4</v>
      </c>
      <c r="ET8" s="2">
        <v>6</v>
      </c>
      <c r="EU8">
        <f t="shared" si="0"/>
        <v>13</v>
      </c>
    </row>
    <row r="9" spans="1:163" s="2" customFormat="1" x14ac:dyDescent="0.3">
      <c r="A9" s="2" t="s">
        <v>33</v>
      </c>
      <c r="B9" s="2" t="s">
        <v>34</v>
      </c>
      <c r="C9" s="3">
        <v>44026</v>
      </c>
      <c r="D9" s="4" t="s">
        <v>35</v>
      </c>
      <c r="E9" s="2" t="s">
        <v>36</v>
      </c>
      <c r="F9" s="5" t="s">
        <v>1362</v>
      </c>
      <c r="H9" s="2">
        <v>2020</v>
      </c>
      <c r="I9" s="2">
        <v>2020</v>
      </c>
      <c r="J9" s="2" t="s">
        <v>1366</v>
      </c>
      <c r="L9" s="5" t="s">
        <v>945</v>
      </c>
      <c r="P9" s="4" t="s">
        <v>1364</v>
      </c>
      <c r="R9" s="5" t="s">
        <v>1365</v>
      </c>
      <c r="S9" s="4" t="s">
        <v>938</v>
      </c>
      <c r="T9" s="4" t="s">
        <v>1363</v>
      </c>
      <c r="U9" s="5" t="s">
        <v>1368</v>
      </c>
      <c r="W9" s="4" t="s">
        <v>939</v>
      </c>
      <c r="X9" s="4"/>
      <c r="AD9" s="4" t="s">
        <v>940</v>
      </c>
      <c r="AI9" s="4" t="s">
        <v>941</v>
      </c>
      <c r="AL9" s="4" t="s">
        <v>942</v>
      </c>
      <c r="AP9" s="4" t="s">
        <v>943</v>
      </c>
      <c r="AV9" s="4" t="s">
        <v>944</v>
      </c>
      <c r="AW9" s="7" t="s">
        <v>1544</v>
      </c>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4"/>
      <c r="CM9" s="4"/>
      <c r="CN9" s="4"/>
      <c r="CO9" s="4"/>
      <c r="CP9" s="4"/>
      <c r="CQ9" s="4"/>
      <c r="DB9" s="2">
        <v>1</v>
      </c>
      <c r="DX9" s="2">
        <v>2023</v>
      </c>
      <c r="ER9" s="2">
        <f>COUNTA(my_data[[#This Row],[other.report_2024]:[annual.report_2014]])</f>
        <v>12</v>
      </c>
      <c r="ET9" s="2">
        <v>7</v>
      </c>
      <c r="EU9">
        <f t="shared" si="0"/>
        <v>2</v>
      </c>
    </row>
    <row r="10" spans="1:163" s="2" customFormat="1" x14ac:dyDescent="0.3">
      <c r="A10" s="2" t="s">
        <v>37</v>
      </c>
      <c r="B10" s="2" t="s">
        <v>38</v>
      </c>
      <c r="C10" s="3">
        <v>42697</v>
      </c>
      <c r="D10" s="4" t="s">
        <v>39</v>
      </c>
      <c r="E10" s="2" t="s">
        <v>40</v>
      </c>
      <c r="F10" s="5" t="s">
        <v>1370</v>
      </c>
      <c r="H10" s="2">
        <v>2019</v>
      </c>
      <c r="I10" s="2">
        <v>2016</v>
      </c>
      <c r="J10" s="2" t="s">
        <v>1366</v>
      </c>
      <c r="Q10" s="4" t="s">
        <v>946</v>
      </c>
      <c r="R10" s="5" t="s">
        <v>1371</v>
      </c>
      <c r="V10" s="4" t="s">
        <v>947</v>
      </c>
      <c r="Y10" s="4" t="s">
        <v>948</v>
      </c>
      <c r="AC10" s="4" t="s">
        <v>949</v>
      </c>
      <c r="AG10" s="4" t="s">
        <v>950</v>
      </c>
      <c r="AH10" s="4"/>
      <c r="AJ10" s="4" t="s">
        <v>951</v>
      </c>
      <c r="AK10" s="4"/>
      <c r="AN10" s="4" t="s">
        <v>952</v>
      </c>
      <c r="AO10" s="4"/>
      <c r="AQ10" s="4" t="s">
        <v>953</v>
      </c>
      <c r="AW10" s="2" t="s">
        <v>1372</v>
      </c>
      <c r="CQ10" s="2">
        <v>2023</v>
      </c>
      <c r="DB10" s="2">
        <v>2021</v>
      </c>
      <c r="ER10" s="2">
        <f>COUNTA(my_data[[#This Row],[other.report_2024]:[annual.report_2014]])</f>
        <v>9</v>
      </c>
      <c r="ET10" s="2">
        <v>8</v>
      </c>
      <c r="EU10">
        <f t="shared" si="0"/>
        <v>2</v>
      </c>
    </row>
    <row r="11" spans="1:163" s="2" customFormat="1" x14ac:dyDescent="0.3">
      <c r="A11" s="2" t="s">
        <v>41</v>
      </c>
      <c r="B11" s="2" t="s">
        <v>42</v>
      </c>
      <c r="C11" s="3">
        <v>44918</v>
      </c>
      <c r="D11" s="4" t="s">
        <v>43</v>
      </c>
      <c r="E11" s="2" t="s">
        <v>44</v>
      </c>
      <c r="F11" s="5" t="s">
        <v>1542</v>
      </c>
      <c r="H11" s="2">
        <v>2021</v>
      </c>
      <c r="I11" s="2">
        <v>2022</v>
      </c>
      <c r="J11" s="2" t="s">
        <v>928</v>
      </c>
      <c r="R11" s="4" t="s">
        <v>955</v>
      </c>
      <c r="S11" s="5" t="s">
        <v>960</v>
      </c>
      <c r="T11" s="5"/>
      <c r="W11" s="5" t="s">
        <v>961</v>
      </c>
      <c r="X11" s="5"/>
      <c r="Z11" s="5" t="s">
        <v>966</v>
      </c>
      <c r="AD11" s="5" t="s">
        <v>965</v>
      </c>
      <c r="AI11" s="5" t="s">
        <v>962</v>
      </c>
      <c r="AL11" s="5" t="s">
        <v>963</v>
      </c>
      <c r="AP11" s="5" t="s">
        <v>964</v>
      </c>
      <c r="AT11" s="5" t="s">
        <v>967</v>
      </c>
      <c r="AV11" s="5" t="s">
        <v>968</v>
      </c>
      <c r="AW11" s="6" t="s">
        <v>1545</v>
      </c>
      <c r="AX11" s="6"/>
      <c r="AY11" s="6"/>
      <c r="AZ11" s="6"/>
      <c r="BA11" s="6"/>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DB11" s="2">
        <v>2023</v>
      </c>
      <c r="ER11" s="2">
        <f>COUNTA(my_data[[#This Row],[other.report_2024]:[annual.report_2014]])</f>
        <v>10</v>
      </c>
      <c r="ET11" s="2">
        <v>9</v>
      </c>
      <c r="EU11">
        <f t="shared" si="0"/>
        <v>3</v>
      </c>
    </row>
    <row r="12" spans="1:163" s="2" customFormat="1" x14ac:dyDescent="0.3">
      <c r="A12" s="2" t="s">
        <v>45</v>
      </c>
      <c r="B12" s="2" t="s">
        <v>46</v>
      </c>
      <c r="C12" s="3">
        <v>43067</v>
      </c>
      <c r="D12" s="4" t="s">
        <v>47</v>
      </c>
      <c r="E12" s="2" t="s">
        <v>48</v>
      </c>
      <c r="F12" s="5" t="s">
        <v>1546</v>
      </c>
      <c r="G12" s="2" t="s">
        <v>1005</v>
      </c>
      <c r="H12" s="2">
        <v>2019</v>
      </c>
      <c r="I12" s="2">
        <v>2017</v>
      </c>
      <c r="J12" s="2" t="s">
        <v>928</v>
      </c>
      <c r="U12" s="5" t="s">
        <v>2564</v>
      </c>
      <c r="AA12" s="5" t="s">
        <v>2565</v>
      </c>
      <c r="AE12" s="5" t="s">
        <v>2566</v>
      </c>
      <c r="AG12" s="5" t="s">
        <v>2567</v>
      </c>
      <c r="AJ12" s="5" t="s">
        <v>2568</v>
      </c>
      <c r="AL12" s="5" t="s">
        <v>969</v>
      </c>
      <c r="AW12" s="2" t="s">
        <v>1543</v>
      </c>
      <c r="CW12" s="2">
        <v>2017</v>
      </c>
      <c r="ER12" s="2">
        <f>COUNTA(my_data[[#This Row],[other.report_2024]:[annual.report_2014]])</f>
        <v>6</v>
      </c>
      <c r="ET12" s="2">
        <v>10</v>
      </c>
      <c r="EU12">
        <f t="shared" si="0"/>
        <v>3</v>
      </c>
    </row>
    <row r="13" spans="1:163" s="2" customFormat="1" x14ac:dyDescent="0.3">
      <c r="A13" s="2" t="s">
        <v>49</v>
      </c>
      <c r="B13" s="2" t="s">
        <v>50</v>
      </c>
      <c r="C13" s="3">
        <v>42446</v>
      </c>
      <c r="D13" s="4" t="s">
        <v>51</v>
      </c>
      <c r="E13" s="2" t="s">
        <v>52</v>
      </c>
      <c r="F13" s="5" t="s">
        <v>1547</v>
      </c>
      <c r="H13" s="2">
        <v>2016</v>
      </c>
      <c r="I13" s="2">
        <v>2016</v>
      </c>
      <c r="J13" s="2" t="s">
        <v>928</v>
      </c>
      <c r="Q13" s="4" t="s">
        <v>956</v>
      </c>
      <c r="V13" s="4" t="s">
        <v>957</v>
      </c>
      <c r="Y13" s="4" t="s">
        <v>958</v>
      </c>
      <c r="AH13" s="5" t="s">
        <v>1548</v>
      </c>
      <c r="AW13" s="5" t="s">
        <v>1547</v>
      </c>
      <c r="AX13" s="5"/>
      <c r="AY13" s="5"/>
      <c r="AZ13" s="5"/>
      <c r="BA13" s="5"/>
      <c r="CV13" s="2">
        <v>2022</v>
      </c>
      <c r="CW13" s="2">
        <v>2023</v>
      </c>
      <c r="ER13" s="2">
        <f>COUNTA(my_data[[#This Row],[other.report_2024]:[annual.report_2014]])</f>
        <v>4</v>
      </c>
      <c r="ET13" s="2">
        <v>11</v>
      </c>
      <c r="EU13">
        <f t="shared" si="0"/>
        <v>1</v>
      </c>
    </row>
    <row r="14" spans="1:163" s="2" customFormat="1" x14ac:dyDescent="0.3">
      <c r="A14" s="2" t="s">
        <v>53</v>
      </c>
      <c r="B14" s="2" t="s">
        <v>54</v>
      </c>
      <c r="C14" s="3">
        <v>41845</v>
      </c>
      <c r="D14" s="4" t="s">
        <v>55</v>
      </c>
      <c r="E14" s="2" t="s">
        <v>56</v>
      </c>
      <c r="F14" s="5" t="s">
        <v>1549</v>
      </c>
      <c r="H14" s="2">
        <v>2019</v>
      </c>
      <c r="I14" s="2">
        <v>2014</v>
      </c>
      <c r="J14" s="2" t="s">
        <v>1366</v>
      </c>
      <c r="Q14" s="5" t="s">
        <v>970</v>
      </c>
      <c r="V14" s="5" t="s">
        <v>971</v>
      </c>
      <c r="Y14" s="5" t="s">
        <v>972</v>
      </c>
      <c r="AE14" s="5" t="s">
        <v>1550</v>
      </c>
      <c r="AW14" s="5" t="s">
        <v>1551</v>
      </c>
      <c r="AX14" s="5"/>
      <c r="AY14" s="5"/>
      <c r="AZ14" s="5"/>
      <c r="BA14" s="5"/>
      <c r="DV14" s="2">
        <v>2005</v>
      </c>
      <c r="ER14" s="2">
        <f>COUNTA(my_data[[#This Row],[other.report_2024]:[annual.report_2014]])</f>
        <v>4</v>
      </c>
      <c r="ET14" s="2">
        <v>12</v>
      </c>
      <c r="EU14">
        <f t="shared" si="0"/>
        <v>2</v>
      </c>
    </row>
    <row r="15" spans="1:163" s="2" customFormat="1" x14ac:dyDescent="0.3">
      <c r="A15" s="2" t="s">
        <v>57</v>
      </c>
      <c r="B15" s="2" t="s">
        <v>58</v>
      </c>
      <c r="C15" s="3">
        <v>44918</v>
      </c>
      <c r="D15" s="5" t="s">
        <v>59</v>
      </c>
      <c r="E15" s="2" t="s">
        <v>60</v>
      </c>
      <c r="F15" s="5" t="s">
        <v>1552</v>
      </c>
      <c r="H15" s="2">
        <v>2021</v>
      </c>
      <c r="I15" s="2">
        <v>2022</v>
      </c>
      <c r="J15" s="2" t="s">
        <v>1366</v>
      </c>
      <c r="P15" s="5" t="s">
        <v>987</v>
      </c>
      <c r="Q15" s="5"/>
      <c r="R15" s="5" t="s">
        <v>973</v>
      </c>
      <c r="U15" s="5" t="s">
        <v>974</v>
      </c>
      <c r="V15" s="5" t="s">
        <v>982</v>
      </c>
      <c r="Y15" s="5" t="s">
        <v>983</v>
      </c>
      <c r="Z15" s="5" t="s">
        <v>975</v>
      </c>
      <c r="AC15" s="5" t="s">
        <v>984</v>
      </c>
      <c r="AD15" s="5" t="s">
        <v>976</v>
      </c>
      <c r="AG15" s="5" t="s">
        <v>985</v>
      </c>
      <c r="AH15" s="5"/>
      <c r="AI15" s="5" t="s">
        <v>977</v>
      </c>
      <c r="AJ15" s="5" t="s">
        <v>986</v>
      </c>
      <c r="AK15" s="5"/>
      <c r="AL15" s="5" t="s">
        <v>978</v>
      </c>
      <c r="AP15" s="5" t="s">
        <v>979</v>
      </c>
      <c r="AT15" s="5" t="s">
        <v>980</v>
      </c>
      <c r="AV15" s="5" t="s">
        <v>981</v>
      </c>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ER15" s="2">
        <f>COUNTA(my_data[[#This Row],[other.report_2024]:[annual.report_2014]])</f>
        <v>15</v>
      </c>
      <c r="ET15" s="2">
        <v>13</v>
      </c>
      <c r="EU15">
        <f t="shared" si="0"/>
        <v>1</v>
      </c>
    </row>
    <row r="16" spans="1:163" s="2" customFormat="1" x14ac:dyDescent="0.3">
      <c r="A16" s="2" t="s">
        <v>61</v>
      </c>
      <c r="B16" s="2" t="s">
        <v>62</v>
      </c>
      <c r="C16" s="3">
        <v>44869</v>
      </c>
      <c r="D16" s="5" t="s">
        <v>63</v>
      </c>
      <c r="E16" s="2" t="s">
        <v>64</v>
      </c>
      <c r="F16" s="5" t="s">
        <v>1553</v>
      </c>
      <c r="H16" s="2">
        <v>2022</v>
      </c>
      <c r="I16" s="2">
        <v>2022</v>
      </c>
      <c r="J16" s="2" t="s">
        <v>1367</v>
      </c>
      <c r="L16" s="5" t="s">
        <v>1600</v>
      </c>
      <c r="Q16" s="5"/>
      <c r="R16" s="5" t="s">
        <v>1554</v>
      </c>
      <c r="V16" s="5" t="s">
        <v>990</v>
      </c>
      <c r="AW16" s="5" t="s">
        <v>1555</v>
      </c>
      <c r="AX16" s="5"/>
      <c r="AY16" s="5"/>
      <c r="AZ16" s="5"/>
      <c r="BA16" s="5"/>
      <c r="CP16" s="2">
        <v>1</v>
      </c>
      <c r="CQ16" s="2">
        <v>2016</v>
      </c>
      <c r="CS16" s="2">
        <v>2019</v>
      </c>
      <c r="CT16" s="2">
        <v>2010</v>
      </c>
      <c r="CW16" s="2">
        <v>1</v>
      </c>
      <c r="CY16" s="2">
        <v>2019</v>
      </c>
      <c r="CZ16" s="2">
        <v>1</v>
      </c>
      <c r="DC16" s="2">
        <v>2001</v>
      </c>
      <c r="DD16" s="2">
        <v>2020</v>
      </c>
      <c r="DX16" s="2">
        <v>2022</v>
      </c>
      <c r="ER16" s="2">
        <f>COUNTA(my_data[[#This Row],[other.report_2024]:[annual.report_2014]])</f>
        <v>3</v>
      </c>
      <c r="ET16" s="2">
        <v>15</v>
      </c>
      <c r="EU16">
        <f t="shared" si="0"/>
        <v>2</v>
      </c>
    </row>
    <row r="17" spans="1:148" s="2" customFormat="1" x14ac:dyDescent="0.3">
      <c r="A17" s="2" t="s">
        <v>65</v>
      </c>
      <c r="B17" s="2" t="s">
        <v>66</v>
      </c>
      <c r="C17" s="3">
        <v>43881</v>
      </c>
      <c r="D17" s="5" t="s">
        <v>67</v>
      </c>
      <c r="E17" s="2" t="s">
        <v>68</v>
      </c>
      <c r="F17" s="5" t="s">
        <v>1557</v>
      </c>
      <c r="H17" s="2">
        <v>2022</v>
      </c>
      <c r="I17" s="2">
        <v>2020</v>
      </c>
      <c r="J17" s="2" t="s">
        <v>1367</v>
      </c>
      <c r="P17" s="5" t="s">
        <v>1558</v>
      </c>
      <c r="Q17" s="5" t="s">
        <v>991</v>
      </c>
      <c r="AW17" s="5" t="s">
        <v>1559</v>
      </c>
      <c r="AX17" s="5"/>
      <c r="AY17" s="5"/>
      <c r="AZ17" s="5"/>
      <c r="BA17" s="5"/>
      <c r="CB17" s="2">
        <v>2020</v>
      </c>
      <c r="CM17" s="2">
        <v>2020</v>
      </c>
      <c r="CT17" s="2">
        <v>2004</v>
      </c>
      <c r="CY17" s="2">
        <v>2009</v>
      </c>
      <c r="DC17" s="2">
        <v>2004</v>
      </c>
      <c r="ED17" s="2">
        <v>2009</v>
      </c>
      <c r="EN17" s="2">
        <v>1</v>
      </c>
      <c r="ER17" s="2">
        <f>COUNTA(my_data[[#This Row],[other.report_2024]:[annual.report_2014]])</f>
        <v>2</v>
      </c>
    </row>
    <row r="18" spans="1:148" s="2" customFormat="1" x14ac:dyDescent="0.3">
      <c r="A18" s="2" t="s">
        <v>1594</v>
      </c>
      <c r="B18" s="2" t="s">
        <v>69</v>
      </c>
      <c r="C18" s="3">
        <v>45168</v>
      </c>
      <c r="D18" s="5" t="s">
        <v>70</v>
      </c>
      <c r="E18" s="2" t="s">
        <v>71</v>
      </c>
      <c r="F18" s="5" t="s">
        <v>1595</v>
      </c>
      <c r="H18" s="2">
        <v>2021</v>
      </c>
      <c r="I18" s="2">
        <v>2023</v>
      </c>
      <c r="J18" s="2" t="s">
        <v>928</v>
      </c>
      <c r="Q18" s="5" t="s">
        <v>992</v>
      </c>
      <c r="AC18" s="5" t="s">
        <v>1566</v>
      </c>
      <c r="AQ18" s="5" t="s">
        <v>994</v>
      </c>
      <c r="AW18" s="5" t="s">
        <v>1563</v>
      </c>
      <c r="AX18" s="2">
        <v>2022</v>
      </c>
      <c r="BC18" s="2">
        <v>1</v>
      </c>
      <c r="CO18" s="2">
        <v>1</v>
      </c>
      <c r="CW18" s="2">
        <v>1</v>
      </c>
      <c r="DL18" s="2">
        <v>2022</v>
      </c>
      <c r="EO18" s="2">
        <v>1</v>
      </c>
      <c r="EP18" s="2">
        <v>2022</v>
      </c>
      <c r="ER18" s="2">
        <f>COUNTA(my_data[[#This Row],[other.report_2024]:[annual.report_2014]])</f>
        <v>3</v>
      </c>
    </row>
    <row r="19" spans="1:148" s="2" customFormat="1" x14ac:dyDescent="0.3">
      <c r="A19" s="2" t="s">
        <v>72</v>
      </c>
      <c r="B19" s="2" t="s">
        <v>73</v>
      </c>
      <c r="C19" s="3">
        <v>45076</v>
      </c>
      <c r="D19" s="5" t="s">
        <v>74</v>
      </c>
      <c r="E19" s="2" t="s">
        <v>75</v>
      </c>
      <c r="F19" s="5" t="s">
        <v>1567</v>
      </c>
      <c r="H19" s="2">
        <v>2022</v>
      </c>
      <c r="I19" s="2">
        <v>2023</v>
      </c>
      <c r="J19" s="2" t="s">
        <v>928</v>
      </c>
      <c r="S19" s="5" t="s">
        <v>995</v>
      </c>
      <c r="T19" s="5"/>
      <c r="W19" s="5" t="s">
        <v>996</v>
      </c>
      <c r="X19" s="5"/>
      <c r="AW19" s="5" t="s">
        <v>1568</v>
      </c>
      <c r="BB19" s="2">
        <v>1</v>
      </c>
      <c r="BD19" s="2">
        <v>1</v>
      </c>
      <c r="BF19" s="2">
        <v>1</v>
      </c>
      <c r="CF19" s="2">
        <v>1</v>
      </c>
      <c r="CO19" s="2">
        <v>1</v>
      </c>
      <c r="CT19" s="2">
        <v>2006</v>
      </c>
      <c r="ER19" s="2">
        <f>COUNTA(my_data[[#This Row],[other.report_2024]:[annual.report_2014]])</f>
        <v>2</v>
      </c>
    </row>
    <row r="20" spans="1:148" s="2" customFormat="1" x14ac:dyDescent="0.3">
      <c r="A20" s="2" t="s">
        <v>76</v>
      </c>
      <c r="B20" s="2" t="s">
        <v>77</v>
      </c>
      <c r="C20" s="3">
        <v>44742</v>
      </c>
      <c r="D20" s="5" t="s">
        <v>78</v>
      </c>
      <c r="E20" s="2" t="s">
        <v>79</v>
      </c>
      <c r="F20" s="5" t="s">
        <v>1569</v>
      </c>
      <c r="H20" s="2">
        <v>2020</v>
      </c>
      <c r="I20" s="2">
        <v>2022</v>
      </c>
      <c r="J20" s="2" t="s">
        <v>1366</v>
      </c>
      <c r="Q20" s="5" t="s">
        <v>997</v>
      </c>
      <c r="R20" s="5" t="s">
        <v>1002</v>
      </c>
      <c r="U20" s="5" t="s">
        <v>1003</v>
      </c>
      <c r="V20" s="5" t="s">
        <v>998</v>
      </c>
      <c r="Y20" s="5" t="s">
        <v>999</v>
      </c>
      <c r="AA20" s="5" t="s">
        <v>1004</v>
      </c>
      <c r="AB20" s="5"/>
      <c r="AC20" s="5" t="s">
        <v>1000</v>
      </c>
      <c r="AG20" s="5" t="s">
        <v>1001</v>
      </c>
      <c r="AH20" s="5"/>
      <c r="AW20" s="5" t="s">
        <v>1570</v>
      </c>
      <c r="BB20" s="2">
        <v>1</v>
      </c>
      <c r="BF20" s="2">
        <v>1</v>
      </c>
      <c r="CF20" s="2">
        <v>1</v>
      </c>
      <c r="CO20" s="2">
        <v>1</v>
      </c>
      <c r="DB20" s="2">
        <v>1</v>
      </c>
      <c r="EO20" s="2">
        <v>1</v>
      </c>
      <c r="ER20" s="2">
        <f>COUNTA(my_data[[#This Row],[other.report_2024]:[annual.report_2014]])</f>
        <v>8</v>
      </c>
    </row>
    <row r="21" spans="1:148" s="2" customFormat="1" x14ac:dyDescent="0.3">
      <c r="A21" s="2" t="s">
        <v>80</v>
      </c>
      <c r="B21" s="2" t="s">
        <v>81</v>
      </c>
      <c r="C21" s="3">
        <v>43945</v>
      </c>
      <c r="D21" s="5" t="s">
        <v>82</v>
      </c>
      <c r="E21" s="2" t="s">
        <v>83</v>
      </c>
      <c r="F21" s="5" t="s">
        <v>1571</v>
      </c>
      <c r="H21" s="2">
        <v>2021</v>
      </c>
      <c r="I21" s="2">
        <v>2020</v>
      </c>
      <c r="J21" s="2" t="s">
        <v>928</v>
      </c>
      <c r="R21" s="5" t="s">
        <v>1006</v>
      </c>
      <c r="U21" s="5" t="s">
        <v>1007</v>
      </c>
      <c r="AW21" s="5" t="s">
        <v>1572</v>
      </c>
      <c r="CS21" s="2">
        <v>2009</v>
      </c>
      <c r="CT21" s="2">
        <v>2015</v>
      </c>
      <c r="CW21" s="2">
        <v>2023</v>
      </c>
      <c r="CY21" s="2">
        <v>2019</v>
      </c>
      <c r="DW21" s="2">
        <v>2020</v>
      </c>
      <c r="ER21" s="2">
        <f>COUNTA(my_data[[#This Row],[other.report_2024]:[annual.report_2014]])</f>
        <v>2</v>
      </c>
    </row>
    <row r="22" spans="1:148" s="2" customFormat="1" x14ac:dyDescent="0.3">
      <c r="A22" s="2" t="s">
        <v>84</v>
      </c>
      <c r="B22" s="2" t="s">
        <v>85</v>
      </c>
      <c r="C22" s="3">
        <v>42790</v>
      </c>
      <c r="D22" s="5" t="s">
        <v>86</v>
      </c>
      <c r="E22" s="2" t="s">
        <v>87</v>
      </c>
      <c r="F22" s="5" t="s">
        <v>1574</v>
      </c>
      <c r="H22" s="2">
        <v>2020</v>
      </c>
      <c r="I22" s="2">
        <v>2017</v>
      </c>
      <c r="J22" s="2" t="s">
        <v>928</v>
      </c>
      <c r="Q22" s="5" t="s">
        <v>1008</v>
      </c>
      <c r="V22" s="5" t="s">
        <v>1009</v>
      </c>
      <c r="Y22" s="5" t="s">
        <v>1010</v>
      </c>
      <c r="AC22" s="5" t="s">
        <v>1011</v>
      </c>
      <c r="ER22" s="2">
        <f>COUNTA(my_data[[#This Row],[other.report_2024]:[annual.report_2014]])</f>
        <v>4</v>
      </c>
    </row>
    <row r="23" spans="1:148" s="2" customFormat="1" x14ac:dyDescent="0.3">
      <c r="A23" s="2" t="s">
        <v>88</v>
      </c>
      <c r="B23" s="2" t="s">
        <v>89</v>
      </c>
      <c r="C23" s="3">
        <v>44974</v>
      </c>
      <c r="D23" s="5" t="s">
        <v>90</v>
      </c>
      <c r="E23" s="2" t="s">
        <v>91</v>
      </c>
      <c r="F23" s="5" t="s">
        <v>1575</v>
      </c>
      <c r="H23" s="2">
        <v>2021</v>
      </c>
      <c r="I23" s="2">
        <v>2023</v>
      </c>
      <c r="J23" s="2" t="s">
        <v>1367</v>
      </c>
      <c r="Q23" s="5" t="s">
        <v>1012</v>
      </c>
      <c r="AW23" s="5" t="s">
        <v>1576</v>
      </c>
      <c r="BN23" s="2">
        <v>1</v>
      </c>
      <c r="BO23" s="2">
        <v>1</v>
      </c>
      <c r="BX23" s="2">
        <v>1</v>
      </c>
      <c r="CC23" s="2">
        <v>1</v>
      </c>
      <c r="CD23" s="2">
        <v>1</v>
      </c>
      <c r="CS23" s="2">
        <v>1</v>
      </c>
      <c r="CT23" s="2">
        <v>1</v>
      </c>
      <c r="DI23" s="2">
        <v>1</v>
      </c>
      <c r="ER23" s="2">
        <f>COUNTA(my_data[[#This Row],[other.report_2024]:[annual.report_2014]])</f>
        <v>1</v>
      </c>
    </row>
    <row r="24" spans="1:148" s="2" customFormat="1" x14ac:dyDescent="0.3">
      <c r="A24" s="2" t="s">
        <v>92</v>
      </c>
      <c r="B24" s="2" t="s">
        <v>93</v>
      </c>
      <c r="C24" s="3">
        <v>44376</v>
      </c>
      <c r="D24" s="5" t="s">
        <v>94</v>
      </c>
      <c r="E24" s="2" t="s">
        <v>95</v>
      </c>
      <c r="F24" s="5" t="s">
        <v>1579</v>
      </c>
      <c r="H24" s="2">
        <v>1</v>
      </c>
      <c r="I24" s="2">
        <v>2021</v>
      </c>
      <c r="ER24" s="2">
        <f>COUNTA(my_data[[#This Row],[other.report_2024]:[annual.report_2014]])</f>
        <v>0</v>
      </c>
    </row>
    <row r="25" spans="1:148" s="2" customFormat="1" x14ac:dyDescent="0.3">
      <c r="A25" s="2" t="s">
        <v>1596</v>
      </c>
      <c r="B25" s="2" t="s">
        <v>96</v>
      </c>
      <c r="C25" s="3">
        <v>43909</v>
      </c>
      <c r="D25" s="5" t="s">
        <v>97</v>
      </c>
      <c r="E25" s="9" t="s">
        <v>1580</v>
      </c>
      <c r="F25" s="5" t="s">
        <v>1597</v>
      </c>
      <c r="H25" s="2">
        <v>2022</v>
      </c>
      <c r="I25" s="2">
        <v>2020</v>
      </c>
      <c r="J25" s="2" t="s">
        <v>928</v>
      </c>
      <c r="Q25" s="5" t="s">
        <v>1013</v>
      </c>
      <c r="AW25" s="5" t="s">
        <v>1598</v>
      </c>
      <c r="BB25" s="2">
        <v>2022</v>
      </c>
      <c r="BF25" s="2">
        <v>2022</v>
      </c>
      <c r="CT25" s="2">
        <v>2015</v>
      </c>
      <c r="CY25" s="2">
        <v>2015</v>
      </c>
      <c r="ER25" s="2">
        <f>COUNTA(my_data[[#This Row],[other.report_2024]:[annual.report_2014]])</f>
        <v>1</v>
      </c>
    </row>
    <row r="26" spans="1:148" s="2" customFormat="1" x14ac:dyDescent="0.3">
      <c r="A26" s="2" t="s">
        <v>98</v>
      </c>
      <c r="B26" s="2" t="s">
        <v>99</v>
      </c>
      <c r="C26" s="3">
        <v>44873</v>
      </c>
      <c r="D26" s="5" t="s">
        <v>100</v>
      </c>
      <c r="E26" s="2" t="s">
        <v>101</v>
      </c>
      <c r="F26" s="5" t="s">
        <v>1581</v>
      </c>
      <c r="H26" s="2">
        <v>2021</v>
      </c>
      <c r="I26" s="2">
        <v>2022</v>
      </c>
      <c r="J26" s="2" t="s">
        <v>928</v>
      </c>
      <c r="Q26" s="5" t="s">
        <v>1016</v>
      </c>
      <c r="R26" s="5" t="s">
        <v>1014</v>
      </c>
      <c r="U26" s="5" t="s">
        <v>1015</v>
      </c>
      <c r="V26" s="5" t="s">
        <v>1017</v>
      </c>
      <c r="Y26" s="5" t="s">
        <v>1018</v>
      </c>
      <c r="AW26" s="2" t="s">
        <v>1582</v>
      </c>
      <c r="CS26" s="2">
        <v>1</v>
      </c>
      <c r="DV26" s="2">
        <v>1</v>
      </c>
      <c r="ER26" s="2">
        <f>COUNTA(my_data[[#This Row],[other.report_2024]:[annual.report_2014]])</f>
        <v>5</v>
      </c>
    </row>
    <row r="27" spans="1:148" s="2" customFormat="1" x14ac:dyDescent="0.3">
      <c r="A27" s="2" t="s">
        <v>102</v>
      </c>
      <c r="B27" s="2" t="s">
        <v>103</v>
      </c>
      <c r="C27" s="3">
        <v>44992</v>
      </c>
      <c r="D27" s="5" t="s">
        <v>104</v>
      </c>
      <c r="E27" s="2" t="s">
        <v>105</v>
      </c>
      <c r="F27" s="5" t="s">
        <v>1583</v>
      </c>
      <c r="H27" s="2">
        <v>2021</v>
      </c>
      <c r="I27" s="2">
        <v>2023</v>
      </c>
      <c r="J27" s="2" t="s">
        <v>928</v>
      </c>
      <c r="Q27" s="5" t="s">
        <v>1020</v>
      </c>
      <c r="R27" s="5" t="s">
        <v>1019</v>
      </c>
      <c r="U27" s="5" t="s">
        <v>1022</v>
      </c>
      <c r="V27" s="5" t="s">
        <v>1021</v>
      </c>
      <c r="AW27" s="5" t="s">
        <v>1584</v>
      </c>
      <c r="CS27" s="2">
        <v>2004</v>
      </c>
      <c r="CT27" s="2">
        <v>2018</v>
      </c>
      <c r="CY27" s="2">
        <v>2023</v>
      </c>
      <c r="DI27" s="2">
        <v>2023</v>
      </c>
      <c r="DO27" s="2">
        <v>2023</v>
      </c>
      <c r="DX27" s="2">
        <v>2023</v>
      </c>
      <c r="ER27" s="2">
        <f>COUNTA(my_data[[#This Row],[other.report_2024]:[annual.report_2014]])</f>
        <v>4</v>
      </c>
    </row>
    <row r="28" spans="1:148" s="2" customFormat="1" x14ac:dyDescent="0.3">
      <c r="A28" s="2" t="s">
        <v>106</v>
      </c>
      <c r="B28" s="2" t="s">
        <v>107</v>
      </c>
      <c r="C28" s="3">
        <v>45015</v>
      </c>
      <c r="D28" s="5" t="s">
        <v>108</v>
      </c>
      <c r="E28" s="2" t="s">
        <v>109</v>
      </c>
      <c r="F28" s="5" t="s">
        <v>1585</v>
      </c>
      <c r="H28" s="2">
        <v>2023</v>
      </c>
      <c r="I28" s="2">
        <v>2023</v>
      </c>
      <c r="J28" s="2" t="s">
        <v>1367</v>
      </c>
      <c r="P28" s="5" t="s">
        <v>1025</v>
      </c>
      <c r="AW28" s="5" t="s">
        <v>1586</v>
      </c>
      <c r="CS28" s="2">
        <v>1996</v>
      </c>
      <c r="DV28" s="2">
        <v>2012</v>
      </c>
      <c r="EE28" s="2">
        <v>2017</v>
      </c>
      <c r="ER28" s="2">
        <f>COUNTA(my_data[[#This Row],[other.report_2024]:[annual.report_2014]])</f>
        <v>1</v>
      </c>
    </row>
    <row r="29" spans="1:148" s="2" customFormat="1" x14ac:dyDescent="0.3">
      <c r="A29" s="2" t="s">
        <v>110</v>
      </c>
      <c r="B29" s="2" t="s">
        <v>111</v>
      </c>
      <c r="C29" s="3">
        <v>43819</v>
      </c>
      <c r="D29" s="5" t="s">
        <v>112</v>
      </c>
      <c r="E29" s="2" t="s">
        <v>113</v>
      </c>
      <c r="F29" s="5" t="s">
        <v>1588</v>
      </c>
      <c r="H29" s="2">
        <v>2019</v>
      </c>
      <c r="I29" s="2">
        <v>2019</v>
      </c>
      <c r="J29" s="2" t="s">
        <v>928</v>
      </c>
      <c r="L29" s="5"/>
      <c r="M29" s="5"/>
      <c r="N29" s="5"/>
      <c r="O29" s="5"/>
      <c r="P29" s="5"/>
      <c r="T29" s="5" t="s">
        <v>1026</v>
      </c>
      <c r="AW29" s="5" t="s">
        <v>1589</v>
      </c>
      <c r="CS29" s="2">
        <v>2007</v>
      </c>
      <c r="CT29" s="2">
        <v>2019</v>
      </c>
      <c r="ER29" s="2">
        <f>COUNTA(my_data[[#This Row],[other.report_2024]:[annual.report_2014]])</f>
        <v>1</v>
      </c>
    </row>
    <row r="30" spans="1:148" s="2" customFormat="1" x14ac:dyDescent="0.3">
      <c r="A30" s="2" t="s">
        <v>114</v>
      </c>
      <c r="B30" s="2" t="s">
        <v>115</v>
      </c>
      <c r="C30" s="3">
        <v>45134</v>
      </c>
      <c r="D30" s="5" t="s">
        <v>116</v>
      </c>
      <c r="E30" s="2" t="s">
        <v>117</v>
      </c>
      <c r="F30" s="5" t="s">
        <v>1590</v>
      </c>
      <c r="H30" s="2">
        <v>2022</v>
      </c>
      <c r="I30" s="2">
        <v>2023</v>
      </c>
      <c r="J30" s="2" t="s">
        <v>928</v>
      </c>
      <c r="L30" s="5" t="s">
        <v>1027</v>
      </c>
      <c r="M30" s="5"/>
      <c r="N30" s="5"/>
      <c r="O30" s="5"/>
      <c r="P30" s="5" t="s">
        <v>1028</v>
      </c>
      <c r="T30" s="5" t="s">
        <v>1029</v>
      </c>
      <c r="AW30" s="5" t="s">
        <v>1591</v>
      </c>
      <c r="AY30" s="2">
        <v>2021</v>
      </c>
      <c r="CS30" s="2">
        <v>1996</v>
      </c>
      <c r="CT30" s="2">
        <v>2009</v>
      </c>
      <c r="ER30" s="2">
        <f>COUNTA(my_data[[#This Row],[other.report_2024]:[annual.report_2014]])</f>
        <v>3</v>
      </c>
    </row>
    <row r="31" spans="1:148" s="2" customFormat="1" x14ac:dyDescent="0.3">
      <c r="A31" s="2" t="s">
        <v>118</v>
      </c>
      <c r="B31" s="2" t="s">
        <v>119</v>
      </c>
      <c r="C31" s="3">
        <v>43999</v>
      </c>
      <c r="D31" s="5" t="s">
        <v>120</v>
      </c>
      <c r="E31" s="2" t="s">
        <v>121</v>
      </c>
      <c r="F31" s="5" t="s">
        <v>1599</v>
      </c>
      <c r="H31" s="2">
        <v>2020</v>
      </c>
      <c r="I31" s="2">
        <v>2020</v>
      </c>
      <c r="J31" s="2" t="s">
        <v>928</v>
      </c>
      <c r="P31" s="5" t="s">
        <v>1601</v>
      </c>
      <c r="R31" s="5" t="s">
        <v>1602</v>
      </c>
      <c r="U31" s="5" t="s">
        <v>1603</v>
      </c>
      <c r="AW31" s="5" t="s">
        <v>1604</v>
      </c>
      <c r="BX31" s="2">
        <v>2022</v>
      </c>
      <c r="DI31" s="2">
        <v>2020</v>
      </c>
      <c r="ER31" s="2">
        <f>COUNTA(my_data[[#This Row],[other.report_2024]:[annual.report_2014]])</f>
        <v>3</v>
      </c>
    </row>
    <row r="32" spans="1:148" s="2" customFormat="1" x14ac:dyDescent="0.3">
      <c r="A32" s="2" t="s">
        <v>122</v>
      </c>
      <c r="B32" s="2" t="s">
        <v>123</v>
      </c>
      <c r="C32" s="3">
        <v>42709</v>
      </c>
      <c r="D32" s="5" t="s">
        <v>124</v>
      </c>
      <c r="E32" s="2" t="s">
        <v>125</v>
      </c>
      <c r="F32" s="5" t="s">
        <v>1605</v>
      </c>
      <c r="H32" s="2">
        <v>2017</v>
      </c>
      <c r="I32" s="2">
        <v>2016</v>
      </c>
      <c r="J32" s="2" t="s">
        <v>928</v>
      </c>
      <c r="Q32" s="5" t="s">
        <v>1030</v>
      </c>
      <c r="V32" s="5" t="s">
        <v>1606</v>
      </c>
      <c r="AA32" s="5" t="s">
        <v>1607</v>
      </c>
      <c r="AW32" s="5" t="s">
        <v>1608</v>
      </c>
      <c r="AX32" s="2">
        <v>1</v>
      </c>
      <c r="BB32" s="2">
        <v>1</v>
      </c>
      <c r="BC32" s="2">
        <v>1</v>
      </c>
      <c r="BF32" s="2">
        <v>1</v>
      </c>
      <c r="CF32" s="2">
        <v>1</v>
      </c>
      <c r="CO32" s="2">
        <v>1</v>
      </c>
      <c r="EK32" s="2">
        <v>1</v>
      </c>
      <c r="EL32" s="2">
        <v>1</v>
      </c>
      <c r="EM32" s="2">
        <v>1</v>
      </c>
      <c r="EO32" s="2">
        <v>1</v>
      </c>
      <c r="ER32" s="2">
        <f>COUNTA(my_data[[#This Row],[other.report_2024]:[annual.report_2014]])</f>
        <v>3</v>
      </c>
    </row>
    <row r="33" spans="1:148" s="2" customFormat="1" x14ac:dyDescent="0.3">
      <c r="A33" s="2" t="s">
        <v>126</v>
      </c>
      <c r="B33" s="2" t="s">
        <v>127</v>
      </c>
      <c r="C33" s="3">
        <v>43510</v>
      </c>
      <c r="D33" s="5" t="s">
        <v>128</v>
      </c>
      <c r="E33" s="2" t="s">
        <v>129</v>
      </c>
      <c r="F33" s="5" t="s">
        <v>1612</v>
      </c>
      <c r="H33" s="2">
        <v>2018</v>
      </c>
      <c r="I33" s="2">
        <v>2019</v>
      </c>
      <c r="J33" s="2" t="s">
        <v>1367</v>
      </c>
      <c r="S33" s="5" t="s">
        <v>1613</v>
      </c>
      <c r="W33" s="5" t="s">
        <v>1614</v>
      </c>
      <c r="X33" s="5"/>
      <c r="Z33" s="5" t="s">
        <v>1615</v>
      </c>
      <c r="AD33" s="5" t="s">
        <v>1616</v>
      </c>
      <c r="AI33" s="5" t="s">
        <v>1617</v>
      </c>
      <c r="AL33" s="5" t="s">
        <v>1618</v>
      </c>
      <c r="AP33" s="5" t="s">
        <v>1619</v>
      </c>
      <c r="ER33" s="2">
        <f>COUNTA(my_data[[#This Row],[other.report_2024]:[annual.report_2014]])</f>
        <v>7</v>
      </c>
    </row>
    <row r="34" spans="1:148" s="2" customFormat="1" x14ac:dyDescent="0.3">
      <c r="A34" s="2" t="s">
        <v>130</v>
      </c>
      <c r="B34" s="2" t="s">
        <v>131</v>
      </c>
      <c r="C34" s="3">
        <v>44124</v>
      </c>
      <c r="D34" s="5" t="s">
        <v>132</v>
      </c>
      <c r="E34" s="2" t="s">
        <v>133</v>
      </c>
      <c r="F34" s="5" t="s">
        <v>1620</v>
      </c>
      <c r="H34" s="2">
        <v>2022</v>
      </c>
      <c r="I34" s="2">
        <v>2020</v>
      </c>
      <c r="J34" s="2" t="s">
        <v>928</v>
      </c>
      <c r="R34" s="5" t="s">
        <v>1623</v>
      </c>
      <c r="T34" s="5" t="s">
        <v>1622</v>
      </c>
      <c r="X34" s="5" t="s">
        <v>1032</v>
      </c>
      <c r="AW34" s="5" t="s">
        <v>1624</v>
      </c>
      <c r="AZ34" s="2">
        <v>2023</v>
      </c>
      <c r="CS34" s="2">
        <v>2010</v>
      </c>
      <c r="CY34" s="2">
        <v>2020</v>
      </c>
      <c r="DD34" s="2">
        <v>2022</v>
      </c>
      <c r="ER34" s="2">
        <f>COUNTA(my_data[[#This Row],[other.report_2024]:[annual.report_2014]])</f>
        <v>3</v>
      </c>
    </row>
    <row r="35" spans="1:148" s="2" customFormat="1" x14ac:dyDescent="0.3">
      <c r="A35" s="2" t="s">
        <v>134</v>
      </c>
      <c r="B35" s="2" t="s">
        <v>135</v>
      </c>
      <c r="C35" s="3">
        <v>43006</v>
      </c>
      <c r="D35" s="5" t="s">
        <v>136</v>
      </c>
      <c r="E35" s="2" t="s">
        <v>137</v>
      </c>
      <c r="F35" s="5" t="s">
        <v>1625</v>
      </c>
      <c r="H35" s="2">
        <v>2021</v>
      </c>
      <c r="I35" s="2">
        <v>2017</v>
      </c>
      <c r="J35" s="2" t="s">
        <v>1366</v>
      </c>
      <c r="L35" s="5" t="s">
        <v>1627</v>
      </c>
      <c r="Q35" s="5" t="s">
        <v>1033</v>
      </c>
      <c r="R35" s="5" t="s">
        <v>1034</v>
      </c>
      <c r="U35" s="5" t="s">
        <v>1036</v>
      </c>
      <c r="V35" s="5" t="s">
        <v>1035</v>
      </c>
      <c r="Y35" s="5" t="s">
        <v>1037</v>
      </c>
      <c r="AB35" s="5" t="s">
        <v>1626</v>
      </c>
      <c r="AC35" s="5" t="s">
        <v>1038</v>
      </c>
      <c r="AG35" s="5" t="s">
        <v>1039</v>
      </c>
      <c r="AH35" s="5"/>
      <c r="AJ35" s="5" t="s">
        <v>2582</v>
      </c>
      <c r="AW35" s="5" t="s">
        <v>1628</v>
      </c>
      <c r="CS35" s="2">
        <v>1992</v>
      </c>
      <c r="CT35" s="2">
        <v>2012</v>
      </c>
      <c r="CW35" s="2">
        <v>2017</v>
      </c>
      <c r="CY35" s="2">
        <v>2023</v>
      </c>
      <c r="DD35" s="2">
        <v>2022</v>
      </c>
      <c r="ER35" s="2">
        <f>COUNTA(my_data[[#This Row],[other.report_2024]:[annual.report_2014]])</f>
        <v>10</v>
      </c>
    </row>
    <row r="36" spans="1:148" s="2" customFormat="1" x14ac:dyDescent="0.3">
      <c r="A36" s="2" t="s">
        <v>138</v>
      </c>
      <c r="B36" s="2" t="s">
        <v>139</v>
      </c>
      <c r="C36" s="3">
        <v>44584</v>
      </c>
      <c r="D36" s="5" t="s">
        <v>140</v>
      </c>
      <c r="E36" s="2" t="s">
        <v>141</v>
      </c>
      <c r="F36" s="5" t="s">
        <v>1629</v>
      </c>
      <c r="H36" s="2">
        <v>2021</v>
      </c>
      <c r="I36" s="2">
        <v>2022</v>
      </c>
      <c r="J36" s="2" t="s">
        <v>928</v>
      </c>
      <c r="R36" s="5" t="s">
        <v>1630</v>
      </c>
      <c r="U36" s="5" t="s">
        <v>2561</v>
      </c>
      <c r="AW36" s="2" t="s">
        <v>1543</v>
      </c>
      <c r="DV36" s="2">
        <v>2022</v>
      </c>
      <c r="ER36" s="2">
        <f>COUNTA(my_data[[#This Row],[other.report_2024]:[annual.report_2014]])</f>
        <v>2</v>
      </c>
    </row>
    <row r="37" spans="1:148" s="2" customFormat="1" x14ac:dyDescent="0.3">
      <c r="A37" s="2" t="s">
        <v>142</v>
      </c>
      <c r="B37" s="2" t="s">
        <v>143</v>
      </c>
      <c r="C37" s="3">
        <v>44798</v>
      </c>
      <c r="D37" s="5" t="s">
        <v>144</v>
      </c>
      <c r="E37" s="2" t="s">
        <v>145</v>
      </c>
      <c r="F37" s="5" t="s">
        <v>1631</v>
      </c>
      <c r="G37" s="2" t="s">
        <v>1632</v>
      </c>
      <c r="H37" s="2">
        <v>2021</v>
      </c>
      <c r="I37" s="2">
        <v>2022</v>
      </c>
      <c r="J37" s="2" t="s">
        <v>1366</v>
      </c>
      <c r="R37" s="5" t="s">
        <v>1040</v>
      </c>
      <c r="U37" s="5" t="s">
        <v>1041</v>
      </c>
      <c r="AW37" s="5" t="s">
        <v>1633</v>
      </c>
      <c r="AZ37" s="2">
        <v>2024</v>
      </c>
      <c r="BB37" s="2">
        <v>2019</v>
      </c>
      <c r="CS37" s="2">
        <v>1992</v>
      </c>
      <c r="CT37" s="2">
        <v>2009</v>
      </c>
      <c r="CY37" s="2">
        <v>2019</v>
      </c>
      <c r="DD37" s="2">
        <v>2024</v>
      </c>
      <c r="DH37" s="2">
        <v>2012</v>
      </c>
      <c r="ER37" s="2">
        <f>COUNTA(my_data[[#This Row],[other.report_2024]:[annual.report_2014]])</f>
        <v>2</v>
      </c>
    </row>
    <row r="38" spans="1:148" s="2" customFormat="1" x14ac:dyDescent="0.3">
      <c r="A38" s="2" t="s">
        <v>146</v>
      </c>
      <c r="B38" s="2" t="s">
        <v>147</v>
      </c>
      <c r="C38" s="3">
        <v>45048</v>
      </c>
      <c r="D38" s="5" t="s">
        <v>148</v>
      </c>
      <c r="E38" s="2" t="s">
        <v>149</v>
      </c>
      <c r="F38" s="5" t="s">
        <v>1634</v>
      </c>
      <c r="H38" s="2">
        <v>2022</v>
      </c>
      <c r="I38" s="2">
        <v>2023</v>
      </c>
      <c r="J38" s="2" t="s">
        <v>928</v>
      </c>
      <c r="L38" s="5"/>
      <c r="M38" s="5"/>
      <c r="N38" s="5"/>
      <c r="O38" s="5"/>
      <c r="Q38" s="5" t="s">
        <v>1042</v>
      </c>
      <c r="V38" s="5" t="s">
        <v>1043</v>
      </c>
      <c r="Y38" s="5" t="s">
        <v>1044</v>
      </c>
      <c r="AC38" s="5" t="s">
        <v>1045</v>
      </c>
      <c r="AW38" s="2" t="s">
        <v>1543</v>
      </c>
      <c r="AZ38" s="2">
        <v>1</v>
      </c>
      <c r="BA38" s="2">
        <v>1</v>
      </c>
      <c r="CS38" s="2">
        <v>1</v>
      </c>
      <c r="CY38" s="2">
        <v>1</v>
      </c>
      <c r="ER38" s="2">
        <f>COUNTA(my_data[[#This Row],[other.report_2024]:[annual.report_2014]])</f>
        <v>4</v>
      </c>
    </row>
    <row r="39" spans="1:148" s="2" customFormat="1" x14ac:dyDescent="0.3">
      <c r="A39" s="2" t="s">
        <v>150</v>
      </c>
      <c r="B39" s="2" t="s">
        <v>151</v>
      </c>
      <c r="C39" s="3">
        <v>44803</v>
      </c>
      <c r="D39" s="5" t="s">
        <v>152</v>
      </c>
      <c r="E39" s="2" t="s">
        <v>153</v>
      </c>
      <c r="F39" s="5" t="s">
        <v>1636</v>
      </c>
      <c r="H39" s="2">
        <v>2020</v>
      </c>
      <c r="I39" s="2">
        <v>2022</v>
      </c>
      <c r="J39" s="2" t="s">
        <v>1367</v>
      </c>
      <c r="N39" s="5" t="s">
        <v>1046</v>
      </c>
      <c r="Q39" s="5" t="s">
        <v>1637</v>
      </c>
      <c r="R39" s="5" t="s">
        <v>1047</v>
      </c>
      <c r="V39" s="5" t="s">
        <v>1638</v>
      </c>
      <c r="Y39" s="5" t="s">
        <v>1639</v>
      </c>
      <c r="AW39" s="2" t="s">
        <v>1543</v>
      </c>
      <c r="CH39" s="2">
        <v>1</v>
      </c>
      <c r="CQ39" s="2">
        <v>1</v>
      </c>
      <c r="CR39" s="2">
        <v>1</v>
      </c>
      <c r="CT39" s="2">
        <v>1</v>
      </c>
      <c r="CZ39" s="2">
        <v>1</v>
      </c>
      <c r="DC39" s="2">
        <v>1</v>
      </c>
      <c r="ER39" s="2">
        <f>COUNTA(my_data[[#This Row],[other.report_2024]:[annual.report_2014]])</f>
        <v>5</v>
      </c>
    </row>
    <row r="40" spans="1:148" s="2" customFormat="1" x14ac:dyDescent="0.3">
      <c r="A40" s="2" t="s">
        <v>154</v>
      </c>
      <c r="B40" s="2" t="s">
        <v>155</v>
      </c>
      <c r="C40" s="3">
        <v>44728</v>
      </c>
      <c r="D40" s="5" t="s">
        <v>156</v>
      </c>
      <c r="E40" s="2" t="s">
        <v>157</v>
      </c>
      <c r="F40" s="5" t="s">
        <v>1640</v>
      </c>
      <c r="H40" s="2">
        <v>2021</v>
      </c>
      <c r="I40" s="2">
        <v>2022</v>
      </c>
      <c r="J40" s="2" t="s">
        <v>928</v>
      </c>
      <c r="N40" s="5" t="s">
        <v>1641</v>
      </c>
      <c r="O40" s="5" t="s">
        <v>1052</v>
      </c>
      <c r="Q40" s="5" t="s">
        <v>1050</v>
      </c>
      <c r="R40" s="5" t="s">
        <v>1048</v>
      </c>
      <c r="U40" s="5" t="s">
        <v>1049</v>
      </c>
      <c r="V40" s="5" t="s">
        <v>1051</v>
      </c>
      <c r="AW40" s="2" t="s">
        <v>1642</v>
      </c>
      <c r="AX40" s="2">
        <v>2020</v>
      </c>
      <c r="BB40" s="2">
        <v>2015</v>
      </c>
      <c r="BF40" s="2">
        <v>2015</v>
      </c>
      <c r="DA40" s="2">
        <v>2021</v>
      </c>
      <c r="ER40" s="2">
        <f>COUNTA(my_data[[#This Row],[other.report_2024]:[annual.report_2014]])</f>
        <v>6</v>
      </c>
    </row>
    <row r="41" spans="1:148" s="2" customFormat="1" x14ac:dyDescent="0.3">
      <c r="A41" s="2" t="s">
        <v>158</v>
      </c>
      <c r="B41" s="2" t="s">
        <v>159</v>
      </c>
      <c r="C41" s="3">
        <v>44572</v>
      </c>
      <c r="D41" s="5" t="s">
        <v>160</v>
      </c>
      <c r="E41" s="2" t="s">
        <v>161</v>
      </c>
      <c r="F41" s="5" t="s">
        <v>1644</v>
      </c>
      <c r="H41" s="2">
        <v>2021</v>
      </c>
      <c r="I41" s="2">
        <v>2022</v>
      </c>
      <c r="AW41" s="5" t="s">
        <v>1645</v>
      </c>
      <c r="CS41" s="2">
        <v>2015</v>
      </c>
      <c r="CT41" s="2">
        <v>2017</v>
      </c>
      <c r="CY41" s="2">
        <v>2020</v>
      </c>
      <c r="ER41" s="2">
        <f>COUNTA(my_data[[#This Row],[other.report_2024]:[annual.report_2014]])</f>
        <v>0</v>
      </c>
    </row>
    <row r="42" spans="1:148" s="2" customFormat="1" x14ac:dyDescent="0.3">
      <c r="A42" s="2" t="s">
        <v>162</v>
      </c>
      <c r="B42" s="2" t="s">
        <v>163</v>
      </c>
      <c r="C42" s="3">
        <v>44229</v>
      </c>
      <c r="D42" s="5" t="s">
        <v>164</v>
      </c>
      <c r="E42" s="2" t="s">
        <v>165</v>
      </c>
      <c r="F42" s="5" t="s">
        <v>1646</v>
      </c>
      <c r="H42" s="2">
        <v>2020</v>
      </c>
      <c r="I42" s="2">
        <v>2021</v>
      </c>
      <c r="J42" s="2" t="s">
        <v>928</v>
      </c>
      <c r="M42" s="5" t="s">
        <v>1648</v>
      </c>
      <c r="O42" s="5" t="s">
        <v>1647</v>
      </c>
      <c r="R42" s="5" t="s">
        <v>1057</v>
      </c>
      <c r="S42" s="5" t="s">
        <v>1053</v>
      </c>
      <c r="U42" s="5" t="s">
        <v>1058</v>
      </c>
      <c r="W42" s="5" t="s">
        <v>1054</v>
      </c>
      <c r="Y42" s="5" t="s">
        <v>1055</v>
      </c>
      <c r="AA42" s="5" t="s">
        <v>1059</v>
      </c>
      <c r="AB42" s="5"/>
      <c r="AC42" s="5" t="s">
        <v>1056</v>
      </c>
      <c r="AW42" s="5" t="s">
        <v>1649</v>
      </c>
      <c r="CS42" s="2">
        <v>2002</v>
      </c>
      <c r="DV42" s="2">
        <v>2021</v>
      </c>
      <c r="ER42" s="2">
        <f>COUNTA(my_data[[#This Row],[other.report_2024]:[annual.report_2014]])</f>
        <v>9</v>
      </c>
    </row>
    <row r="43" spans="1:148" s="2" customFormat="1" x14ac:dyDescent="0.3">
      <c r="A43" s="2" t="s">
        <v>166</v>
      </c>
      <c r="B43" s="2" t="s">
        <v>167</v>
      </c>
      <c r="C43" s="3">
        <v>43838</v>
      </c>
      <c r="D43" s="5" t="s">
        <v>168</v>
      </c>
      <c r="E43" s="2" t="s">
        <v>169</v>
      </c>
      <c r="F43" s="5" t="s">
        <v>1650</v>
      </c>
      <c r="H43" s="2">
        <v>1</v>
      </c>
      <c r="I43" s="2">
        <v>2020</v>
      </c>
      <c r="J43" s="2" t="s">
        <v>928</v>
      </c>
      <c r="P43" s="5" t="s">
        <v>1060</v>
      </c>
      <c r="T43" s="5"/>
      <c r="AF43" s="5" t="s">
        <v>1061</v>
      </c>
      <c r="AW43" s="2" t="s">
        <v>1651</v>
      </c>
      <c r="DI43" s="2">
        <v>1</v>
      </c>
      <c r="ER43" s="2">
        <f>COUNTA(my_data[[#This Row],[other.report_2024]:[annual.report_2014]])</f>
        <v>2</v>
      </c>
    </row>
    <row r="44" spans="1:148" s="2" customFormat="1" x14ac:dyDescent="0.3">
      <c r="A44" s="2" t="s">
        <v>170</v>
      </c>
      <c r="B44" s="2" t="s">
        <v>171</v>
      </c>
      <c r="C44" s="3">
        <v>45134</v>
      </c>
      <c r="D44" s="5" t="s">
        <v>172</v>
      </c>
      <c r="E44" s="2" t="s">
        <v>173</v>
      </c>
      <c r="F44" s="5" t="s">
        <v>1652</v>
      </c>
      <c r="H44" s="2">
        <v>2021</v>
      </c>
      <c r="I44" s="2">
        <v>2023</v>
      </c>
      <c r="J44" s="2" t="s">
        <v>1367</v>
      </c>
      <c r="Q44" s="5" t="s">
        <v>1062</v>
      </c>
      <c r="R44" s="5" t="s">
        <v>1066</v>
      </c>
      <c r="U44" s="5" t="s">
        <v>1067</v>
      </c>
      <c r="V44" s="5" t="s">
        <v>1063</v>
      </c>
      <c r="AW44" s="2" t="s">
        <v>1653</v>
      </c>
      <c r="CS44" s="2">
        <v>1</v>
      </c>
      <c r="CT44" s="2">
        <v>2021</v>
      </c>
      <c r="DD44" s="2">
        <v>2022</v>
      </c>
      <c r="DP44" s="2">
        <v>1</v>
      </c>
      <c r="DS44" s="2">
        <v>1</v>
      </c>
      <c r="DV44" s="2">
        <v>1</v>
      </c>
      <c r="ER44" s="2">
        <f>COUNTA(my_data[[#This Row],[other.report_2024]:[annual.report_2014]])</f>
        <v>4</v>
      </c>
    </row>
    <row r="45" spans="1:148" s="2" customFormat="1" x14ac:dyDescent="0.3">
      <c r="A45" s="2" t="s">
        <v>174</v>
      </c>
      <c r="B45" s="2" t="s">
        <v>175</v>
      </c>
      <c r="C45" s="3">
        <v>43851</v>
      </c>
      <c r="D45" s="5" t="s">
        <v>176</v>
      </c>
      <c r="E45" s="2" t="s">
        <v>177</v>
      </c>
      <c r="F45" s="5" t="s">
        <v>1654</v>
      </c>
      <c r="H45" s="2">
        <v>2019</v>
      </c>
      <c r="I45" s="2">
        <v>2020</v>
      </c>
      <c r="J45" s="2" t="s">
        <v>928</v>
      </c>
      <c r="O45" s="5" t="s">
        <v>1655</v>
      </c>
      <c r="R45" s="5" t="s">
        <v>1069</v>
      </c>
      <c r="U45" s="5" t="s">
        <v>1656</v>
      </c>
      <c r="AE45" s="5" t="s">
        <v>1068</v>
      </c>
      <c r="AW45" s="2" t="s">
        <v>1657</v>
      </c>
      <c r="CS45" s="2">
        <v>1</v>
      </c>
      <c r="ED45" s="2">
        <v>1</v>
      </c>
      <c r="ER45" s="2">
        <f>COUNTA(my_data[[#This Row],[other.report_2024]:[annual.report_2014]])</f>
        <v>4</v>
      </c>
    </row>
    <row r="46" spans="1:148" s="2" customFormat="1" x14ac:dyDescent="0.3">
      <c r="A46" s="2" t="s">
        <v>178</v>
      </c>
      <c r="B46" s="2" t="s">
        <v>179</v>
      </c>
      <c r="C46" s="3">
        <v>42663</v>
      </c>
      <c r="D46" s="5" t="s">
        <v>180</v>
      </c>
      <c r="E46" s="2" t="s">
        <v>181</v>
      </c>
      <c r="F46" s="5" t="s">
        <v>1658</v>
      </c>
      <c r="H46" s="2">
        <v>2016</v>
      </c>
      <c r="I46" s="2">
        <v>2016</v>
      </c>
      <c r="J46" s="2" t="s">
        <v>1366</v>
      </c>
      <c r="R46" s="5" t="s">
        <v>1661</v>
      </c>
      <c r="U46" s="5" t="s">
        <v>1662</v>
      </c>
      <c r="AA46" s="5" t="s">
        <v>1663</v>
      </c>
      <c r="AB46" s="5"/>
      <c r="AE46" s="5" t="s">
        <v>1664</v>
      </c>
      <c r="AH46" s="5" t="s">
        <v>1665</v>
      </c>
      <c r="AK46" s="5" t="s">
        <v>1070</v>
      </c>
      <c r="AO46" s="5" t="s">
        <v>1071</v>
      </c>
      <c r="AW46" s="5" t="s">
        <v>1659</v>
      </c>
      <c r="CS46" s="2">
        <v>1</v>
      </c>
      <c r="CW46" s="2">
        <v>1</v>
      </c>
      <c r="CX46" s="2">
        <v>1</v>
      </c>
      <c r="DD46" s="2">
        <v>2023</v>
      </c>
      <c r="DG46" s="2">
        <v>2012</v>
      </c>
      <c r="DH46" s="2">
        <v>2012</v>
      </c>
      <c r="ER46" s="2">
        <f>COUNTA(my_data[[#This Row],[other.report_2024]:[annual.report_2014]])</f>
        <v>7</v>
      </c>
    </row>
    <row r="47" spans="1:148" s="2" customFormat="1" x14ac:dyDescent="0.3">
      <c r="A47" s="2" t="s">
        <v>182</v>
      </c>
      <c r="B47" s="2" t="s">
        <v>183</v>
      </c>
      <c r="C47" s="3">
        <v>45015</v>
      </c>
      <c r="D47" s="5" t="s">
        <v>184</v>
      </c>
      <c r="E47" s="2" t="s">
        <v>185</v>
      </c>
      <c r="F47" s="5" t="s">
        <v>1666</v>
      </c>
      <c r="H47" s="2">
        <v>2023</v>
      </c>
      <c r="I47" s="2">
        <v>2023</v>
      </c>
      <c r="J47" s="2" t="s">
        <v>1367</v>
      </c>
      <c r="N47" s="5" t="s">
        <v>1667</v>
      </c>
      <c r="Q47" s="5" t="s">
        <v>1072</v>
      </c>
      <c r="AU47" s="5" t="s">
        <v>1073</v>
      </c>
      <c r="ER47" s="2">
        <f>COUNTA(my_data[[#This Row],[other.report_2024]:[annual.report_2014]])</f>
        <v>3</v>
      </c>
    </row>
    <row r="48" spans="1:148" s="2" customFormat="1" x14ac:dyDescent="0.3">
      <c r="A48" s="2" t="s">
        <v>186</v>
      </c>
      <c r="B48" s="2" t="s">
        <v>187</v>
      </c>
      <c r="C48" s="3">
        <v>44984</v>
      </c>
      <c r="D48" s="5" t="s">
        <v>188</v>
      </c>
      <c r="E48" s="2" t="s">
        <v>189</v>
      </c>
      <c r="F48" s="5" t="s">
        <v>1668</v>
      </c>
      <c r="H48" s="2">
        <v>2021</v>
      </c>
      <c r="I48" s="2">
        <v>2023</v>
      </c>
      <c r="J48" s="2" t="s">
        <v>928</v>
      </c>
      <c r="R48" s="5" t="s">
        <v>1074</v>
      </c>
      <c r="U48" s="5" t="s">
        <v>1075</v>
      </c>
      <c r="W48" s="5" t="s">
        <v>1671</v>
      </c>
      <c r="Z48" s="5" t="s">
        <v>1670</v>
      </c>
      <c r="AW48" s="5" t="s">
        <v>1669</v>
      </c>
      <c r="DB48" s="2">
        <v>2018</v>
      </c>
      <c r="DV48" s="2">
        <v>2022</v>
      </c>
      <c r="ER48" s="2">
        <f>COUNTA(my_data[[#This Row],[other.report_2024]:[annual.report_2014]])</f>
        <v>4</v>
      </c>
    </row>
    <row r="49" spans="1:148" s="2" customFormat="1" x14ac:dyDescent="0.3">
      <c r="A49" s="2" t="s">
        <v>190</v>
      </c>
      <c r="B49" s="2" t="s">
        <v>191</v>
      </c>
      <c r="C49" s="3">
        <v>44860</v>
      </c>
      <c r="D49" s="5" t="s">
        <v>192</v>
      </c>
      <c r="E49" s="2" t="s">
        <v>193</v>
      </c>
      <c r="F49" s="5" t="s">
        <v>1672</v>
      </c>
      <c r="H49" s="2">
        <v>2021</v>
      </c>
      <c r="I49" s="2">
        <v>2022</v>
      </c>
      <c r="J49" s="2" t="s">
        <v>1367</v>
      </c>
      <c r="N49" s="5" t="s">
        <v>1673</v>
      </c>
      <c r="Q49" s="5" t="s">
        <v>1076</v>
      </c>
      <c r="R49" s="5" t="s">
        <v>1077</v>
      </c>
      <c r="U49" s="5" t="s">
        <v>1078</v>
      </c>
      <c r="AW49" s="2" t="s">
        <v>1674</v>
      </c>
      <c r="BB49" s="2">
        <v>2010</v>
      </c>
      <c r="BF49" s="2">
        <v>1</v>
      </c>
      <c r="CO49" s="2">
        <v>1</v>
      </c>
      <c r="CT49" s="2">
        <v>1</v>
      </c>
      <c r="CY49" s="2">
        <v>1</v>
      </c>
      <c r="DH49" s="2">
        <v>1</v>
      </c>
      <c r="DX49" s="2">
        <v>1</v>
      </c>
      <c r="ER49" s="2">
        <f>COUNTA(my_data[[#This Row],[other.report_2024]:[annual.report_2014]])</f>
        <v>4</v>
      </c>
    </row>
    <row r="50" spans="1:148" s="2" customFormat="1" x14ac:dyDescent="0.3">
      <c r="A50" s="2" t="s">
        <v>194</v>
      </c>
      <c r="B50" s="2" t="s">
        <v>195</v>
      </c>
      <c r="C50" s="3">
        <v>43670</v>
      </c>
      <c r="D50" s="5" t="s">
        <v>196</v>
      </c>
      <c r="E50" s="2" t="s">
        <v>197</v>
      </c>
      <c r="F50" s="5" t="s">
        <v>1675</v>
      </c>
      <c r="G50" s="2" t="s">
        <v>1676</v>
      </c>
      <c r="H50" s="2">
        <v>2022</v>
      </c>
      <c r="I50" s="2">
        <v>2019</v>
      </c>
      <c r="J50" s="2" t="s">
        <v>928</v>
      </c>
      <c r="R50" s="5" t="s">
        <v>1079</v>
      </c>
      <c r="CS50" s="2">
        <v>2014</v>
      </c>
      <c r="ER50" s="2">
        <f>COUNTA(my_data[[#This Row],[other.report_2024]:[annual.report_2014]])</f>
        <v>1</v>
      </c>
    </row>
    <row r="51" spans="1:148" s="2" customFormat="1" x14ac:dyDescent="0.3">
      <c r="A51" s="2" t="s">
        <v>198</v>
      </c>
      <c r="B51" s="2" t="s">
        <v>199</v>
      </c>
      <c r="C51" s="3">
        <v>45006</v>
      </c>
      <c r="D51" s="5" t="s">
        <v>200</v>
      </c>
      <c r="E51" s="2" t="s">
        <v>201</v>
      </c>
      <c r="F51" s="5" t="s">
        <v>1677</v>
      </c>
      <c r="I51" s="2">
        <v>2023</v>
      </c>
      <c r="J51" s="2" t="s">
        <v>928</v>
      </c>
      <c r="T51" s="5" t="s">
        <v>1080</v>
      </c>
      <c r="AB51" s="5" t="s">
        <v>1081</v>
      </c>
      <c r="AW51" s="5" t="s">
        <v>1678</v>
      </c>
      <c r="BF51" s="2">
        <v>2023</v>
      </c>
      <c r="CO51" s="2">
        <v>1</v>
      </c>
      <c r="CS51" s="2">
        <v>1998</v>
      </c>
      <c r="CT51" s="2">
        <v>2015</v>
      </c>
      <c r="EL51" s="2">
        <v>1</v>
      </c>
      <c r="EO51" s="2">
        <v>2023</v>
      </c>
      <c r="ER51" s="2">
        <f>COUNTA(my_data[[#This Row],[other.report_2024]:[annual.report_2014]])</f>
        <v>2</v>
      </c>
    </row>
    <row r="52" spans="1:148" s="2" customFormat="1" x14ac:dyDescent="0.3">
      <c r="A52" s="2" t="s">
        <v>202</v>
      </c>
      <c r="B52" s="2" t="s">
        <v>203</v>
      </c>
      <c r="C52" s="3">
        <v>43066</v>
      </c>
      <c r="D52" s="5" t="s">
        <v>204</v>
      </c>
      <c r="E52" s="2" t="s">
        <v>205</v>
      </c>
      <c r="F52" s="5" t="s">
        <v>1679</v>
      </c>
      <c r="H52" s="2">
        <v>2020</v>
      </c>
      <c r="I52" s="2">
        <v>2017</v>
      </c>
      <c r="J52" s="2" t="s">
        <v>928</v>
      </c>
      <c r="L52" s="5" t="s">
        <v>1084</v>
      </c>
      <c r="M52" s="5"/>
      <c r="N52" s="5"/>
      <c r="R52" s="5" t="s">
        <v>1082</v>
      </c>
      <c r="U52" s="5" t="s">
        <v>1083</v>
      </c>
      <c r="AW52" s="5" t="s">
        <v>1680</v>
      </c>
      <c r="CS52" s="2">
        <v>1996</v>
      </c>
      <c r="CX52" s="2">
        <v>2017</v>
      </c>
      <c r="DD52" s="2">
        <v>2023</v>
      </c>
      <c r="DE52" s="2">
        <v>2010</v>
      </c>
      <c r="DF52" s="2">
        <v>2005</v>
      </c>
      <c r="DG52" s="2">
        <v>2004</v>
      </c>
      <c r="DH52" s="2">
        <v>2003</v>
      </c>
      <c r="ER52" s="2">
        <f>COUNTA(my_data[[#This Row],[other.report_2024]:[annual.report_2014]])</f>
        <v>3</v>
      </c>
    </row>
    <row r="53" spans="1:148" s="2" customFormat="1" x14ac:dyDescent="0.3">
      <c r="A53" s="2" t="s">
        <v>206</v>
      </c>
      <c r="B53" s="2" t="s">
        <v>207</v>
      </c>
      <c r="C53" s="3">
        <v>44158</v>
      </c>
      <c r="D53" s="5" t="s">
        <v>208</v>
      </c>
      <c r="E53" s="2" t="s">
        <v>209</v>
      </c>
      <c r="F53" s="5" t="s">
        <v>1683</v>
      </c>
      <c r="G53" s="2" t="s">
        <v>1684</v>
      </c>
      <c r="I53" s="2">
        <v>2020</v>
      </c>
      <c r="J53" s="2" t="s">
        <v>928</v>
      </c>
      <c r="X53" s="5" t="s">
        <v>1686</v>
      </c>
      <c r="AW53" s="2" t="s">
        <v>1685</v>
      </c>
      <c r="CS53" s="2">
        <v>1</v>
      </c>
      <c r="CT53" s="2">
        <v>1</v>
      </c>
      <c r="CY53" s="2">
        <v>1</v>
      </c>
      <c r="DD53" s="2">
        <v>2024</v>
      </c>
      <c r="ER53" s="2">
        <f>COUNTA(my_data[[#This Row],[other.report_2024]:[annual.report_2014]])</f>
        <v>1</v>
      </c>
    </row>
    <row r="54" spans="1:148" s="2" customFormat="1" x14ac:dyDescent="0.3">
      <c r="A54" s="2" t="s">
        <v>210</v>
      </c>
      <c r="B54" s="2" t="s">
        <v>211</v>
      </c>
      <c r="C54" s="3">
        <v>44832</v>
      </c>
      <c r="D54" s="5" t="s">
        <v>212</v>
      </c>
      <c r="E54" s="2" t="s">
        <v>213</v>
      </c>
      <c r="F54" s="5" t="s">
        <v>1687</v>
      </c>
      <c r="H54" s="2">
        <v>2021</v>
      </c>
      <c r="I54" s="2">
        <v>2022</v>
      </c>
      <c r="J54" s="2" t="s">
        <v>928</v>
      </c>
      <c r="Q54" s="5" t="s">
        <v>1085</v>
      </c>
      <c r="R54" s="5" t="s">
        <v>1688</v>
      </c>
      <c r="U54" s="5" t="s">
        <v>1087</v>
      </c>
      <c r="V54" s="5" t="s">
        <v>1086</v>
      </c>
      <c r="AW54" s="5" t="s">
        <v>1689</v>
      </c>
      <c r="CS54" s="2">
        <v>2017</v>
      </c>
      <c r="CT54" s="2">
        <v>2021</v>
      </c>
      <c r="ER54" s="2">
        <f>COUNTA(my_data[[#This Row],[other.report_2024]:[annual.report_2014]])</f>
        <v>4</v>
      </c>
    </row>
    <row r="55" spans="1:148" s="2" customFormat="1" x14ac:dyDescent="0.3">
      <c r="A55" s="2" t="s">
        <v>214</v>
      </c>
      <c r="B55" s="2" t="s">
        <v>215</v>
      </c>
      <c r="C55" s="3">
        <v>44279</v>
      </c>
      <c r="D55" s="5" t="s">
        <v>216</v>
      </c>
      <c r="E55" s="2" t="s">
        <v>217</v>
      </c>
      <c r="F55" s="5" t="s">
        <v>1690</v>
      </c>
      <c r="H55" s="2">
        <v>2020</v>
      </c>
      <c r="I55" s="2">
        <v>2021</v>
      </c>
      <c r="J55" s="2" t="s">
        <v>928</v>
      </c>
      <c r="R55" s="5" t="s">
        <v>1088</v>
      </c>
      <c r="ER55" s="2">
        <f>COUNTA(my_data[[#This Row],[other.report_2024]:[annual.report_2014]])</f>
        <v>1</v>
      </c>
    </row>
    <row r="56" spans="1:148" s="2" customFormat="1" x14ac:dyDescent="0.3">
      <c r="A56" s="2" t="s">
        <v>218</v>
      </c>
      <c r="B56" s="2" t="s">
        <v>219</v>
      </c>
      <c r="C56" s="3">
        <v>43861</v>
      </c>
      <c r="D56" s="5" t="s">
        <v>220</v>
      </c>
      <c r="E56" s="2" t="s">
        <v>221</v>
      </c>
      <c r="F56" s="5" t="s">
        <v>1691</v>
      </c>
      <c r="H56" s="2">
        <v>1</v>
      </c>
      <c r="I56" s="2">
        <v>2020</v>
      </c>
      <c r="J56" s="2" t="s">
        <v>1367</v>
      </c>
      <c r="R56" s="5" t="s">
        <v>1089</v>
      </c>
      <c r="AW56" s="5" t="s">
        <v>1692</v>
      </c>
      <c r="CX56" s="2">
        <v>2021</v>
      </c>
      <c r="ER56" s="2">
        <f>COUNTA(my_data[[#This Row],[other.report_2024]:[annual.report_2014]])</f>
        <v>1</v>
      </c>
    </row>
    <row r="57" spans="1:148" s="2" customFormat="1" x14ac:dyDescent="0.3">
      <c r="A57" s="2" t="s">
        <v>222</v>
      </c>
      <c r="B57" s="2" t="s">
        <v>223</v>
      </c>
      <c r="C57" s="3">
        <v>45044</v>
      </c>
      <c r="D57" s="5" t="s">
        <v>224</v>
      </c>
      <c r="E57" s="2" t="s">
        <v>225</v>
      </c>
      <c r="F57" s="5" t="s">
        <v>1693</v>
      </c>
      <c r="H57" s="2">
        <v>2021</v>
      </c>
      <c r="I57" s="2">
        <v>2023</v>
      </c>
      <c r="J57" s="2" t="s">
        <v>928</v>
      </c>
      <c r="R57" s="5" t="s">
        <v>1090</v>
      </c>
      <c r="W57" s="5" t="s">
        <v>1092</v>
      </c>
      <c r="Z57" s="5" t="s">
        <v>1091</v>
      </c>
      <c r="AD57" s="5" t="s">
        <v>1093</v>
      </c>
      <c r="ER57" s="2">
        <f>COUNTA(my_data[[#This Row],[other.report_2024]:[annual.report_2014]])</f>
        <v>4</v>
      </c>
    </row>
    <row r="58" spans="1:148" s="2" customFormat="1" x14ac:dyDescent="0.3">
      <c r="A58" s="2" t="s">
        <v>226</v>
      </c>
      <c r="B58" s="2" t="s">
        <v>227</v>
      </c>
      <c r="C58" s="3">
        <v>44271</v>
      </c>
      <c r="D58" s="5" t="s">
        <v>228</v>
      </c>
      <c r="E58" s="2" t="s">
        <v>229</v>
      </c>
      <c r="F58" s="5" t="s">
        <v>1694</v>
      </c>
      <c r="I58" s="2">
        <v>2021</v>
      </c>
      <c r="J58" s="2" t="s">
        <v>1367</v>
      </c>
      <c r="N58" s="5" t="s">
        <v>1696</v>
      </c>
      <c r="AW58" s="2" t="s">
        <v>1695</v>
      </c>
      <c r="CT58" s="2">
        <v>2023</v>
      </c>
      <c r="ER58" s="2">
        <f>COUNTA(my_data[[#This Row],[other.report_2024]:[annual.report_2014]])</f>
        <v>1</v>
      </c>
    </row>
    <row r="59" spans="1:148" s="2" customFormat="1" x14ac:dyDescent="0.3">
      <c r="A59" s="2" t="s">
        <v>230</v>
      </c>
      <c r="B59" s="2" t="s">
        <v>231</v>
      </c>
      <c r="C59" s="3">
        <v>42465</v>
      </c>
      <c r="D59" s="5" t="s">
        <v>232</v>
      </c>
      <c r="E59" s="2" t="s">
        <v>233</v>
      </c>
      <c r="F59" s="5" t="s">
        <v>1697</v>
      </c>
      <c r="H59" s="2">
        <v>2017</v>
      </c>
      <c r="I59" s="2">
        <v>2016</v>
      </c>
      <c r="J59" s="2" t="s">
        <v>1367</v>
      </c>
      <c r="O59" s="5" t="s">
        <v>1094</v>
      </c>
      <c r="U59" s="5" t="s">
        <v>1095</v>
      </c>
      <c r="CQ59" s="2">
        <v>2018</v>
      </c>
      <c r="ER59" s="2">
        <f>COUNTA(my_data[[#This Row],[other.report_2024]:[annual.report_2014]])</f>
        <v>2</v>
      </c>
    </row>
    <row r="60" spans="1:148" s="2" customFormat="1" x14ac:dyDescent="0.3">
      <c r="A60" s="2" t="s">
        <v>234</v>
      </c>
      <c r="B60" s="2" t="s">
        <v>235</v>
      </c>
      <c r="C60" s="3">
        <v>42705</v>
      </c>
      <c r="D60" s="5" t="s">
        <v>236</v>
      </c>
      <c r="E60" s="2" t="s">
        <v>237</v>
      </c>
      <c r="F60" s="5" t="s">
        <v>1698</v>
      </c>
      <c r="H60" s="2">
        <v>2016</v>
      </c>
      <c r="I60" s="2">
        <v>2016</v>
      </c>
      <c r="J60" s="2" t="s">
        <v>928</v>
      </c>
      <c r="K60" s="5" t="s">
        <v>1699</v>
      </c>
      <c r="L60" s="5" t="s">
        <v>1097</v>
      </c>
      <c r="M60" s="5"/>
      <c r="N60" s="5"/>
      <c r="S60" s="5" t="s">
        <v>1098</v>
      </c>
      <c r="W60" s="5" t="s">
        <v>1099</v>
      </c>
      <c r="Z60" s="5" t="s">
        <v>1100</v>
      </c>
      <c r="AD60" s="5" t="s">
        <v>1101</v>
      </c>
      <c r="AI60" s="5" t="s">
        <v>1102</v>
      </c>
      <c r="AL60" s="5" t="s">
        <v>1103</v>
      </c>
      <c r="AP60" s="5" t="s">
        <v>1104</v>
      </c>
      <c r="AT60" s="5" t="s">
        <v>1105</v>
      </c>
      <c r="AW60" s="5" t="s">
        <v>1700</v>
      </c>
      <c r="AY60" s="2">
        <v>2021</v>
      </c>
      <c r="CS60" s="2">
        <v>1997</v>
      </c>
      <c r="CT60" s="2">
        <v>2000</v>
      </c>
      <c r="CY60" s="2">
        <v>2002</v>
      </c>
      <c r="DC60" s="2">
        <v>2011</v>
      </c>
      <c r="ER60" s="2">
        <f>COUNTA(my_data[[#This Row],[other.report_2024]:[annual.report_2014]])</f>
        <v>10</v>
      </c>
    </row>
    <row r="61" spans="1:148" s="2" customFormat="1" x14ac:dyDescent="0.3">
      <c r="A61" s="2" t="s">
        <v>238</v>
      </c>
      <c r="B61" s="2" t="s">
        <v>239</v>
      </c>
      <c r="C61" s="3">
        <v>42522</v>
      </c>
      <c r="D61" s="5" t="s">
        <v>240</v>
      </c>
      <c r="E61" s="2" t="s">
        <v>241</v>
      </c>
      <c r="F61" s="5" t="s">
        <v>1707</v>
      </c>
      <c r="H61" s="2">
        <v>2016</v>
      </c>
      <c r="I61" s="2">
        <v>2016</v>
      </c>
      <c r="J61" s="2" t="s">
        <v>928</v>
      </c>
      <c r="R61" s="5" t="s">
        <v>1106</v>
      </c>
      <c r="U61" s="5" t="s">
        <v>1107</v>
      </c>
      <c r="AK61" s="5" t="s">
        <v>1108</v>
      </c>
      <c r="AW61" s="5" t="s">
        <v>1704</v>
      </c>
      <c r="BB61" s="2">
        <v>2016</v>
      </c>
      <c r="BF61" s="2">
        <v>2022</v>
      </c>
      <c r="CQ61" s="2">
        <v>1</v>
      </c>
      <c r="EB61" s="2">
        <v>2022</v>
      </c>
      <c r="ER61" s="2">
        <f>COUNTA(my_data[[#This Row],[other.report_2024]:[annual.report_2014]])</f>
        <v>3</v>
      </c>
    </row>
    <row r="62" spans="1:148" s="2" customFormat="1" x14ac:dyDescent="0.3">
      <c r="A62" s="2" t="s">
        <v>242</v>
      </c>
      <c r="B62" s="2" t="s">
        <v>243</v>
      </c>
      <c r="C62" s="3">
        <v>44790</v>
      </c>
      <c r="D62" s="5" t="s">
        <v>244</v>
      </c>
      <c r="E62" s="2" t="s">
        <v>245</v>
      </c>
      <c r="F62" s="5" t="s">
        <v>1705</v>
      </c>
      <c r="H62" s="2">
        <v>2021</v>
      </c>
      <c r="I62" s="2">
        <v>2022</v>
      </c>
      <c r="J62" s="2" t="s">
        <v>928</v>
      </c>
      <c r="R62" s="5" t="s">
        <v>1110</v>
      </c>
      <c r="T62" s="5" t="s">
        <v>1109</v>
      </c>
      <c r="ER62" s="2">
        <f>COUNTA(my_data[[#This Row],[other.report_2024]:[annual.report_2014]])</f>
        <v>2</v>
      </c>
    </row>
    <row r="63" spans="1:148" s="2" customFormat="1" x14ac:dyDescent="0.3">
      <c r="A63" s="2" t="s">
        <v>246</v>
      </c>
      <c r="B63" s="2" t="s">
        <v>247</v>
      </c>
      <c r="C63" s="3">
        <v>45044</v>
      </c>
      <c r="D63" s="5" t="s">
        <v>248</v>
      </c>
      <c r="E63" s="2" t="s">
        <v>249</v>
      </c>
      <c r="F63" s="5" t="s">
        <v>1706</v>
      </c>
      <c r="H63" s="2">
        <v>1</v>
      </c>
      <c r="I63" s="2">
        <v>2023</v>
      </c>
      <c r="ER63" s="2">
        <f>COUNTA(my_data[[#This Row],[other.report_2024]:[annual.report_2014]])</f>
        <v>0</v>
      </c>
    </row>
    <row r="64" spans="1:148" s="2" customFormat="1" x14ac:dyDescent="0.3">
      <c r="A64" s="2" t="s">
        <v>250</v>
      </c>
      <c r="B64" s="2" t="s">
        <v>251</v>
      </c>
      <c r="C64" s="3">
        <v>44771</v>
      </c>
      <c r="D64" s="5" t="s">
        <v>252</v>
      </c>
      <c r="E64" s="2" t="s">
        <v>253</v>
      </c>
      <c r="F64" s="5" t="s">
        <v>1702</v>
      </c>
      <c r="H64" s="2">
        <v>2021</v>
      </c>
      <c r="I64" s="2">
        <v>2022</v>
      </c>
      <c r="J64" s="2" t="s">
        <v>928</v>
      </c>
      <c r="Q64" s="5" t="s">
        <v>1111</v>
      </c>
      <c r="AR64" s="5" t="s">
        <v>1112</v>
      </c>
      <c r="AS64" s="5"/>
      <c r="AW64" s="5" t="s">
        <v>1703</v>
      </c>
      <c r="CS64" s="2">
        <v>2008</v>
      </c>
      <c r="CT64" s="2">
        <v>2014</v>
      </c>
      <c r="CZ64" s="2">
        <v>1</v>
      </c>
      <c r="DG64" s="2">
        <v>2021</v>
      </c>
      <c r="DL64" s="2">
        <v>2022</v>
      </c>
      <c r="EG64" s="2">
        <v>1</v>
      </c>
      <c r="EH64" s="2">
        <v>1</v>
      </c>
      <c r="EI64" s="2">
        <v>1</v>
      </c>
      <c r="EJ64" s="2">
        <v>1</v>
      </c>
      <c r="ER64" s="2">
        <f>COUNTA(my_data[[#This Row],[other.report_2024]:[annual.report_2014]])</f>
        <v>2</v>
      </c>
    </row>
    <row r="65" spans="1:148" s="2" customFormat="1" x14ac:dyDescent="0.3">
      <c r="A65" s="2" t="s">
        <v>254</v>
      </c>
      <c r="B65" s="2" t="s">
        <v>255</v>
      </c>
      <c r="C65" s="3">
        <v>42810</v>
      </c>
      <c r="D65" s="5" t="s">
        <v>256</v>
      </c>
      <c r="E65" s="2" t="s">
        <v>257</v>
      </c>
      <c r="F65" s="5" t="s">
        <v>1712</v>
      </c>
      <c r="H65" s="2">
        <v>2021</v>
      </c>
      <c r="I65" s="2">
        <v>2017</v>
      </c>
      <c r="AW65" s="2" t="s">
        <v>1713</v>
      </c>
      <c r="CF65" s="2">
        <v>2018</v>
      </c>
      <c r="DH65" s="2">
        <v>2007</v>
      </c>
      <c r="ER65" s="2">
        <f>COUNTA(my_data[[#This Row],[other.report_2024]:[annual.report_2014]])</f>
        <v>0</v>
      </c>
    </row>
    <row r="66" spans="1:148" s="2" customFormat="1" x14ac:dyDescent="0.3">
      <c r="A66" s="2" t="s">
        <v>258</v>
      </c>
      <c r="B66" s="2" t="s">
        <v>259</v>
      </c>
      <c r="C66" s="3">
        <v>45075</v>
      </c>
      <c r="D66" s="5" t="s">
        <v>260</v>
      </c>
      <c r="E66" s="2" t="s">
        <v>261</v>
      </c>
      <c r="F66" s="5" t="s">
        <v>1714</v>
      </c>
      <c r="H66" s="2">
        <v>2020</v>
      </c>
      <c r="I66" s="2">
        <v>2023</v>
      </c>
      <c r="J66" s="2" t="s">
        <v>1366</v>
      </c>
      <c r="Q66" s="5" t="s">
        <v>1113</v>
      </c>
      <c r="AA66" s="5" t="s">
        <v>2572</v>
      </c>
      <c r="AW66" s="5" t="s">
        <v>1715</v>
      </c>
      <c r="CS66" s="2">
        <v>2009</v>
      </c>
      <c r="CT66" s="2">
        <v>2024</v>
      </c>
      <c r="ER66" s="2">
        <f>COUNTA(my_data[[#This Row],[other.report_2024]:[annual.report_2014]])</f>
        <v>2</v>
      </c>
    </row>
    <row r="67" spans="1:148" s="2" customFormat="1" x14ac:dyDescent="0.3">
      <c r="A67" s="2" t="s">
        <v>262</v>
      </c>
      <c r="B67" s="2" t="s">
        <v>263</v>
      </c>
      <c r="C67" s="3">
        <v>44370</v>
      </c>
      <c r="D67" s="5" t="s">
        <v>264</v>
      </c>
      <c r="E67" s="9" t="s">
        <v>1717</v>
      </c>
      <c r="F67" s="5" t="s">
        <v>1716</v>
      </c>
      <c r="H67" s="2">
        <v>2021</v>
      </c>
      <c r="I67" s="2">
        <v>2021</v>
      </c>
      <c r="J67" s="2" t="s">
        <v>928</v>
      </c>
      <c r="P67" s="5" t="s">
        <v>1116</v>
      </c>
      <c r="Q67" s="5" t="s">
        <v>1114</v>
      </c>
      <c r="R67" s="5" t="s">
        <v>1115</v>
      </c>
      <c r="CO67" s="2">
        <v>1</v>
      </c>
      <c r="ER67" s="2">
        <f>COUNTA(my_data[[#This Row],[other.report_2024]:[annual.report_2014]])</f>
        <v>3</v>
      </c>
    </row>
    <row r="68" spans="1:148" s="2" customFormat="1" x14ac:dyDescent="0.3">
      <c r="A68" s="2" t="s">
        <v>265</v>
      </c>
      <c r="B68" s="2" t="s">
        <v>266</v>
      </c>
      <c r="C68" s="3">
        <v>44810</v>
      </c>
      <c r="D68" s="5" t="s">
        <v>267</v>
      </c>
      <c r="E68" s="2" t="s">
        <v>268</v>
      </c>
      <c r="F68" s="5" t="s">
        <v>1718</v>
      </c>
      <c r="I68" s="2">
        <v>2022</v>
      </c>
      <c r="J68" s="2" t="s">
        <v>928</v>
      </c>
      <c r="T68" s="5" t="s">
        <v>1117</v>
      </c>
      <c r="AW68" s="5" t="s">
        <v>1719</v>
      </c>
      <c r="CB68" s="2">
        <v>2023</v>
      </c>
      <c r="CS68" s="2">
        <v>1998</v>
      </c>
      <c r="CT68" s="2">
        <v>2018</v>
      </c>
      <c r="CY68" s="2">
        <v>2018</v>
      </c>
      <c r="DD68" s="2">
        <v>2023</v>
      </c>
      <c r="DH68" s="2">
        <v>2019</v>
      </c>
      <c r="DI68" s="2">
        <v>2016</v>
      </c>
      <c r="ER68" s="2">
        <f>COUNTA(my_data[[#This Row],[other.report_2024]:[annual.report_2014]])</f>
        <v>1</v>
      </c>
    </row>
    <row r="69" spans="1:148" s="2" customFormat="1" x14ac:dyDescent="0.3">
      <c r="A69" s="2" t="s">
        <v>269</v>
      </c>
      <c r="B69" s="2" t="s">
        <v>270</v>
      </c>
      <c r="C69" s="3">
        <v>44915</v>
      </c>
      <c r="D69" s="5" t="s">
        <v>271</v>
      </c>
      <c r="E69" s="2" t="s">
        <v>272</v>
      </c>
      <c r="F69" s="5" t="s">
        <v>1720</v>
      </c>
      <c r="I69" s="2">
        <v>2022</v>
      </c>
      <c r="AW69" s="2" t="s">
        <v>1721</v>
      </c>
      <c r="CS69" s="2">
        <v>1</v>
      </c>
      <c r="DV69" s="2">
        <v>1</v>
      </c>
      <c r="ER69" s="2">
        <f>COUNTA(my_data[[#This Row],[other.report_2024]:[annual.report_2014]])</f>
        <v>0</v>
      </c>
    </row>
    <row r="70" spans="1:148" s="2" customFormat="1" x14ac:dyDescent="0.3">
      <c r="A70" s="2" t="s">
        <v>273</v>
      </c>
      <c r="B70" s="2" t="s">
        <v>274</v>
      </c>
      <c r="C70" s="3">
        <v>43676</v>
      </c>
      <c r="D70" s="5" t="s">
        <v>275</v>
      </c>
      <c r="E70" s="5" t="s">
        <v>276</v>
      </c>
      <c r="F70" s="5" t="s">
        <v>1722</v>
      </c>
      <c r="H70" s="2">
        <v>2019</v>
      </c>
      <c r="I70" s="2">
        <v>2019</v>
      </c>
      <c r="J70" s="2" t="s">
        <v>1367</v>
      </c>
      <c r="Q70" s="5" t="s">
        <v>1118</v>
      </c>
      <c r="V70" s="5" t="s">
        <v>1119</v>
      </c>
      <c r="Y70" s="5" t="s">
        <v>1120</v>
      </c>
      <c r="AC70" s="5" t="s">
        <v>1121</v>
      </c>
      <c r="AF70" s="5" t="s">
        <v>1122</v>
      </c>
      <c r="AW70" s="5" t="s">
        <v>1723</v>
      </c>
      <c r="BK70" s="2">
        <v>1</v>
      </c>
      <c r="BL70" s="2">
        <v>1</v>
      </c>
      <c r="BX70" s="2">
        <v>1</v>
      </c>
      <c r="CB70" s="2">
        <v>1</v>
      </c>
      <c r="CC70" s="2">
        <v>1</v>
      </c>
      <c r="CT70" s="2">
        <v>1</v>
      </c>
      <c r="ER70" s="2">
        <f>COUNTA(my_data[[#This Row],[other.report_2024]:[annual.report_2014]])</f>
        <v>5</v>
      </c>
    </row>
    <row r="71" spans="1:148" s="2" customFormat="1" x14ac:dyDescent="0.3">
      <c r="A71" s="2" t="s">
        <v>277</v>
      </c>
      <c r="B71" s="2" t="s">
        <v>278</v>
      </c>
      <c r="C71" s="3">
        <v>45013</v>
      </c>
      <c r="D71" s="5" t="s">
        <v>279</v>
      </c>
      <c r="E71" s="2" t="s">
        <v>280</v>
      </c>
      <c r="F71" s="5" t="s">
        <v>1726</v>
      </c>
      <c r="H71" s="2">
        <v>2021</v>
      </c>
      <c r="I71" s="2">
        <v>2023</v>
      </c>
      <c r="J71" s="2" t="s">
        <v>928</v>
      </c>
      <c r="Q71" s="5" t="s">
        <v>1124</v>
      </c>
      <c r="V71" s="5" t="s">
        <v>1123</v>
      </c>
      <c r="ER71" s="2">
        <f>COUNTA(my_data[[#This Row],[other.report_2024]:[annual.report_2014]])</f>
        <v>2</v>
      </c>
    </row>
    <row r="72" spans="1:148" s="2" customFormat="1" x14ac:dyDescent="0.3">
      <c r="A72" s="2" t="s">
        <v>281</v>
      </c>
      <c r="B72" s="2" t="s">
        <v>282</v>
      </c>
      <c r="C72" s="3">
        <v>42698</v>
      </c>
      <c r="D72" s="5" t="s">
        <v>283</v>
      </c>
      <c r="E72" s="2" t="s">
        <v>284</v>
      </c>
      <c r="F72" s="5" t="s">
        <v>1727</v>
      </c>
      <c r="H72" s="2">
        <v>2018</v>
      </c>
      <c r="I72" s="2">
        <v>2016</v>
      </c>
      <c r="AW72" s="5" t="s">
        <v>1728</v>
      </c>
      <c r="CS72" s="2">
        <v>2022</v>
      </c>
      <c r="ER72" s="2">
        <f>COUNTA(my_data[[#This Row],[other.report_2024]:[annual.report_2014]])</f>
        <v>0</v>
      </c>
    </row>
    <row r="73" spans="1:148" s="2" customFormat="1" x14ac:dyDescent="0.3">
      <c r="A73" s="2" t="s">
        <v>285</v>
      </c>
      <c r="B73" s="2" t="s">
        <v>286</v>
      </c>
      <c r="C73" s="3">
        <v>44245</v>
      </c>
      <c r="D73" s="5" t="s">
        <v>287</v>
      </c>
      <c r="E73" s="5" t="s">
        <v>288</v>
      </c>
      <c r="F73" s="5" t="s">
        <v>1729</v>
      </c>
      <c r="G73" s="2" t="s">
        <v>1732</v>
      </c>
      <c r="I73" s="2">
        <v>2021</v>
      </c>
      <c r="J73" s="2" t="s">
        <v>928</v>
      </c>
      <c r="U73" s="5" t="s">
        <v>1126</v>
      </c>
      <c r="AW73" s="5" t="s">
        <v>1730</v>
      </c>
      <c r="CS73" s="2">
        <v>2011</v>
      </c>
      <c r="EF73" s="2">
        <v>2017</v>
      </c>
      <c r="EP73" s="2">
        <v>2015</v>
      </c>
      <c r="ER73" s="2">
        <f>COUNTA(my_data[[#This Row],[other.report_2024]:[annual.report_2014]])</f>
        <v>1</v>
      </c>
    </row>
    <row r="74" spans="1:148" s="2" customFormat="1" x14ac:dyDescent="0.3">
      <c r="A74" s="2" t="s">
        <v>289</v>
      </c>
      <c r="B74" s="2" t="s">
        <v>290</v>
      </c>
      <c r="C74" s="3">
        <v>44953</v>
      </c>
      <c r="D74" s="5" t="s">
        <v>291</v>
      </c>
      <c r="E74" s="2" t="s">
        <v>292</v>
      </c>
      <c r="F74" s="5" t="s">
        <v>1733</v>
      </c>
      <c r="H74" s="2">
        <v>2021</v>
      </c>
      <c r="I74" s="2">
        <v>2023</v>
      </c>
      <c r="J74" s="2" t="s">
        <v>928</v>
      </c>
      <c r="K74" s="5" t="s">
        <v>1736</v>
      </c>
      <c r="L74" s="5" t="s">
        <v>1132</v>
      </c>
      <c r="M74" s="5"/>
      <c r="N74" s="5"/>
      <c r="P74" s="5" t="s">
        <v>1131</v>
      </c>
      <c r="R74" s="5" t="s">
        <v>1734</v>
      </c>
      <c r="T74" s="5" t="s">
        <v>1130</v>
      </c>
      <c r="U74" s="5" t="s">
        <v>1735</v>
      </c>
      <c r="X74" s="5" t="s">
        <v>1129</v>
      </c>
      <c r="AB74" s="5" t="s">
        <v>1128</v>
      </c>
      <c r="AF74" s="5" t="s">
        <v>1127</v>
      </c>
      <c r="AW74" s="2" t="s">
        <v>1737</v>
      </c>
      <c r="CS74" s="2">
        <v>2019</v>
      </c>
      <c r="CT74" s="2">
        <v>2019</v>
      </c>
      <c r="ER74" s="2">
        <f>COUNTA(my_data[[#This Row],[other.report_2024]:[annual.report_2014]])</f>
        <v>9</v>
      </c>
    </row>
    <row r="75" spans="1:148" s="2" customFormat="1" x14ac:dyDescent="0.3">
      <c r="A75" s="2" t="s">
        <v>293</v>
      </c>
      <c r="B75" s="2" t="s">
        <v>294</v>
      </c>
      <c r="C75" s="3">
        <v>41810</v>
      </c>
      <c r="D75" s="5" t="s">
        <v>295</v>
      </c>
      <c r="E75" s="2" t="s">
        <v>296</v>
      </c>
      <c r="F75" s="5" t="s">
        <v>1738</v>
      </c>
      <c r="H75" s="2">
        <v>2020</v>
      </c>
      <c r="I75" s="2">
        <v>2014</v>
      </c>
      <c r="J75" s="2" t="s">
        <v>1367</v>
      </c>
      <c r="R75" s="5" t="s">
        <v>1133</v>
      </c>
      <c r="U75" s="5" t="s">
        <v>1134</v>
      </c>
      <c r="AA75" s="5" t="s">
        <v>1135</v>
      </c>
      <c r="ER75" s="2">
        <f>COUNTA(my_data[[#This Row],[other.report_2024]:[annual.report_2014]])</f>
        <v>3</v>
      </c>
    </row>
    <row r="76" spans="1:148" s="2" customFormat="1" x14ac:dyDescent="0.3">
      <c r="A76" s="2" t="s">
        <v>297</v>
      </c>
      <c r="B76" s="2" t="s">
        <v>298</v>
      </c>
      <c r="C76" s="3">
        <v>43936</v>
      </c>
      <c r="D76" s="5" t="s">
        <v>299</v>
      </c>
      <c r="E76" s="2" t="s">
        <v>300</v>
      </c>
      <c r="F76" s="5" t="s">
        <v>1739</v>
      </c>
      <c r="H76" s="2">
        <v>2022</v>
      </c>
      <c r="I76" s="2">
        <v>2020</v>
      </c>
      <c r="J76" s="2" t="s">
        <v>928</v>
      </c>
      <c r="Q76" s="5" t="s">
        <v>1136</v>
      </c>
      <c r="AW76" s="2" t="s">
        <v>1496</v>
      </c>
      <c r="CS76" s="2">
        <v>2002</v>
      </c>
      <c r="DD76" s="2">
        <v>2022</v>
      </c>
      <c r="DH76" s="2">
        <v>2021</v>
      </c>
      <c r="ER76" s="2">
        <f>COUNTA(my_data[[#This Row],[other.report_2024]:[annual.report_2014]])</f>
        <v>1</v>
      </c>
    </row>
    <row r="77" spans="1:148" s="2" customFormat="1" x14ac:dyDescent="0.3">
      <c r="A77" s="2" t="s">
        <v>301</v>
      </c>
      <c r="B77" s="2" t="s">
        <v>302</v>
      </c>
      <c r="C77" s="3">
        <v>42704</v>
      </c>
      <c r="D77" s="5" t="s">
        <v>303</v>
      </c>
      <c r="E77" s="2" t="s">
        <v>304</v>
      </c>
      <c r="F77" s="5" t="s">
        <v>1740</v>
      </c>
      <c r="H77" s="2">
        <v>2019</v>
      </c>
      <c r="I77" s="2">
        <v>2016</v>
      </c>
      <c r="J77" s="2" t="s">
        <v>1366</v>
      </c>
      <c r="Q77" s="5" t="s">
        <v>1138</v>
      </c>
      <c r="R77" s="5" t="s">
        <v>1137</v>
      </c>
      <c r="V77" s="5" t="s">
        <v>1139</v>
      </c>
      <c r="Y77" s="5" t="s">
        <v>1140</v>
      </c>
      <c r="AC77" s="5" t="s">
        <v>1141</v>
      </c>
      <c r="AG77" s="5" t="s">
        <v>1142</v>
      </c>
      <c r="AW77" s="2" t="s">
        <v>1496</v>
      </c>
      <c r="BB77" s="2">
        <v>1</v>
      </c>
      <c r="BF77" s="2">
        <v>1</v>
      </c>
      <c r="CF77" s="2">
        <v>1</v>
      </c>
      <c r="CN77" s="2">
        <v>2023</v>
      </c>
      <c r="CO77" s="2">
        <v>1</v>
      </c>
      <c r="ER77" s="2">
        <f>COUNTA(my_data[[#This Row],[other.report_2024]:[annual.report_2014]])</f>
        <v>6</v>
      </c>
    </row>
    <row r="78" spans="1:148" s="2" customFormat="1" x14ac:dyDescent="0.3">
      <c r="A78" s="2" t="s">
        <v>305</v>
      </c>
      <c r="B78" s="2" t="s">
        <v>306</v>
      </c>
      <c r="C78" s="3">
        <v>43060</v>
      </c>
      <c r="D78" s="5" t="s">
        <v>307</v>
      </c>
      <c r="E78" s="2" t="s">
        <v>308</v>
      </c>
      <c r="F78" s="5" t="s">
        <v>1742</v>
      </c>
      <c r="H78" s="2">
        <v>2020</v>
      </c>
      <c r="I78" s="2">
        <v>2017</v>
      </c>
      <c r="AW78" s="2" t="s">
        <v>1743</v>
      </c>
      <c r="CS78" s="2">
        <v>1</v>
      </c>
      <c r="CT78" s="2">
        <v>1</v>
      </c>
      <c r="ER78" s="2">
        <f>COUNTA(my_data[[#This Row],[other.report_2024]:[annual.report_2014]])</f>
        <v>0</v>
      </c>
    </row>
    <row r="79" spans="1:148" s="2" customFormat="1" x14ac:dyDescent="0.3">
      <c r="A79" s="2" t="s">
        <v>309</v>
      </c>
      <c r="B79" s="2" t="s">
        <v>310</v>
      </c>
      <c r="C79" s="3">
        <v>43979</v>
      </c>
      <c r="D79" s="5" t="s">
        <v>311</v>
      </c>
      <c r="E79" s="2" t="s">
        <v>312</v>
      </c>
      <c r="F79" s="5" t="s">
        <v>1744</v>
      </c>
      <c r="H79" s="2">
        <v>2021</v>
      </c>
      <c r="I79" s="2">
        <v>2020</v>
      </c>
      <c r="J79" s="2" t="s">
        <v>1367</v>
      </c>
      <c r="P79" s="5" t="s">
        <v>1145</v>
      </c>
      <c r="R79" s="5" t="s">
        <v>1143</v>
      </c>
      <c r="U79" s="5" t="s">
        <v>1144</v>
      </c>
      <c r="AW79" s="5" t="s">
        <v>1745</v>
      </c>
      <c r="CS79" s="2">
        <v>2017</v>
      </c>
      <c r="DH79" s="2">
        <v>2009</v>
      </c>
      <c r="ER79" s="2">
        <f>COUNTA(my_data[[#This Row],[other.report_2024]:[annual.report_2014]])</f>
        <v>3</v>
      </c>
    </row>
    <row r="80" spans="1:148" s="2" customFormat="1" x14ac:dyDescent="0.3">
      <c r="A80" s="2" t="s">
        <v>313</v>
      </c>
      <c r="B80" s="2" t="s">
        <v>314</v>
      </c>
      <c r="C80" s="3">
        <v>44967</v>
      </c>
      <c r="D80" s="5" t="s">
        <v>315</v>
      </c>
      <c r="E80" s="2" t="s">
        <v>316</v>
      </c>
      <c r="F80" s="5" t="s">
        <v>1746</v>
      </c>
      <c r="I80" s="2">
        <v>2023</v>
      </c>
      <c r="J80" s="2" t="s">
        <v>928</v>
      </c>
      <c r="Q80" s="5" t="s">
        <v>1146</v>
      </c>
      <c r="R80" s="5"/>
      <c r="V80" s="5" t="s">
        <v>1147</v>
      </c>
      <c r="AW80" s="5" t="s">
        <v>1747</v>
      </c>
      <c r="BX80" s="2">
        <v>2023</v>
      </c>
      <c r="CS80" s="2">
        <v>2009</v>
      </c>
      <c r="CW80" s="2">
        <v>2022</v>
      </c>
      <c r="DH80" s="2">
        <v>2017</v>
      </c>
      <c r="DI80" s="2">
        <v>2018</v>
      </c>
      <c r="ER80" s="2">
        <f>COUNTA(my_data[[#This Row],[other.report_2024]:[annual.report_2014]])</f>
        <v>2</v>
      </c>
    </row>
    <row r="81" spans="1:148" s="2" customFormat="1" x14ac:dyDescent="0.3">
      <c r="A81" s="2" t="s">
        <v>317</v>
      </c>
      <c r="B81" s="2" t="s">
        <v>318</v>
      </c>
      <c r="C81" s="3">
        <v>44613</v>
      </c>
      <c r="D81" s="5" t="s">
        <v>319</v>
      </c>
      <c r="E81" s="2" t="s">
        <v>320</v>
      </c>
      <c r="F81" s="5" t="s">
        <v>1748</v>
      </c>
      <c r="H81" s="2">
        <v>2023</v>
      </c>
      <c r="I81" s="2">
        <v>2022</v>
      </c>
      <c r="J81" s="2" t="s">
        <v>928</v>
      </c>
      <c r="Q81" s="5" t="s">
        <v>1148</v>
      </c>
      <c r="AW81" s="5" t="s">
        <v>1749</v>
      </c>
      <c r="CS81" s="2">
        <v>2021</v>
      </c>
      <c r="CT81" s="2">
        <v>2021</v>
      </c>
      <c r="CY81" s="2">
        <v>2021</v>
      </c>
      <c r="ER81" s="2">
        <f>COUNTA(my_data[[#This Row],[other.report_2024]:[annual.report_2014]])</f>
        <v>1</v>
      </c>
    </row>
    <row r="82" spans="1:148" s="2" customFormat="1" x14ac:dyDescent="0.3">
      <c r="A82" s="2" t="s">
        <v>321</v>
      </c>
      <c r="B82" s="2" t="s">
        <v>322</v>
      </c>
      <c r="C82" s="3">
        <v>44249</v>
      </c>
      <c r="D82" s="5" t="s">
        <v>323</v>
      </c>
      <c r="E82" s="2" t="s">
        <v>324</v>
      </c>
      <c r="F82" s="5" t="s">
        <v>1750</v>
      </c>
      <c r="H82" s="2">
        <v>2021</v>
      </c>
      <c r="I82" s="2">
        <v>2021</v>
      </c>
      <c r="J82" s="2" t="s">
        <v>928</v>
      </c>
      <c r="Q82" s="5" t="s">
        <v>1151</v>
      </c>
      <c r="R82" s="5" t="s">
        <v>1149</v>
      </c>
      <c r="U82" s="5" t="s">
        <v>1150</v>
      </c>
      <c r="V82" s="5" t="s">
        <v>1152</v>
      </c>
      <c r="Y82" s="5" t="s">
        <v>1153</v>
      </c>
      <c r="AC82" s="5" t="s">
        <v>1154</v>
      </c>
      <c r="AW82" s="2" t="s">
        <v>1751</v>
      </c>
      <c r="CS82" s="2">
        <v>2008</v>
      </c>
      <c r="CT82" s="2">
        <v>2012</v>
      </c>
      <c r="CY82" s="2">
        <v>1</v>
      </c>
      <c r="EC82" s="2">
        <v>2012</v>
      </c>
      <c r="ED82" s="2">
        <v>2015</v>
      </c>
      <c r="ER82" s="2">
        <f>COUNTA(my_data[[#This Row],[other.report_2024]:[annual.report_2014]])</f>
        <v>6</v>
      </c>
    </row>
    <row r="83" spans="1:148" s="2" customFormat="1" x14ac:dyDescent="0.3">
      <c r="A83" s="2" t="s">
        <v>325</v>
      </c>
      <c r="B83" s="2" t="s">
        <v>326</v>
      </c>
      <c r="C83" s="3">
        <v>44995</v>
      </c>
      <c r="D83" s="5" t="s">
        <v>327</v>
      </c>
      <c r="E83" s="2" t="s">
        <v>328</v>
      </c>
      <c r="F83" s="5" t="s">
        <v>1753</v>
      </c>
      <c r="H83" s="2">
        <v>2022</v>
      </c>
      <c r="I83" s="2">
        <v>2023</v>
      </c>
      <c r="AW83" s="2" t="s">
        <v>1754</v>
      </c>
      <c r="CS83" s="2">
        <v>2011</v>
      </c>
      <c r="ER83" s="2">
        <f>COUNTA(my_data[[#This Row],[other.report_2024]:[annual.report_2014]])</f>
        <v>0</v>
      </c>
    </row>
    <row r="84" spans="1:148" s="2" customFormat="1" x14ac:dyDescent="0.3">
      <c r="A84" s="2" t="s">
        <v>329</v>
      </c>
      <c r="B84" s="2" t="s">
        <v>330</v>
      </c>
      <c r="C84" s="3">
        <v>45053</v>
      </c>
      <c r="D84" s="5" t="s">
        <v>331</v>
      </c>
      <c r="E84" s="2" t="s">
        <v>332</v>
      </c>
      <c r="F84" s="5" t="s">
        <v>1755</v>
      </c>
      <c r="H84" s="2">
        <v>2022</v>
      </c>
      <c r="I84" s="2">
        <v>2023</v>
      </c>
      <c r="AW84" s="5" t="s">
        <v>1756</v>
      </c>
      <c r="CI84" s="2">
        <v>2020</v>
      </c>
      <c r="CS84" s="2">
        <v>2020</v>
      </c>
      <c r="CT84" s="2">
        <v>2020</v>
      </c>
      <c r="ER84" s="2">
        <f>COUNTA(my_data[[#This Row],[other.report_2024]:[annual.report_2014]])</f>
        <v>0</v>
      </c>
    </row>
    <row r="85" spans="1:148" s="2" customFormat="1" x14ac:dyDescent="0.3">
      <c r="A85" s="2" t="s">
        <v>333</v>
      </c>
      <c r="B85" s="2" t="s">
        <v>334</v>
      </c>
      <c r="C85" s="3">
        <v>45049</v>
      </c>
      <c r="D85" s="5" t="s">
        <v>335</v>
      </c>
      <c r="E85" s="2" t="s">
        <v>336</v>
      </c>
      <c r="F85" s="5" t="s">
        <v>1758</v>
      </c>
      <c r="H85" s="2">
        <v>2020</v>
      </c>
      <c r="I85" s="2">
        <v>2023</v>
      </c>
      <c r="J85" s="2" t="s">
        <v>1367</v>
      </c>
      <c r="P85" s="5" t="s">
        <v>1156</v>
      </c>
      <c r="R85" s="5" t="s">
        <v>1155</v>
      </c>
      <c r="U85" s="5" t="s">
        <v>1157</v>
      </c>
      <c r="AA85" s="5" t="s">
        <v>1158</v>
      </c>
      <c r="AW85" s="5" t="s">
        <v>1759</v>
      </c>
      <c r="CS85" s="2">
        <v>2018</v>
      </c>
      <c r="ER85" s="2">
        <f>COUNTA(my_data[[#This Row],[other.report_2024]:[annual.report_2014]])</f>
        <v>4</v>
      </c>
    </row>
    <row r="86" spans="1:148" s="2" customFormat="1" x14ac:dyDescent="0.3">
      <c r="A86" s="2" t="s">
        <v>337</v>
      </c>
      <c r="B86" s="2" t="s">
        <v>338</v>
      </c>
      <c r="C86" s="3">
        <v>43049</v>
      </c>
      <c r="D86" s="5" t="s">
        <v>339</v>
      </c>
      <c r="E86" s="2" t="s">
        <v>340</v>
      </c>
      <c r="F86" s="5" t="s">
        <v>1760</v>
      </c>
      <c r="H86" s="2">
        <v>2017</v>
      </c>
      <c r="I86" s="2">
        <v>2017</v>
      </c>
      <c r="J86" s="2" t="s">
        <v>928</v>
      </c>
      <c r="U86" s="5" t="s">
        <v>1159</v>
      </c>
      <c r="AA86" s="5" t="s">
        <v>1160</v>
      </c>
      <c r="AW86" s="2" t="s">
        <v>1496</v>
      </c>
      <c r="CS86" s="2">
        <v>1</v>
      </c>
      <c r="DI86" s="2">
        <v>2022</v>
      </c>
      <c r="ER86" s="2">
        <f>COUNTA(my_data[[#This Row],[other.report_2024]:[annual.report_2014]])</f>
        <v>2</v>
      </c>
    </row>
    <row r="87" spans="1:148" s="2" customFormat="1" x14ac:dyDescent="0.3">
      <c r="A87" s="2" t="s">
        <v>341</v>
      </c>
      <c r="B87" s="2" t="s">
        <v>342</v>
      </c>
      <c r="C87" s="3">
        <v>44787</v>
      </c>
      <c r="D87" s="5" t="s">
        <v>343</v>
      </c>
      <c r="E87" s="2" t="s">
        <v>344</v>
      </c>
      <c r="F87" s="5" t="s">
        <v>1761</v>
      </c>
      <c r="H87" s="2">
        <v>2021</v>
      </c>
      <c r="I87" s="2">
        <v>2022</v>
      </c>
      <c r="J87" s="2" t="s">
        <v>928</v>
      </c>
      <c r="K87" s="5" t="s">
        <v>1762</v>
      </c>
      <c r="R87" s="5" t="s">
        <v>1161</v>
      </c>
      <c r="U87" s="5" t="s">
        <v>1162</v>
      </c>
      <c r="AW87" s="5" t="s">
        <v>1763</v>
      </c>
      <c r="CS87" s="2">
        <v>2018</v>
      </c>
      <c r="EC87" s="2">
        <v>2018</v>
      </c>
      <c r="ER87" s="2">
        <f>COUNTA(my_data[[#This Row],[other.report_2024]:[annual.report_2014]])</f>
        <v>3</v>
      </c>
    </row>
    <row r="88" spans="1:148" s="2" customFormat="1" x14ac:dyDescent="0.3">
      <c r="A88" s="2" t="s">
        <v>345</v>
      </c>
      <c r="B88" s="2" t="s">
        <v>346</v>
      </c>
      <c r="C88" s="3">
        <v>44949</v>
      </c>
      <c r="D88" s="5" t="s">
        <v>347</v>
      </c>
      <c r="E88" s="2" t="s">
        <v>348</v>
      </c>
      <c r="F88" s="5" t="s">
        <v>1764</v>
      </c>
      <c r="I88" s="2">
        <v>2023</v>
      </c>
      <c r="ER88" s="2">
        <f>COUNTA(my_data[[#This Row],[other.report_2024]:[annual.report_2014]])</f>
        <v>0</v>
      </c>
    </row>
    <row r="89" spans="1:148" s="2" customFormat="1" x14ac:dyDescent="0.3">
      <c r="A89" s="2" t="s">
        <v>349</v>
      </c>
      <c r="B89" s="2" t="s">
        <v>350</v>
      </c>
      <c r="C89" s="3">
        <v>43244</v>
      </c>
      <c r="D89" s="5" t="s">
        <v>351</v>
      </c>
      <c r="E89" s="2" t="s">
        <v>352</v>
      </c>
      <c r="F89" s="5" t="s">
        <v>1765</v>
      </c>
      <c r="H89" s="2">
        <v>2020</v>
      </c>
      <c r="I89" s="2">
        <v>2018</v>
      </c>
      <c r="J89" s="2" t="s">
        <v>1366</v>
      </c>
      <c r="R89" s="5" t="s">
        <v>1163</v>
      </c>
      <c r="V89" s="5" t="s">
        <v>1166</v>
      </c>
      <c r="Y89" s="5" t="s">
        <v>1165</v>
      </c>
      <c r="AJ89" s="5" t="s">
        <v>1164</v>
      </c>
      <c r="AW89" s="5" t="s">
        <v>1766</v>
      </c>
      <c r="CS89" s="2">
        <v>1996</v>
      </c>
      <c r="CT89" s="2">
        <v>2002</v>
      </c>
      <c r="DD89" s="2">
        <v>2022</v>
      </c>
      <c r="DH89" s="2">
        <v>2009</v>
      </c>
      <c r="ER89" s="2">
        <f>COUNTA(my_data[[#This Row],[other.report_2024]:[annual.report_2014]])</f>
        <v>4</v>
      </c>
    </row>
    <row r="90" spans="1:148" s="2" customFormat="1" x14ac:dyDescent="0.3">
      <c r="A90" s="2" t="s">
        <v>353</v>
      </c>
      <c r="B90" s="2" t="s">
        <v>354</v>
      </c>
      <c r="C90" s="3">
        <v>41876</v>
      </c>
      <c r="D90" s="5" t="s">
        <v>355</v>
      </c>
      <c r="E90" s="2" t="s">
        <v>356</v>
      </c>
      <c r="F90" s="5" t="s">
        <v>1767</v>
      </c>
      <c r="H90" s="2">
        <v>2016</v>
      </c>
      <c r="I90" s="2">
        <v>2014</v>
      </c>
      <c r="J90" s="2" t="s">
        <v>1367</v>
      </c>
      <c r="P90" s="5" t="s">
        <v>1769</v>
      </c>
      <c r="R90" s="5" t="s">
        <v>1168</v>
      </c>
      <c r="U90" s="5" t="s">
        <v>1770</v>
      </c>
      <c r="AA90" s="5" t="s">
        <v>1768</v>
      </c>
      <c r="AE90" s="5" t="s">
        <v>1169</v>
      </c>
      <c r="AW90" s="5" t="s">
        <v>1771</v>
      </c>
      <c r="CS90" s="2">
        <v>2020</v>
      </c>
      <c r="DV90" s="2">
        <v>2023</v>
      </c>
      <c r="ER90" s="2">
        <f>COUNTA(my_data[[#This Row],[other.report_2024]:[annual.report_2014]])</f>
        <v>5</v>
      </c>
    </row>
    <row r="91" spans="1:148" s="2" customFormat="1" x14ac:dyDescent="0.3">
      <c r="A91" s="2" t="s">
        <v>357</v>
      </c>
      <c r="B91" s="2" t="s">
        <v>358</v>
      </c>
      <c r="C91" s="3">
        <v>45099</v>
      </c>
      <c r="D91" s="5" t="s">
        <v>359</v>
      </c>
      <c r="E91" s="2" t="s">
        <v>360</v>
      </c>
      <c r="F91" s="5" t="s">
        <v>1772</v>
      </c>
      <c r="G91" s="2" t="s">
        <v>1170</v>
      </c>
      <c r="I91" s="2">
        <v>2023</v>
      </c>
      <c r="ER91" s="2">
        <f>COUNTA(my_data[[#This Row],[other.report_2024]:[annual.report_2014]])</f>
        <v>0</v>
      </c>
    </row>
    <row r="92" spans="1:148" s="2" customFormat="1" x14ac:dyDescent="0.3">
      <c r="A92" s="2" t="s">
        <v>361</v>
      </c>
      <c r="B92" s="2" t="s">
        <v>362</v>
      </c>
      <c r="C92" s="3">
        <v>42642</v>
      </c>
      <c r="D92" s="5" t="s">
        <v>363</v>
      </c>
      <c r="E92" s="2" t="s">
        <v>364</v>
      </c>
      <c r="F92" s="5" t="s">
        <v>1773</v>
      </c>
      <c r="H92" s="2">
        <v>2019</v>
      </c>
      <c r="I92" s="2">
        <v>2016</v>
      </c>
      <c r="J92" s="2" t="s">
        <v>1366</v>
      </c>
      <c r="R92" s="5" t="s">
        <v>1774</v>
      </c>
      <c r="U92" s="5" t="s">
        <v>1775</v>
      </c>
      <c r="AA92" s="5" t="s">
        <v>1776</v>
      </c>
      <c r="AE92" s="5" t="s">
        <v>1777</v>
      </c>
      <c r="AW92" s="2" t="s">
        <v>1778</v>
      </c>
      <c r="CF92" s="2">
        <v>1</v>
      </c>
      <c r="CS92" s="2">
        <v>1</v>
      </c>
      <c r="DT92" s="2">
        <v>1</v>
      </c>
      <c r="ER92" s="2">
        <f>COUNTA(my_data[[#This Row],[other.report_2024]:[annual.report_2014]])</f>
        <v>4</v>
      </c>
    </row>
    <row r="93" spans="1:148" s="2" customFormat="1" x14ac:dyDescent="0.3">
      <c r="A93" s="2" t="s">
        <v>365</v>
      </c>
      <c r="B93" s="68" t="s">
        <v>366</v>
      </c>
      <c r="C93" s="69">
        <v>43595</v>
      </c>
      <c r="D93" s="70" t="s">
        <v>367</v>
      </c>
      <c r="E93" s="68" t="s">
        <v>2546</v>
      </c>
      <c r="F93" s="70" t="s">
        <v>1779</v>
      </c>
      <c r="G93" s="68" t="s">
        <v>1171</v>
      </c>
      <c r="H93" s="68">
        <v>2020</v>
      </c>
      <c r="I93" s="68">
        <v>2019</v>
      </c>
      <c r="J93" s="68" t="s">
        <v>2547</v>
      </c>
      <c r="K93" s="68"/>
      <c r="L93" s="68"/>
      <c r="M93" s="68"/>
      <c r="N93" s="68"/>
      <c r="O93" s="70" t="s">
        <v>2548</v>
      </c>
      <c r="P93" s="68"/>
      <c r="Q93" s="68"/>
      <c r="R93" s="70" t="s">
        <v>2549</v>
      </c>
      <c r="S93" s="70" t="s">
        <v>2550</v>
      </c>
      <c r="T93" s="68"/>
      <c r="U93" s="68"/>
      <c r="V93" s="70" t="s">
        <v>2551</v>
      </c>
      <c r="W93" s="70" t="s">
        <v>2552</v>
      </c>
      <c r="X93" s="70"/>
      <c r="Y93" s="70" t="s">
        <v>2553</v>
      </c>
      <c r="Z93" s="68"/>
      <c r="AA93" s="70"/>
      <c r="AB93" s="68"/>
      <c r="AC93" s="70" t="s">
        <v>2554</v>
      </c>
      <c r="AD93" s="68"/>
      <c r="AE93" s="68"/>
      <c r="AF93" s="70"/>
      <c r="AG93" s="68"/>
      <c r="AH93" s="70" t="s">
        <v>2555</v>
      </c>
      <c r="AI93" s="68"/>
      <c r="AJ93" s="68"/>
      <c r="AK93" s="70" t="s">
        <v>2556</v>
      </c>
      <c r="AL93" s="70"/>
      <c r="AM93" s="68"/>
      <c r="AN93" s="70"/>
      <c r="AO93" s="70" t="s">
        <v>2557</v>
      </c>
      <c r="AP93" s="68"/>
      <c r="AQ93" s="68"/>
      <c r="AR93" s="70"/>
      <c r="AS93" s="70" t="s">
        <v>2558</v>
      </c>
      <c r="AT93" s="68"/>
      <c r="AU93" s="70" t="s">
        <v>2559</v>
      </c>
      <c r="AV93" s="70"/>
      <c r="AW93" s="68"/>
      <c r="AX93" s="70"/>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ER93" s="2">
        <f>COUNTA(my_data[[#This Row],[other.report_2024]:[annual.report_2014]])</f>
        <v>12</v>
      </c>
    </row>
    <row r="94" spans="1:148" s="2" customFormat="1" x14ac:dyDescent="0.3">
      <c r="A94" s="2" t="s">
        <v>368</v>
      </c>
      <c r="B94" s="2" t="s">
        <v>369</v>
      </c>
      <c r="C94" s="3">
        <v>41331</v>
      </c>
      <c r="D94" s="5" t="s">
        <v>370</v>
      </c>
      <c r="E94" s="2" t="s">
        <v>371</v>
      </c>
      <c r="F94" s="5" t="s">
        <v>1781</v>
      </c>
      <c r="G94" s="2" t="s">
        <v>1780</v>
      </c>
      <c r="H94" s="2">
        <v>2016</v>
      </c>
      <c r="I94" s="2">
        <v>2013</v>
      </c>
      <c r="J94" s="2" t="s">
        <v>928</v>
      </c>
      <c r="R94" s="5" t="s">
        <v>1172</v>
      </c>
      <c r="U94" s="5" t="s">
        <v>1173</v>
      </c>
      <c r="AA94" s="5" t="s">
        <v>1174</v>
      </c>
      <c r="AE94" s="5" t="s">
        <v>1175</v>
      </c>
      <c r="AH94" s="5" t="s">
        <v>1176</v>
      </c>
      <c r="AK94" s="5" t="s">
        <v>1177</v>
      </c>
      <c r="AO94" s="5" t="s">
        <v>1178</v>
      </c>
      <c r="AS94" s="5" t="s">
        <v>1179</v>
      </c>
      <c r="ER94" s="2">
        <f>COUNTA(my_data[[#This Row],[other.report_2024]:[annual.report_2014]])</f>
        <v>8</v>
      </c>
    </row>
    <row r="95" spans="1:148" s="2" customFormat="1" x14ac:dyDescent="0.3">
      <c r="A95" s="2" t="s">
        <v>372</v>
      </c>
      <c r="B95" s="2" t="s">
        <v>373</v>
      </c>
      <c r="C95" s="3">
        <v>44552</v>
      </c>
      <c r="D95" s="5" t="s">
        <v>374</v>
      </c>
      <c r="E95" s="2" t="s">
        <v>375</v>
      </c>
      <c r="F95" s="5" t="s">
        <v>1782</v>
      </c>
      <c r="H95" s="2">
        <v>2022</v>
      </c>
      <c r="I95" s="2">
        <v>2021</v>
      </c>
      <c r="J95" s="2" t="s">
        <v>1366</v>
      </c>
      <c r="L95" s="5" t="s">
        <v>1783</v>
      </c>
      <c r="Q95" s="5" t="s">
        <v>1181</v>
      </c>
      <c r="R95" s="5" t="s">
        <v>1180</v>
      </c>
      <c r="V95" s="5" t="s">
        <v>1182</v>
      </c>
      <c r="Y95" s="5" t="s">
        <v>1183</v>
      </c>
      <c r="AF95" s="5" t="s">
        <v>1784</v>
      </c>
      <c r="ER95" s="2">
        <f>COUNTA(my_data[[#This Row],[other.report_2024]:[annual.report_2014]])</f>
        <v>6</v>
      </c>
    </row>
    <row r="96" spans="1:148" s="2" customFormat="1" x14ac:dyDescent="0.3">
      <c r="A96" s="2" t="s">
        <v>376</v>
      </c>
      <c r="B96" s="2" t="s">
        <v>377</v>
      </c>
      <c r="C96" s="3">
        <v>44895</v>
      </c>
      <c r="D96" s="5" t="s">
        <v>378</v>
      </c>
      <c r="E96" s="2" t="s">
        <v>379</v>
      </c>
      <c r="F96" s="5" t="s">
        <v>1785</v>
      </c>
      <c r="I96" s="2">
        <v>2022</v>
      </c>
      <c r="ER96" s="2">
        <f>COUNTA(my_data[[#This Row],[other.report_2024]:[annual.report_2014]])</f>
        <v>0</v>
      </c>
    </row>
    <row r="97" spans="1:148" s="2" customFormat="1" x14ac:dyDescent="0.3">
      <c r="A97" s="2" t="s">
        <v>380</v>
      </c>
      <c r="B97" s="2" t="s">
        <v>381</v>
      </c>
      <c r="C97" s="3">
        <v>44811</v>
      </c>
      <c r="D97" s="5" t="s">
        <v>382</v>
      </c>
      <c r="E97" s="2" t="s">
        <v>383</v>
      </c>
      <c r="F97" s="5" t="s">
        <v>1786</v>
      </c>
      <c r="H97" s="2">
        <v>2021</v>
      </c>
      <c r="I97" s="2">
        <v>2022</v>
      </c>
      <c r="J97" s="2" t="s">
        <v>928</v>
      </c>
      <c r="R97" s="5" t="s">
        <v>1184</v>
      </c>
      <c r="U97" s="5" t="s">
        <v>1185</v>
      </c>
      <c r="AW97" s="5" t="s">
        <v>1787</v>
      </c>
      <c r="CS97" s="2">
        <v>2016</v>
      </c>
      <c r="CT97" s="2">
        <v>2022</v>
      </c>
      <c r="ER97" s="2">
        <f>COUNTA(my_data[[#This Row],[other.report_2024]:[annual.report_2014]])</f>
        <v>2</v>
      </c>
    </row>
    <row r="98" spans="1:148" s="2" customFormat="1" x14ac:dyDescent="0.3">
      <c r="A98" s="2" t="s">
        <v>384</v>
      </c>
      <c r="B98" s="2" t="s">
        <v>385</v>
      </c>
      <c r="C98" s="3">
        <v>45033</v>
      </c>
      <c r="D98" s="5" t="s">
        <v>386</v>
      </c>
      <c r="E98" s="2" t="s">
        <v>387</v>
      </c>
      <c r="F98" s="5" t="s">
        <v>1788</v>
      </c>
      <c r="H98" s="2">
        <v>1</v>
      </c>
      <c r="I98" s="2">
        <v>2023</v>
      </c>
      <c r="AW98" s="5" t="s">
        <v>1789</v>
      </c>
      <c r="BK98" s="2">
        <v>1</v>
      </c>
      <c r="BP98" s="2">
        <v>1</v>
      </c>
      <c r="BQ98" s="2">
        <v>1</v>
      </c>
      <c r="BR98" s="2">
        <v>1</v>
      </c>
      <c r="BS98" s="2">
        <v>1</v>
      </c>
      <c r="BW98" s="2">
        <v>1</v>
      </c>
      <c r="BX98" s="2">
        <v>1</v>
      </c>
      <c r="CB98" s="2">
        <v>1</v>
      </c>
      <c r="CC98" s="2">
        <v>1</v>
      </c>
      <c r="CM98" s="2">
        <v>1</v>
      </c>
      <c r="CS98" s="2">
        <v>1</v>
      </c>
      <c r="ER98" s="2">
        <f>COUNTA(my_data[[#This Row],[other.report_2024]:[annual.report_2014]])</f>
        <v>0</v>
      </c>
    </row>
    <row r="99" spans="1:148" s="2" customFormat="1" x14ac:dyDescent="0.3">
      <c r="A99" s="2" t="s">
        <v>388</v>
      </c>
      <c r="B99" s="2" t="s">
        <v>389</v>
      </c>
      <c r="C99" s="3">
        <v>43138</v>
      </c>
      <c r="D99" s="5" t="s">
        <v>390</v>
      </c>
      <c r="E99" s="2" t="s">
        <v>391</v>
      </c>
      <c r="F99" s="5" t="s">
        <v>1794</v>
      </c>
      <c r="I99" s="2">
        <v>2018</v>
      </c>
      <c r="J99" s="2" t="s">
        <v>928</v>
      </c>
      <c r="R99" s="5" t="s">
        <v>1795</v>
      </c>
      <c r="AA99" s="5" t="s">
        <v>1186</v>
      </c>
      <c r="AW99" s="2" t="s">
        <v>1496</v>
      </c>
      <c r="DB99" s="2">
        <v>2017</v>
      </c>
      <c r="ER99" s="2">
        <f>COUNTA(my_data[[#This Row],[other.report_2024]:[annual.report_2014]])</f>
        <v>2</v>
      </c>
    </row>
    <row r="100" spans="1:148" s="2" customFormat="1" x14ac:dyDescent="0.3">
      <c r="A100" s="2" t="s">
        <v>392</v>
      </c>
      <c r="B100" s="2" t="s">
        <v>393</v>
      </c>
      <c r="C100" s="3">
        <v>44970</v>
      </c>
      <c r="D100" s="5" t="s">
        <v>394</v>
      </c>
      <c r="E100" s="2" t="s">
        <v>395</v>
      </c>
      <c r="F100" s="5" t="s">
        <v>1796</v>
      </c>
      <c r="H100" s="2">
        <v>2022</v>
      </c>
      <c r="I100" s="2">
        <v>2023</v>
      </c>
      <c r="J100" s="2" t="s">
        <v>928</v>
      </c>
      <c r="P100" s="5" t="s">
        <v>1187</v>
      </c>
      <c r="R100" s="5" t="s">
        <v>1797</v>
      </c>
      <c r="ER100" s="2">
        <f>COUNTA(my_data[[#This Row],[other.report_2024]:[annual.report_2014]])</f>
        <v>2</v>
      </c>
    </row>
    <row r="101" spans="1:148" s="2" customFormat="1" x14ac:dyDescent="0.3">
      <c r="A101" s="2" t="s">
        <v>396</v>
      </c>
      <c r="B101" s="2" t="s">
        <v>397</v>
      </c>
      <c r="C101" s="3">
        <v>45040</v>
      </c>
      <c r="D101" s="5" t="s">
        <v>398</v>
      </c>
      <c r="E101" s="2" t="s">
        <v>399</v>
      </c>
      <c r="F101" s="5" t="s">
        <v>1798</v>
      </c>
      <c r="H101" s="2">
        <v>2021</v>
      </c>
      <c r="I101" s="2">
        <v>2023</v>
      </c>
      <c r="J101" s="2" t="s">
        <v>928</v>
      </c>
      <c r="R101" s="5" t="s">
        <v>1188</v>
      </c>
      <c r="U101" s="5" t="s">
        <v>1189</v>
      </c>
      <c r="DH101" s="2">
        <v>1</v>
      </c>
      <c r="ER101" s="2">
        <f>COUNTA(my_data[[#This Row],[other.report_2024]:[annual.report_2014]])</f>
        <v>2</v>
      </c>
    </row>
    <row r="102" spans="1:148" s="2" customFormat="1" x14ac:dyDescent="0.3">
      <c r="A102" s="2" t="s">
        <v>400</v>
      </c>
      <c r="B102" s="2" t="s">
        <v>401</v>
      </c>
      <c r="C102" s="3">
        <v>42082</v>
      </c>
      <c r="D102" s="5" t="s">
        <v>402</v>
      </c>
      <c r="E102" s="2" t="s">
        <v>403</v>
      </c>
      <c r="F102" s="5" t="s">
        <v>1799</v>
      </c>
      <c r="G102" s="2" t="s">
        <v>2575</v>
      </c>
      <c r="H102" s="2">
        <v>1</v>
      </c>
      <c r="I102" s="2">
        <v>2015</v>
      </c>
      <c r="J102" s="2" t="s">
        <v>928</v>
      </c>
      <c r="R102" s="5" t="s">
        <v>1800</v>
      </c>
      <c r="U102" s="5" t="s">
        <v>2576</v>
      </c>
      <c r="AA102" s="5" t="s">
        <v>2577</v>
      </c>
      <c r="AE102" s="5" t="s">
        <v>2578</v>
      </c>
      <c r="AH102" s="5" t="s">
        <v>2579</v>
      </c>
      <c r="AK102" s="5" t="s">
        <v>2580</v>
      </c>
      <c r="ER102" s="2">
        <f>COUNTA(my_data[[#This Row],[other.report_2024]:[annual.report_2014]])</f>
        <v>6</v>
      </c>
    </row>
    <row r="103" spans="1:148" s="2" customFormat="1" x14ac:dyDescent="0.3">
      <c r="A103" s="2" t="s">
        <v>404</v>
      </c>
      <c r="B103" s="2" t="s">
        <v>405</v>
      </c>
      <c r="C103" s="3">
        <v>44876</v>
      </c>
      <c r="D103" s="5" t="s">
        <v>406</v>
      </c>
      <c r="E103" s="5" t="s">
        <v>407</v>
      </c>
      <c r="F103" s="5" t="s">
        <v>1801</v>
      </c>
      <c r="I103" s="2">
        <v>2022</v>
      </c>
      <c r="J103" s="2" t="s">
        <v>928</v>
      </c>
      <c r="Q103" s="5" t="s">
        <v>1190</v>
      </c>
      <c r="V103" s="5" t="s">
        <v>1191</v>
      </c>
      <c r="Y103" s="5" t="s">
        <v>1192</v>
      </c>
      <c r="ER103" s="2">
        <f>COUNTA(my_data[[#This Row],[other.report_2024]:[annual.report_2014]])</f>
        <v>3</v>
      </c>
    </row>
    <row r="104" spans="1:148" s="2" customFormat="1" x14ac:dyDescent="0.3">
      <c r="A104" s="2" t="s">
        <v>408</v>
      </c>
      <c r="B104" s="2" t="s">
        <v>409</v>
      </c>
      <c r="C104" s="3">
        <v>44553</v>
      </c>
      <c r="D104" s="5" t="s">
        <v>410</v>
      </c>
      <c r="E104" s="2" t="s">
        <v>411</v>
      </c>
      <c r="F104" s="5" t="s">
        <v>1802</v>
      </c>
      <c r="H104" s="2">
        <v>2020</v>
      </c>
      <c r="I104" s="2">
        <v>2021</v>
      </c>
      <c r="J104" s="2" t="s">
        <v>928</v>
      </c>
      <c r="R104" s="5" t="s">
        <v>1193</v>
      </c>
      <c r="U104" s="5" t="s">
        <v>2573</v>
      </c>
      <c r="ER104" s="2">
        <f>COUNTA(my_data[[#This Row],[other.report_2024]:[annual.report_2014]])</f>
        <v>2</v>
      </c>
    </row>
    <row r="105" spans="1:148" s="2" customFormat="1" x14ac:dyDescent="0.3">
      <c r="A105" s="2" t="s">
        <v>412</v>
      </c>
      <c r="B105" s="2" t="s">
        <v>413</v>
      </c>
      <c r="C105" s="3">
        <v>43283</v>
      </c>
      <c r="D105" s="5" t="s">
        <v>414</v>
      </c>
      <c r="E105" s="2" t="s">
        <v>415</v>
      </c>
      <c r="F105" s="5" t="s">
        <v>1803</v>
      </c>
      <c r="H105" s="2">
        <v>2019</v>
      </c>
      <c r="I105" s="2">
        <v>2018</v>
      </c>
      <c r="J105" s="2" t="s">
        <v>928</v>
      </c>
      <c r="R105" s="5" t="s">
        <v>1194</v>
      </c>
      <c r="U105" s="5" t="s">
        <v>1196</v>
      </c>
      <c r="AA105" s="5" t="s">
        <v>1197</v>
      </c>
      <c r="AE105" s="5" t="s">
        <v>1195</v>
      </c>
      <c r="AW105" s="5" t="s">
        <v>1804</v>
      </c>
      <c r="CS105" s="2">
        <v>2007</v>
      </c>
      <c r="DX105" s="2">
        <v>2023</v>
      </c>
      <c r="ER105" s="2">
        <f>COUNTA(my_data[[#This Row],[other.report_2024]:[annual.report_2014]])</f>
        <v>4</v>
      </c>
    </row>
    <row r="106" spans="1:148" s="2" customFormat="1" x14ac:dyDescent="0.3">
      <c r="A106" s="2" t="s">
        <v>416</v>
      </c>
      <c r="B106" s="2" t="s">
        <v>417</v>
      </c>
      <c r="C106" s="3">
        <v>44762</v>
      </c>
      <c r="D106" s="5" t="s">
        <v>418</v>
      </c>
      <c r="E106" s="2" t="s">
        <v>419</v>
      </c>
      <c r="F106" s="5" t="s">
        <v>1805</v>
      </c>
      <c r="H106" s="2">
        <v>2020</v>
      </c>
      <c r="I106" s="2">
        <v>2022</v>
      </c>
      <c r="J106" s="2" t="s">
        <v>928</v>
      </c>
      <c r="R106" s="5" t="s">
        <v>1198</v>
      </c>
      <c r="U106" s="5" t="s">
        <v>1199</v>
      </c>
      <c r="AA106" s="5" t="s">
        <v>1200</v>
      </c>
      <c r="AW106" s="2" t="s">
        <v>1806</v>
      </c>
      <c r="CS106" s="2">
        <v>2022</v>
      </c>
      <c r="CT106" s="2">
        <v>2022</v>
      </c>
      <c r="CY106" s="2">
        <v>2022</v>
      </c>
      <c r="ER106" s="2">
        <f>COUNTA(my_data[[#This Row],[other.report_2024]:[annual.report_2014]])</f>
        <v>3</v>
      </c>
    </row>
    <row r="107" spans="1:148" s="2" customFormat="1" x14ac:dyDescent="0.3">
      <c r="A107" s="2" t="s">
        <v>420</v>
      </c>
      <c r="B107" s="2" t="s">
        <v>421</v>
      </c>
      <c r="C107" s="3">
        <v>44762</v>
      </c>
      <c r="D107" s="5" t="s">
        <v>422</v>
      </c>
      <c r="E107" s="2" t="s">
        <v>423</v>
      </c>
      <c r="F107" s="5" t="s">
        <v>1807</v>
      </c>
      <c r="I107" s="2">
        <v>2022</v>
      </c>
      <c r="AW107" s="5" t="s">
        <v>1808</v>
      </c>
      <c r="CS107" s="2">
        <v>1995</v>
      </c>
      <c r="DH107" s="2">
        <v>2020</v>
      </c>
      <c r="ER107" s="2">
        <f>COUNTA(my_data[[#This Row],[other.report_2024]:[annual.report_2014]])</f>
        <v>0</v>
      </c>
    </row>
    <row r="108" spans="1:148" s="2" customFormat="1" x14ac:dyDescent="0.3">
      <c r="A108" s="2" t="s">
        <v>424</v>
      </c>
      <c r="B108" s="2" t="s">
        <v>425</v>
      </c>
      <c r="C108" s="3">
        <v>45048</v>
      </c>
      <c r="D108" s="5" t="s">
        <v>426</v>
      </c>
      <c r="E108" s="2" t="s">
        <v>427</v>
      </c>
      <c r="F108" s="5" t="s">
        <v>1809</v>
      </c>
      <c r="H108" s="2">
        <v>2020</v>
      </c>
      <c r="I108" s="2">
        <v>2023</v>
      </c>
      <c r="J108" s="2" t="s">
        <v>928</v>
      </c>
      <c r="R108" s="5" t="s">
        <v>1201</v>
      </c>
      <c r="U108" s="5" t="s">
        <v>1202</v>
      </c>
      <c r="AA108" s="5" t="s">
        <v>1203</v>
      </c>
      <c r="AW108" s="2" t="s">
        <v>1810</v>
      </c>
      <c r="CS108" s="2">
        <v>1</v>
      </c>
      <c r="CT108" s="2">
        <v>1</v>
      </c>
      <c r="ER108" s="2">
        <f>COUNTA(my_data[[#This Row],[other.report_2024]:[annual.report_2014]])</f>
        <v>3</v>
      </c>
    </row>
    <row r="109" spans="1:148" s="2" customFormat="1" x14ac:dyDescent="0.3">
      <c r="A109" s="2" t="s">
        <v>428</v>
      </c>
      <c r="B109" s="2" t="s">
        <v>429</v>
      </c>
      <c r="C109" s="3">
        <v>45091</v>
      </c>
      <c r="D109" s="5" t="s">
        <v>430</v>
      </c>
      <c r="E109" s="2" t="s">
        <v>431</v>
      </c>
      <c r="F109" s="5" t="s">
        <v>1811</v>
      </c>
      <c r="H109" s="2">
        <v>2021</v>
      </c>
      <c r="I109" s="2">
        <v>2023</v>
      </c>
      <c r="ER109" s="2">
        <f>COUNTA(my_data[[#This Row],[other.report_2024]:[annual.report_2014]])</f>
        <v>0</v>
      </c>
    </row>
    <row r="110" spans="1:148" s="2" customFormat="1" x14ac:dyDescent="0.3">
      <c r="A110" s="2" t="s">
        <v>432</v>
      </c>
      <c r="B110" s="2" t="s">
        <v>433</v>
      </c>
      <c r="C110" s="3">
        <v>45098</v>
      </c>
      <c r="D110" s="5" t="s">
        <v>434</v>
      </c>
      <c r="E110" s="2" t="s">
        <v>435</v>
      </c>
      <c r="F110" s="5" t="s">
        <v>1812</v>
      </c>
      <c r="H110" s="2">
        <v>1</v>
      </c>
      <c r="I110" s="2">
        <v>2023</v>
      </c>
      <c r="J110" s="2" t="s">
        <v>928</v>
      </c>
      <c r="N110" s="5" t="s">
        <v>1204</v>
      </c>
      <c r="V110" s="5" t="s">
        <v>1205</v>
      </c>
      <c r="AW110" s="2" t="s">
        <v>1496</v>
      </c>
      <c r="BF110" s="2">
        <v>2023</v>
      </c>
      <c r="DH110" s="2">
        <v>1</v>
      </c>
      <c r="ER110" s="2">
        <f>COUNTA(my_data[[#This Row],[other.report_2024]:[annual.report_2014]])</f>
        <v>2</v>
      </c>
    </row>
    <row r="111" spans="1:148" s="2" customFormat="1" x14ac:dyDescent="0.3">
      <c r="A111" s="2" t="s">
        <v>436</v>
      </c>
      <c r="B111" s="2" t="s">
        <v>437</v>
      </c>
      <c r="C111" s="3">
        <v>45083</v>
      </c>
      <c r="D111" s="5" t="s">
        <v>438</v>
      </c>
      <c r="E111" s="2" t="s">
        <v>439</v>
      </c>
      <c r="F111" s="5" t="s">
        <v>1813</v>
      </c>
      <c r="H111" s="2">
        <v>2021</v>
      </c>
      <c r="I111" s="2">
        <v>2023</v>
      </c>
      <c r="ER111" s="2">
        <f>COUNTA(my_data[[#This Row],[other.report_2024]:[annual.report_2014]])</f>
        <v>0</v>
      </c>
    </row>
    <row r="112" spans="1:148" s="2" customFormat="1" x14ac:dyDescent="0.3">
      <c r="A112" s="2" t="s">
        <v>440</v>
      </c>
      <c r="B112" s="2" t="s">
        <v>441</v>
      </c>
      <c r="C112" s="3">
        <v>43468</v>
      </c>
      <c r="D112" s="5" t="s">
        <v>442</v>
      </c>
      <c r="E112" s="2" t="s">
        <v>443</v>
      </c>
      <c r="F112" s="5" t="s">
        <v>1814</v>
      </c>
      <c r="H112" s="2">
        <v>2017</v>
      </c>
      <c r="I112" s="2">
        <v>2019</v>
      </c>
      <c r="J112" s="2" t="s">
        <v>928</v>
      </c>
      <c r="Q112" s="5" t="s">
        <v>1206</v>
      </c>
      <c r="W112" s="5" t="s">
        <v>1207</v>
      </c>
      <c r="Z112" s="5" t="s">
        <v>1208</v>
      </c>
      <c r="AE112" s="5" t="s">
        <v>1209</v>
      </c>
      <c r="AH112" s="5" t="s">
        <v>1210</v>
      </c>
      <c r="AK112" s="5" t="s">
        <v>1211</v>
      </c>
      <c r="AW112" s="5" t="s">
        <v>1815</v>
      </c>
      <c r="CS112" s="2">
        <v>1</v>
      </c>
      <c r="DM112" s="2">
        <v>1</v>
      </c>
      <c r="DN112" s="2">
        <v>1</v>
      </c>
      <c r="ER112" s="2">
        <f>COUNTA(my_data[[#This Row],[other.report_2024]:[annual.report_2014]])</f>
        <v>6</v>
      </c>
    </row>
    <row r="113" spans="1:148" s="2" customFormat="1" x14ac:dyDescent="0.3">
      <c r="A113" s="2" t="s">
        <v>444</v>
      </c>
      <c r="B113" s="2" t="s">
        <v>445</v>
      </c>
      <c r="C113" s="3">
        <v>44102</v>
      </c>
      <c r="D113" s="5" t="s">
        <v>446</v>
      </c>
      <c r="E113" s="2" t="s">
        <v>447</v>
      </c>
      <c r="F113" s="5" t="s">
        <v>1818</v>
      </c>
      <c r="H113" s="2">
        <v>2021</v>
      </c>
      <c r="I113" s="2">
        <v>2020</v>
      </c>
      <c r="J113" s="2" t="s">
        <v>928</v>
      </c>
      <c r="Q113" s="5" t="s">
        <v>1212</v>
      </c>
      <c r="AW113" s="5" t="s">
        <v>1819</v>
      </c>
      <c r="CS113" s="2">
        <v>1</v>
      </c>
      <c r="DX113" s="2">
        <v>2023</v>
      </c>
      <c r="ER113" s="2">
        <f>COUNTA(my_data[[#This Row],[other.report_2024]:[annual.report_2014]])</f>
        <v>1</v>
      </c>
    </row>
    <row r="114" spans="1:148" s="2" customFormat="1" x14ac:dyDescent="0.3">
      <c r="A114" s="2" t="s">
        <v>448</v>
      </c>
      <c r="B114" s="2" t="s">
        <v>449</v>
      </c>
      <c r="C114" s="3">
        <v>43123</v>
      </c>
      <c r="D114" s="5" t="s">
        <v>450</v>
      </c>
      <c r="E114" s="2" t="s">
        <v>451</v>
      </c>
      <c r="F114" s="5" t="s">
        <v>1820</v>
      </c>
      <c r="H114" s="2">
        <v>2020</v>
      </c>
      <c r="I114" s="2">
        <v>2018</v>
      </c>
      <c r="J114" s="2" t="s">
        <v>928</v>
      </c>
      <c r="Q114" s="5" t="s">
        <v>1821</v>
      </c>
      <c r="U114" s="5" t="s">
        <v>1215</v>
      </c>
      <c r="V114" s="5" t="s">
        <v>1214</v>
      </c>
      <c r="Y114" s="5" t="s">
        <v>1213</v>
      </c>
      <c r="AA114" s="5" t="s">
        <v>1216</v>
      </c>
      <c r="ER114" s="2">
        <f>COUNTA(my_data[[#This Row],[other.report_2024]:[annual.report_2014]])</f>
        <v>5</v>
      </c>
    </row>
    <row r="115" spans="1:148" s="2" customFormat="1" x14ac:dyDescent="0.3">
      <c r="A115" s="2" t="s">
        <v>452</v>
      </c>
      <c r="B115" s="2" t="s">
        <v>453</v>
      </c>
      <c r="C115" s="3">
        <v>44629</v>
      </c>
      <c r="D115" s="5" t="s">
        <v>454</v>
      </c>
      <c r="E115" s="2" t="s">
        <v>455</v>
      </c>
      <c r="F115" s="5" t="s">
        <v>1822</v>
      </c>
      <c r="H115" s="2">
        <v>1</v>
      </c>
      <c r="I115" s="2">
        <v>2022</v>
      </c>
      <c r="CB115" s="2">
        <v>1</v>
      </c>
      <c r="ER115" s="2">
        <f>COUNTA(my_data[[#This Row],[other.report_2024]:[annual.report_2014]])</f>
        <v>0</v>
      </c>
    </row>
    <row r="116" spans="1:148" s="2" customFormat="1" x14ac:dyDescent="0.3">
      <c r="A116" s="2" t="s">
        <v>456</v>
      </c>
      <c r="B116" s="2" t="s">
        <v>457</v>
      </c>
      <c r="C116" s="3">
        <v>42173</v>
      </c>
      <c r="D116" s="5" t="s">
        <v>458</v>
      </c>
      <c r="E116" s="2" t="s">
        <v>459</v>
      </c>
      <c r="F116" s="5" t="s">
        <v>1823</v>
      </c>
      <c r="H116" s="2">
        <v>2016</v>
      </c>
      <c r="I116" s="2">
        <v>2015</v>
      </c>
      <c r="J116" s="2" t="s">
        <v>928</v>
      </c>
      <c r="O116" s="5" t="s">
        <v>1824</v>
      </c>
      <c r="R116" s="5" t="s">
        <v>1217</v>
      </c>
      <c r="U116" s="5" t="s">
        <v>2563</v>
      </c>
      <c r="AA116" s="5" t="s">
        <v>1219</v>
      </c>
      <c r="AE116" s="5" t="s">
        <v>1218</v>
      </c>
      <c r="AW116" s="2" t="s">
        <v>1496</v>
      </c>
      <c r="AZ116" s="2">
        <v>1</v>
      </c>
      <c r="BA116" s="2">
        <v>1</v>
      </c>
      <c r="BB116" s="2">
        <v>1</v>
      </c>
      <c r="CS116" s="2">
        <v>2008</v>
      </c>
      <c r="CT116" s="2">
        <v>1</v>
      </c>
      <c r="CY116" s="2">
        <v>1</v>
      </c>
      <c r="DD116" s="2">
        <v>2024</v>
      </c>
      <c r="DH116" s="2">
        <v>1</v>
      </c>
      <c r="ER116" s="2">
        <f>COUNTA(my_data[[#This Row],[other.report_2024]:[annual.report_2014]])</f>
        <v>5</v>
      </c>
    </row>
    <row r="117" spans="1:148" s="2" customFormat="1" x14ac:dyDescent="0.3">
      <c r="A117" s="2" t="s">
        <v>460</v>
      </c>
      <c r="B117" s="2" t="s">
        <v>461</v>
      </c>
      <c r="C117" s="3">
        <v>44858</v>
      </c>
      <c r="D117" s="5" t="s">
        <v>462</v>
      </c>
      <c r="E117" s="2" t="s">
        <v>463</v>
      </c>
      <c r="F117" s="5" t="s">
        <v>1825</v>
      </c>
      <c r="H117" s="2">
        <v>2022</v>
      </c>
      <c r="I117" s="2">
        <v>2022</v>
      </c>
      <c r="J117" s="2" t="s">
        <v>1367</v>
      </c>
      <c r="R117" s="5" t="s">
        <v>1220</v>
      </c>
      <c r="DH117" s="2">
        <v>1</v>
      </c>
      <c r="ER117" s="2">
        <f>COUNTA(my_data[[#This Row],[other.report_2024]:[annual.report_2014]])</f>
        <v>1</v>
      </c>
    </row>
    <row r="118" spans="1:148" s="2" customFormat="1" x14ac:dyDescent="0.3">
      <c r="A118" s="2" t="s">
        <v>464</v>
      </c>
      <c r="B118" s="2" t="s">
        <v>465</v>
      </c>
      <c r="C118" s="3">
        <v>44882</v>
      </c>
      <c r="D118" s="5" t="s">
        <v>466</v>
      </c>
      <c r="E118" s="2" t="s">
        <v>467</v>
      </c>
      <c r="F118" s="5" t="s">
        <v>1826</v>
      </c>
      <c r="H118" s="2">
        <v>2022</v>
      </c>
      <c r="I118" s="2">
        <v>2022</v>
      </c>
      <c r="J118" s="2" t="s">
        <v>928</v>
      </c>
      <c r="R118" s="5" t="s">
        <v>1221</v>
      </c>
      <c r="AW118" s="2" t="s">
        <v>1827</v>
      </c>
      <c r="DB118" s="2">
        <v>2021</v>
      </c>
      <c r="ER118" s="2">
        <f>COUNTA(my_data[[#This Row],[other.report_2024]:[annual.report_2014]])</f>
        <v>1</v>
      </c>
    </row>
    <row r="119" spans="1:148" s="2" customFormat="1" x14ac:dyDescent="0.3">
      <c r="A119" s="2" t="s">
        <v>468</v>
      </c>
      <c r="B119" s="2" t="s">
        <v>469</v>
      </c>
      <c r="C119" s="3">
        <v>44158</v>
      </c>
      <c r="D119" s="5" t="s">
        <v>470</v>
      </c>
      <c r="E119" s="2" t="s">
        <v>471</v>
      </c>
      <c r="F119" s="5" t="s">
        <v>1828</v>
      </c>
      <c r="H119" s="2">
        <v>2022</v>
      </c>
      <c r="I119" s="2">
        <v>2020</v>
      </c>
      <c r="J119" s="2" t="s">
        <v>1367</v>
      </c>
      <c r="N119" s="5" t="s">
        <v>1830</v>
      </c>
      <c r="Q119" s="5" t="s">
        <v>1222</v>
      </c>
      <c r="AW119" s="5" t="s">
        <v>1829</v>
      </c>
      <c r="BP119" s="2">
        <v>1</v>
      </c>
      <c r="BX119" s="2">
        <v>1</v>
      </c>
      <c r="CB119" s="2">
        <v>1</v>
      </c>
      <c r="CM119" s="2">
        <v>1</v>
      </c>
      <c r="ER119" s="2">
        <f>COUNTA(my_data[[#This Row],[other.report_2024]:[annual.report_2014]])</f>
        <v>2</v>
      </c>
    </row>
    <row r="120" spans="1:148" s="2" customFormat="1" x14ac:dyDescent="0.3">
      <c r="A120" s="2" t="s">
        <v>472</v>
      </c>
      <c r="B120" s="2" t="s">
        <v>473</v>
      </c>
      <c r="C120" s="3">
        <v>43628</v>
      </c>
      <c r="D120" s="5" t="s">
        <v>474</v>
      </c>
      <c r="E120" s="2" t="s">
        <v>475</v>
      </c>
      <c r="F120" s="5" t="s">
        <v>1831</v>
      </c>
      <c r="H120" s="2">
        <v>2018</v>
      </c>
      <c r="I120" s="2">
        <v>2019</v>
      </c>
      <c r="J120" s="2" t="s">
        <v>928</v>
      </c>
      <c r="R120" s="5" t="s">
        <v>1223</v>
      </c>
      <c r="U120" s="5" t="s">
        <v>1224</v>
      </c>
      <c r="AA120" s="5" t="s">
        <v>1225</v>
      </c>
      <c r="AW120" s="2" t="s">
        <v>1832</v>
      </c>
      <c r="CO120" s="2">
        <v>1</v>
      </c>
      <c r="ER120" s="2">
        <f>COUNTA(my_data[[#This Row],[other.report_2024]:[annual.report_2014]])</f>
        <v>3</v>
      </c>
    </row>
    <row r="121" spans="1:148" s="2" customFormat="1" x14ac:dyDescent="0.3">
      <c r="A121" s="2" t="s">
        <v>476</v>
      </c>
      <c r="B121" s="2" t="s">
        <v>477</v>
      </c>
      <c r="C121" s="3">
        <v>44845</v>
      </c>
      <c r="D121" s="5" t="s">
        <v>478</v>
      </c>
      <c r="E121" s="2" t="s">
        <v>479</v>
      </c>
      <c r="F121" s="5" t="s">
        <v>1833</v>
      </c>
      <c r="H121" s="2">
        <v>2021</v>
      </c>
      <c r="I121" s="2">
        <v>2022</v>
      </c>
      <c r="J121" s="2" t="s">
        <v>928</v>
      </c>
      <c r="R121" s="5" t="s">
        <v>1835</v>
      </c>
      <c r="W121" s="5" t="s">
        <v>1834</v>
      </c>
      <c r="ER121" s="2">
        <f>COUNTA(my_data[[#This Row],[other.report_2024]:[annual.report_2014]])</f>
        <v>2</v>
      </c>
    </row>
    <row r="122" spans="1:148" s="2" customFormat="1" x14ac:dyDescent="0.3">
      <c r="A122" s="2" t="s">
        <v>480</v>
      </c>
      <c r="B122" s="2" t="s">
        <v>481</v>
      </c>
      <c r="C122" s="3">
        <v>44568</v>
      </c>
      <c r="D122" s="5" t="s">
        <v>482</v>
      </c>
      <c r="E122" s="2" t="s">
        <v>483</v>
      </c>
      <c r="F122" s="5" t="s">
        <v>1836</v>
      </c>
      <c r="H122" s="2">
        <v>2022</v>
      </c>
      <c r="I122" s="2">
        <v>2022</v>
      </c>
      <c r="ER122" s="2">
        <f>COUNTA(my_data[[#This Row],[other.report_2024]:[annual.report_2014]])</f>
        <v>0</v>
      </c>
    </row>
    <row r="123" spans="1:148" s="2" customFormat="1" x14ac:dyDescent="0.3">
      <c r="A123" s="2" t="s">
        <v>484</v>
      </c>
      <c r="B123" s="2" t="s">
        <v>485</v>
      </c>
      <c r="C123" s="3">
        <v>44746</v>
      </c>
      <c r="D123" s="5" t="s">
        <v>486</v>
      </c>
      <c r="E123" s="2" t="s">
        <v>487</v>
      </c>
      <c r="F123" s="5" t="s">
        <v>1837</v>
      </c>
      <c r="H123" s="2">
        <v>2021</v>
      </c>
      <c r="I123" s="2">
        <v>2022</v>
      </c>
      <c r="J123" s="2" t="s">
        <v>928</v>
      </c>
      <c r="R123" s="5" t="s">
        <v>1226</v>
      </c>
      <c r="ER123" s="2">
        <f>COUNTA(my_data[[#This Row],[other.report_2024]:[annual.report_2014]])</f>
        <v>1</v>
      </c>
    </row>
    <row r="124" spans="1:148" s="2" customFormat="1" x14ac:dyDescent="0.3">
      <c r="A124" s="2" t="s">
        <v>488</v>
      </c>
      <c r="B124" s="2" t="s">
        <v>489</v>
      </c>
      <c r="C124" s="3">
        <v>42984</v>
      </c>
      <c r="D124" s="5" t="s">
        <v>490</v>
      </c>
      <c r="E124" s="2" t="s">
        <v>491</v>
      </c>
      <c r="F124" s="5" t="s">
        <v>1838</v>
      </c>
      <c r="H124" s="2">
        <v>2017</v>
      </c>
      <c r="I124" s="2">
        <v>2017</v>
      </c>
      <c r="J124" s="2" t="s">
        <v>928</v>
      </c>
      <c r="R124" s="5" t="s">
        <v>1227</v>
      </c>
      <c r="AA124" s="5" t="s">
        <v>1228</v>
      </c>
      <c r="AH124" s="5" t="s">
        <v>2586</v>
      </c>
      <c r="ER124" s="2">
        <f>COUNTA(my_data[[#This Row],[other.report_2024]:[annual.report_2014]])</f>
        <v>3</v>
      </c>
    </row>
    <row r="125" spans="1:148" s="2" customFormat="1" x14ac:dyDescent="0.3">
      <c r="A125" s="2" t="s">
        <v>492</v>
      </c>
      <c r="B125" s="2" t="s">
        <v>493</v>
      </c>
      <c r="C125" s="3">
        <v>44762</v>
      </c>
      <c r="D125" s="5" t="s">
        <v>494</v>
      </c>
      <c r="E125" s="2" t="s">
        <v>495</v>
      </c>
      <c r="F125" s="5" t="s">
        <v>1839</v>
      </c>
      <c r="H125" s="2">
        <v>2020</v>
      </c>
      <c r="I125" s="2">
        <v>2022</v>
      </c>
      <c r="J125" s="2" t="s">
        <v>928</v>
      </c>
      <c r="R125" s="5" t="s">
        <v>1229</v>
      </c>
      <c r="U125" s="5" t="s">
        <v>2562</v>
      </c>
      <c r="ER125" s="2">
        <f>COUNTA(my_data[[#This Row],[other.report_2024]:[annual.report_2014]])</f>
        <v>2</v>
      </c>
    </row>
    <row r="126" spans="1:148" s="2" customFormat="1" x14ac:dyDescent="0.3">
      <c r="A126" s="2" t="s">
        <v>496</v>
      </c>
      <c r="B126" s="2" t="s">
        <v>497</v>
      </c>
      <c r="C126" s="3">
        <v>45135</v>
      </c>
      <c r="D126" s="5" t="s">
        <v>498</v>
      </c>
      <c r="E126" s="2" t="s">
        <v>499</v>
      </c>
      <c r="F126" s="5" t="s">
        <v>1840</v>
      </c>
      <c r="H126" s="2">
        <v>2022</v>
      </c>
      <c r="I126" s="2">
        <v>2023</v>
      </c>
      <c r="J126" s="2" t="s">
        <v>928</v>
      </c>
      <c r="O126" s="5" t="s">
        <v>1841</v>
      </c>
      <c r="AW126" s="5" t="s">
        <v>1842</v>
      </c>
      <c r="CS126" s="2">
        <v>2004</v>
      </c>
      <c r="DQ126" s="2">
        <v>1</v>
      </c>
      <c r="DV126" s="2">
        <v>2013</v>
      </c>
      <c r="ER126" s="2">
        <f>COUNTA(my_data[[#This Row],[other.report_2024]:[annual.report_2014]])</f>
        <v>1</v>
      </c>
    </row>
    <row r="127" spans="1:148" s="2" customFormat="1" x14ac:dyDescent="0.3">
      <c r="A127" s="2" t="s">
        <v>500</v>
      </c>
      <c r="B127" s="2" t="s">
        <v>501</v>
      </c>
      <c r="C127" s="3">
        <v>44791</v>
      </c>
      <c r="D127" s="5" t="s">
        <v>502</v>
      </c>
      <c r="E127" s="2" t="s">
        <v>503</v>
      </c>
      <c r="F127" s="5" t="s">
        <v>1843</v>
      </c>
      <c r="H127" s="2">
        <v>2020</v>
      </c>
      <c r="I127" s="2">
        <v>2022</v>
      </c>
      <c r="J127" s="2" t="s">
        <v>928</v>
      </c>
      <c r="Q127" s="5" t="s">
        <v>1232</v>
      </c>
      <c r="R127" s="5" t="s">
        <v>1233</v>
      </c>
      <c r="U127" s="5" t="s">
        <v>1231</v>
      </c>
      <c r="AW127" s="5" t="s">
        <v>1844</v>
      </c>
      <c r="CS127" s="2">
        <v>2013</v>
      </c>
      <c r="CT127" s="2">
        <v>2016</v>
      </c>
      <c r="CW127" s="2">
        <v>2022</v>
      </c>
      <c r="CY127" s="2">
        <v>2016</v>
      </c>
      <c r="DD127" s="2">
        <v>2023</v>
      </c>
      <c r="DI127" s="2">
        <v>2019</v>
      </c>
      <c r="DJ127" s="2">
        <v>2020</v>
      </c>
      <c r="DK127" s="2">
        <v>2023</v>
      </c>
      <c r="DO127" s="2">
        <v>2022</v>
      </c>
      <c r="DR127" s="2">
        <v>2020</v>
      </c>
      <c r="DX127" s="2">
        <v>2022</v>
      </c>
      <c r="ER127" s="2">
        <f>COUNTA(my_data[[#This Row],[other.report_2024]:[annual.report_2014]])</f>
        <v>3</v>
      </c>
    </row>
    <row r="128" spans="1:148" s="2" customFormat="1" x14ac:dyDescent="0.3">
      <c r="A128" s="2" t="s">
        <v>504</v>
      </c>
      <c r="B128" s="2" t="s">
        <v>505</v>
      </c>
      <c r="C128" s="3">
        <v>42874</v>
      </c>
      <c r="D128" s="5" t="s">
        <v>506</v>
      </c>
      <c r="E128" s="2" t="s">
        <v>507</v>
      </c>
      <c r="F128" s="5" t="s">
        <v>1845</v>
      </c>
      <c r="H128" s="2">
        <v>2020</v>
      </c>
      <c r="I128" s="2">
        <v>2017</v>
      </c>
      <c r="J128" s="2" t="s">
        <v>928</v>
      </c>
      <c r="R128" s="5" t="s">
        <v>1237</v>
      </c>
      <c r="AA128" s="5" t="s">
        <v>2574</v>
      </c>
      <c r="AW128" s="2" t="s">
        <v>1846</v>
      </c>
      <c r="CS128" s="2">
        <v>2021</v>
      </c>
      <c r="CT128" s="2">
        <v>2022</v>
      </c>
      <c r="CY128" s="2">
        <v>2021</v>
      </c>
      <c r="ER128" s="2">
        <f>COUNTA(my_data[[#This Row],[other.report_2024]:[annual.report_2014]])</f>
        <v>2</v>
      </c>
    </row>
    <row r="129" spans="1:148" s="2" customFormat="1" x14ac:dyDescent="0.3">
      <c r="A129" s="2" t="s">
        <v>508</v>
      </c>
      <c r="B129" s="2" t="s">
        <v>509</v>
      </c>
      <c r="C129" s="3">
        <v>44827</v>
      </c>
      <c r="D129" s="5" t="s">
        <v>510</v>
      </c>
      <c r="E129" s="2" t="s">
        <v>511</v>
      </c>
      <c r="F129" s="5" t="s">
        <v>1847</v>
      </c>
      <c r="H129" s="2">
        <v>2021</v>
      </c>
      <c r="I129" s="2">
        <v>2022</v>
      </c>
      <c r="J129" s="2" t="s">
        <v>928</v>
      </c>
      <c r="R129" s="5" t="s">
        <v>1848</v>
      </c>
      <c r="AW129" s="2" t="s">
        <v>1849</v>
      </c>
      <c r="CS129" s="2">
        <v>1</v>
      </c>
      <c r="DT129" s="2">
        <v>1</v>
      </c>
      <c r="ER129" s="2">
        <f>COUNTA(my_data[[#This Row],[other.report_2024]:[annual.report_2014]])</f>
        <v>1</v>
      </c>
    </row>
    <row r="130" spans="1:148" s="2" customFormat="1" x14ac:dyDescent="0.3">
      <c r="A130" s="2" t="s">
        <v>512</v>
      </c>
      <c r="B130" s="2" t="s">
        <v>513</v>
      </c>
      <c r="C130" s="3">
        <v>44357</v>
      </c>
      <c r="D130" s="5" t="s">
        <v>514</v>
      </c>
      <c r="E130" s="2" t="s">
        <v>515</v>
      </c>
      <c r="F130" s="5" t="s">
        <v>1850</v>
      </c>
      <c r="H130" s="2">
        <v>1</v>
      </c>
      <c r="I130" s="2">
        <v>2021</v>
      </c>
      <c r="J130" s="2" t="s">
        <v>1367</v>
      </c>
      <c r="P130" s="5" t="s">
        <v>1851</v>
      </c>
      <c r="R130" s="5" t="s">
        <v>1238</v>
      </c>
      <c r="U130" s="5" t="s">
        <v>1239</v>
      </c>
      <c r="AA130" s="5" t="s">
        <v>1240</v>
      </c>
      <c r="AW130" s="2" t="s">
        <v>1852</v>
      </c>
      <c r="DV130" s="2">
        <v>1</v>
      </c>
      <c r="ER130" s="2">
        <f>COUNTA(my_data[[#This Row],[other.report_2024]:[annual.report_2014]])</f>
        <v>4</v>
      </c>
    </row>
    <row r="131" spans="1:148" s="2" customFormat="1" x14ac:dyDescent="0.3">
      <c r="A131" s="2" t="s">
        <v>516</v>
      </c>
      <c r="B131" s="2" t="s">
        <v>517</v>
      </c>
      <c r="C131" s="3">
        <v>44741</v>
      </c>
      <c r="D131" s="5" t="s">
        <v>518</v>
      </c>
      <c r="E131" s="2" t="s">
        <v>519</v>
      </c>
      <c r="F131" s="5" t="s">
        <v>1853</v>
      </c>
      <c r="H131" s="2">
        <v>2020</v>
      </c>
      <c r="I131" s="2">
        <v>2022</v>
      </c>
      <c r="J131" s="2" t="s">
        <v>928</v>
      </c>
      <c r="R131" s="5" t="s">
        <v>1241</v>
      </c>
      <c r="U131" s="5" t="s">
        <v>2584</v>
      </c>
      <c r="ER131" s="2">
        <f>COUNTA(my_data[[#This Row],[other.report_2024]:[annual.report_2014]])</f>
        <v>2</v>
      </c>
    </row>
    <row r="132" spans="1:148" s="2" customFormat="1" x14ac:dyDescent="0.3">
      <c r="A132" s="2" t="s">
        <v>520</v>
      </c>
      <c r="B132" s="2" t="s">
        <v>521</v>
      </c>
      <c r="C132" s="3">
        <v>44549</v>
      </c>
      <c r="D132" s="5" t="s">
        <v>522</v>
      </c>
      <c r="E132" s="2" t="s">
        <v>523</v>
      </c>
      <c r="F132" s="5" t="s">
        <v>1854</v>
      </c>
      <c r="H132" s="2">
        <v>2021</v>
      </c>
      <c r="I132" s="2">
        <v>2021</v>
      </c>
      <c r="J132" s="2" t="s">
        <v>928</v>
      </c>
      <c r="R132" s="5" t="s">
        <v>1242</v>
      </c>
      <c r="U132" s="5" t="s">
        <v>1855</v>
      </c>
      <c r="ER132" s="2">
        <f>COUNTA(my_data[[#This Row],[other.report_2024]:[annual.report_2014]])</f>
        <v>2</v>
      </c>
    </row>
    <row r="133" spans="1:148" s="2" customFormat="1" x14ac:dyDescent="0.3">
      <c r="A133" s="2" t="s">
        <v>524</v>
      </c>
      <c r="B133" s="2" t="s">
        <v>525</v>
      </c>
      <c r="C133" s="3">
        <v>44874</v>
      </c>
      <c r="D133" s="5" t="s">
        <v>526</v>
      </c>
      <c r="E133" s="2" t="s">
        <v>527</v>
      </c>
      <c r="F133" s="5" t="s">
        <v>1856</v>
      </c>
      <c r="I133" s="2">
        <v>2022</v>
      </c>
      <c r="J133" s="2" t="s">
        <v>1366</v>
      </c>
      <c r="S133" s="5"/>
      <c r="V133" s="5" t="s">
        <v>1245</v>
      </c>
      <c r="W133" s="5" t="s">
        <v>1243</v>
      </c>
      <c r="Z133" s="5" t="s">
        <v>1244</v>
      </c>
      <c r="ER133" s="2">
        <f>COUNTA(my_data[[#This Row],[other.report_2024]:[annual.report_2014]])</f>
        <v>3</v>
      </c>
    </row>
    <row r="134" spans="1:148" s="2" customFormat="1" x14ac:dyDescent="0.3">
      <c r="A134" s="2" t="s">
        <v>528</v>
      </c>
      <c r="B134" s="2" t="s">
        <v>529</v>
      </c>
      <c r="C134" s="3">
        <v>44778</v>
      </c>
      <c r="D134" s="5" t="s">
        <v>530</v>
      </c>
      <c r="E134" s="2" t="s">
        <v>531</v>
      </c>
      <c r="F134" s="5" t="s">
        <v>1857</v>
      </c>
      <c r="H134" s="2">
        <v>2022</v>
      </c>
      <c r="I134" s="2">
        <v>2022</v>
      </c>
      <c r="AW134" s="2" t="s">
        <v>1858</v>
      </c>
      <c r="CS134" s="2">
        <v>1</v>
      </c>
      <c r="CY134" s="2">
        <v>1</v>
      </c>
      <c r="ER134" s="2">
        <f>COUNTA(my_data[[#This Row],[other.report_2024]:[annual.report_2014]])</f>
        <v>0</v>
      </c>
    </row>
    <row r="135" spans="1:148" s="2" customFormat="1" x14ac:dyDescent="0.3">
      <c r="A135" s="2" t="s">
        <v>532</v>
      </c>
      <c r="B135" s="2" t="s">
        <v>533</v>
      </c>
      <c r="C135" s="3">
        <v>44746</v>
      </c>
      <c r="D135" s="5" t="s">
        <v>534</v>
      </c>
      <c r="E135" s="2" t="s">
        <v>535</v>
      </c>
      <c r="F135" s="5" t="s">
        <v>1859</v>
      </c>
      <c r="H135" s="2">
        <v>2021</v>
      </c>
      <c r="I135" s="2">
        <v>2022</v>
      </c>
      <c r="J135" s="2" t="s">
        <v>928</v>
      </c>
      <c r="R135" s="5" t="s">
        <v>1247</v>
      </c>
      <c r="U135" s="5" t="s">
        <v>1246</v>
      </c>
      <c r="DB135" s="2">
        <v>2022</v>
      </c>
      <c r="ER135" s="2">
        <f>COUNTA(my_data[[#This Row],[other.report_2024]:[annual.report_2014]])</f>
        <v>2</v>
      </c>
    </row>
    <row r="136" spans="1:148" s="2" customFormat="1" x14ac:dyDescent="0.3">
      <c r="A136" s="2" t="s">
        <v>536</v>
      </c>
      <c r="B136" s="2" t="s">
        <v>537</v>
      </c>
      <c r="C136" s="3">
        <v>44134</v>
      </c>
      <c r="D136" s="5" t="s">
        <v>538</v>
      </c>
      <c r="E136" s="2" t="s">
        <v>539</v>
      </c>
      <c r="F136" s="5" t="s">
        <v>1860</v>
      </c>
      <c r="H136" s="2">
        <v>2019</v>
      </c>
      <c r="I136" s="2">
        <v>2020</v>
      </c>
      <c r="J136" s="2" t="s">
        <v>928</v>
      </c>
      <c r="R136" s="5" t="s">
        <v>1251</v>
      </c>
      <c r="U136" s="5" t="s">
        <v>1250</v>
      </c>
      <c r="AA136" s="5" t="s">
        <v>1249</v>
      </c>
      <c r="AE136" s="5" t="s">
        <v>1248</v>
      </c>
      <c r="ER136" s="2">
        <f>COUNTA(my_data[[#This Row],[other.report_2024]:[annual.report_2014]])</f>
        <v>4</v>
      </c>
    </row>
    <row r="137" spans="1:148" s="2" customFormat="1" x14ac:dyDescent="0.3">
      <c r="A137" s="2" t="s">
        <v>540</v>
      </c>
      <c r="B137" s="2" t="s">
        <v>541</v>
      </c>
      <c r="C137" s="3">
        <v>44222</v>
      </c>
      <c r="D137" s="5" t="s">
        <v>542</v>
      </c>
      <c r="E137" s="2" t="s">
        <v>543</v>
      </c>
      <c r="F137" s="5" t="s">
        <v>1861</v>
      </c>
      <c r="I137" s="2">
        <v>2021</v>
      </c>
      <c r="J137" s="2" t="s">
        <v>1367</v>
      </c>
      <c r="Q137" s="5" t="s">
        <v>1252</v>
      </c>
      <c r="AE137" s="5"/>
      <c r="CJ137" s="2">
        <v>2022</v>
      </c>
      <c r="ER137" s="2">
        <f>COUNTA(my_data[[#This Row],[other.report_2024]:[annual.report_2014]])</f>
        <v>1</v>
      </c>
    </row>
    <row r="138" spans="1:148" s="2" customFormat="1" x14ac:dyDescent="0.3">
      <c r="A138" s="2" t="s">
        <v>544</v>
      </c>
      <c r="B138" s="2" t="s">
        <v>545</v>
      </c>
      <c r="C138" s="3">
        <v>42647</v>
      </c>
      <c r="D138" s="5" t="s">
        <v>546</v>
      </c>
      <c r="E138" s="2" t="s">
        <v>547</v>
      </c>
      <c r="F138" s="5" t="s">
        <v>1863</v>
      </c>
      <c r="H138" s="2">
        <v>2020</v>
      </c>
      <c r="I138" s="2">
        <v>2016</v>
      </c>
      <c r="J138" s="2" t="s">
        <v>928</v>
      </c>
      <c r="R138" s="5" t="s">
        <v>1253</v>
      </c>
      <c r="U138" s="5" t="s">
        <v>1255</v>
      </c>
      <c r="AA138" s="5" t="s">
        <v>1254</v>
      </c>
      <c r="ER138" s="2">
        <f>COUNTA(my_data[[#This Row],[other.report_2024]:[annual.report_2014]])</f>
        <v>3</v>
      </c>
    </row>
    <row r="139" spans="1:148" s="2" customFormat="1" x14ac:dyDescent="0.3">
      <c r="A139" s="2" t="s">
        <v>548</v>
      </c>
      <c r="B139" s="2" t="s">
        <v>549</v>
      </c>
      <c r="C139" s="3">
        <v>45075</v>
      </c>
      <c r="D139" s="5" t="s">
        <v>550</v>
      </c>
      <c r="E139" s="2" t="s">
        <v>551</v>
      </c>
      <c r="F139" s="5" t="s">
        <v>1864</v>
      </c>
      <c r="H139" s="2">
        <v>2021</v>
      </c>
      <c r="I139" s="2">
        <v>2023</v>
      </c>
      <c r="J139" s="2" t="s">
        <v>1367</v>
      </c>
      <c r="R139" s="5" t="s">
        <v>1256</v>
      </c>
      <c r="U139" s="5" t="s">
        <v>1257</v>
      </c>
      <c r="AW139" s="5" t="s">
        <v>1865</v>
      </c>
      <c r="CS139" s="2">
        <v>2018</v>
      </c>
      <c r="DD139" s="2">
        <v>2023</v>
      </c>
      <c r="ER139" s="2">
        <f>COUNTA(my_data[[#This Row],[other.report_2024]:[annual.report_2014]])</f>
        <v>2</v>
      </c>
    </row>
    <row r="140" spans="1:148" s="2" customFormat="1" x14ac:dyDescent="0.3">
      <c r="A140" s="2" t="s">
        <v>552</v>
      </c>
      <c r="B140" s="2" t="s">
        <v>553</v>
      </c>
      <c r="C140" s="3">
        <v>44284</v>
      </c>
      <c r="D140" s="5" t="s">
        <v>554</v>
      </c>
      <c r="E140" s="2" t="s">
        <v>555</v>
      </c>
      <c r="F140" s="5" t="s">
        <v>1375</v>
      </c>
      <c r="H140" s="2">
        <v>2019</v>
      </c>
      <c r="I140" s="2">
        <v>2021</v>
      </c>
      <c r="J140" s="2" t="s">
        <v>928</v>
      </c>
      <c r="R140" s="5" t="s">
        <v>1258</v>
      </c>
      <c r="U140" s="5" t="s">
        <v>1259</v>
      </c>
      <c r="AE140" s="5" t="s">
        <v>1260</v>
      </c>
      <c r="AW140" s="2" t="s">
        <v>1866</v>
      </c>
      <c r="CS140" s="2">
        <v>1</v>
      </c>
      <c r="ER140" s="2">
        <f>COUNTA(my_data[[#This Row],[other.report_2024]:[annual.report_2014]])</f>
        <v>3</v>
      </c>
    </row>
    <row r="141" spans="1:148" s="2" customFormat="1" x14ac:dyDescent="0.3">
      <c r="A141" s="2" t="s">
        <v>556</v>
      </c>
      <c r="B141" s="2" t="s">
        <v>557</v>
      </c>
      <c r="C141" s="3">
        <v>44172</v>
      </c>
      <c r="D141" s="5" t="s">
        <v>558</v>
      </c>
      <c r="E141" s="2" t="s">
        <v>559</v>
      </c>
      <c r="F141" s="5" t="s">
        <v>1867</v>
      </c>
      <c r="H141" s="2">
        <v>1</v>
      </c>
      <c r="I141" s="2">
        <v>2020</v>
      </c>
      <c r="J141" s="2" t="s">
        <v>928</v>
      </c>
      <c r="AA141" s="5" t="s">
        <v>1261</v>
      </c>
      <c r="ER141" s="2">
        <f>COUNTA(my_data[[#This Row],[other.report_2024]:[annual.report_2014]])</f>
        <v>1</v>
      </c>
    </row>
    <row r="142" spans="1:148" s="2" customFormat="1" x14ac:dyDescent="0.3">
      <c r="A142" s="2" t="s">
        <v>560</v>
      </c>
      <c r="B142" s="2" t="s">
        <v>561</v>
      </c>
      <c r="C142" s="3">
        <v>44671</v>
      </c>
      <c r="D142" s="5" t="s">
        <v>562</v>
      </c>
      <c r="E142" s="2" t="s">
        <v>563</v>
      </c>
      <c r="F142" s="5" t="s">
        <v>1868</v>
      </c>
      <c r="H142" s="2">
        <v>2021</v>
      </c>
      <c r="I142" s="2">
        <v>2022</v>
      </c>
      <c r="CS142" s="2">
        <v>1</v>
      </c>
      <c r="ER142" s="2">
        <f>COUNTA(my_data[[#This Row],[other.report_2024]:[annual.report_2014]])</f>
        <v>0</v>
      </c>
    </row>
    <row r="143" spans="1:148" s="2" customFormat="1" x14ac:dyDescent="0.3">
      <c r="A143" s="2" t="s">
        <v>564</v>
      </c>
      <c r="B143" s="2" t="s">
        <v>565</v>
      </c>
      <c r="C143" s="3">
        <v>43755</v>
      </c>
      <c r="D143" s="5" t="s">
        <v>566</v>
      </c>
      <c r="E143" s="2" t="s">
        <v>567</v>
      </c>
      <c r="F143" s="5" t="s">
        <v>1869</v>
      </c>
      <c r="H143" s="2">
        <v>2018</v>
      </c>
      <c r="I143" s="2">
        <v>2019</v>
      </c>
      <c r="J143" s="2" t="s">
        <v>928</v>
      </c>
      <c r="U143" s="5" t="s">
        <v>1263</v>
      </c>
      <c r="X143" s="5" t="s">
        <v>1262</v>
      </c>
      <c r="AA143" s="5" t="s">
        <v>1264</v>
      </c>
      <c r="ER143" s="2">
        <f>COUNTA(my_data[[#This Row],[other.report_2024]:[annual.report_2014]])</f>
        <v>3</v>
      </c>
    </row>
    <row r="144" spans="1:148" s="2" customFormat="1" x14ac:dyDescent="0.3">
      <c r="A144" s="2" t="s">
        <v>568</v>
      </c>
      <c r="B144" s="2" t="s">
        <v>569</v>
      </c>
      <c r="C144" s="3">
        <v>44740</v>
      </c>
      <c r="D144" s="5" t="s">
        <v>570</v>
      </c>
      <c r="E144" s="2" t="s">
        <v>571</v>
      </c>
      <c r="F144" s="5" t="s">
        <v>1870</v>
      </c>
      <c r="H144" s="2">
        <v>2021</v>
      </c>
      <c r="I144" s="2">
        <v>2022</v>
      </c>
      <c r="J144" s="2" t="s">
        <v>928</v>
      </c>
      <c r="Q144" s="5" t="s">
        <v>1265</v>
      </c>
      <c r="ER144" s="2">
        <f>COUNTA(my_data[[#This Row],[other.report_2024]:[annual.report_2014]])</f>
        <v>1</v>
      </c>
    </row>
    <row r="145" spans="1:148" s="2" customFormat="1" x14ac:dyDescent="0.3">
      <c r="A145" s="2" t="s">
        <v>572</v>
      </c>
      <c r="B145" s="2" t="s">
        <v>573</v>
      </c>
      <c r="C145" s="3">
        <v>43851</v>
      </c>
      <c r="D145" s="5" t="s">
        <v>574</v>
      </c>
      <c r="E145" s="2" t="s">
        <v>575</v>
      </c>
      <c r="F145" s="5" t="s">
        <v>1871</v>
      </c>
      <c r="H145" s="2">
        <v>1</v>
      </c>
      <c r="I145" s="2">
        <v>2020</v>
      </c>
      <c r="J145" s="2" t="s">
        <v>928</v>
      </c>
      <c r="R145" s="5" t="s">
        <v>1266</v>
      </c>
      <c r="ER145" s="2">
        <f>COUNTA(my_data[[#This Row],[other.report_2024]:[annual.report_2014]])</f>
        <v>1</v>
      </c>
    </row>
    <row r="146" spans="1:148" s="2" customFormat="1" x14ac:dyDescent="0.3">
      <c r="A146" s="2" t="s">
        <v>576</v>
      </c>
      <c r="B146" s="2" t="s">
        <v>577</v>
      </c>
      <c r="C146" s="3">
        <v>44864</v>
      </c>
      <c r="D146" s="5" t="s">
        <v>578</v>
      </c>
      <c r="E146" s="2" t="s">
        <v>579</v>
      </c>
      <c r="F146" s="5" t="s">
        <v>1872</v>
      </c>
      <c r="H146" s="2">
        <v>2021</v>
      </c>
      <c r="I146" s="2">
        <v>2022</v>
      </c>
      <c r="J146" s="2" t="s">
        <v>928</v>
      </c>
      <c r="M146" s="5" t="s">
        <v>1267</v>
      </c>
      <c r="R146" s="5" t="s">
        <v>1269</v>
      </c>
      <c r="S146" s="5" t="s">
        <v>1268</v>
      </c>
      <c r="AW146" s="5" t="s">
        <v>1872</v>
      </c>
      <c r="CS146" s="2">
        <v>1</v>
      </c>
      <c r="DR146" s="2">
        <v>2020</v>
      </c>
      <c r="ER146" s="2">
        <f>COUNTA(my_data[[#This Row],[other.report_2024]:[annual.report_2014]])</f>
        <v>3</v>
      </c>
    </row>
    <row r="147" spans="1:148" s="2" customFormat="1" x14ac:dyDescent="0.3">
      <c r="A147" s="2" t="s">
        <v>580</v>
      </c>
      <c r="B147" s="2" t="s">
        <v>581</v>
      </c>
      <c r="C147" s="3">
        <v>44728</v>
      </c>
      <c r="D147" s="5" t="s">
        <v>582</v>
      </c>
      <c r="E147" s="2" t="s">
        <v>583</v>
      </c>
      <c r="F147" s="5" t="s">
        <v>1873</v>
      </c>
      <c r="H147" s="2">
        <v>1</v>
      </c>
      <c r="I147" s="2">
        <v>2022</v>
      </c>
      <c r="J147" s="2" t="s">
        <v>1367</v>
      </c>
      <c r="L147" s="5" t="s">
        <v>1270</v>
      </c>
      <c r="CS147" s="2">
        <v>1</v>
      </c>
      <c r="ER147" s="2">
        <f>COUNTA(my_data[[#This Row],[other.report_2024]:[annual.report_2014]])</f>
        <v>1</v>
      </c>
    </row>
    <row r="148" spans="1:148" s="2" customFormat="1" x14ac:dyDescent="0.3">
      <c r="A148" s="2" t="s">
        <v>584</v>
      </c>
      <c r="B148" s="2" t="s">
        <v>585</v>
      </c>
      <c r="C148" s="3">
        <v>44542</v>
      </c>
      <c r="D148" s="5" t="s">
        <v>586</v>
      </c>
      <c r="E148" s="2" t="s">
        <v>587</v>
      </c>
      <c r="F148" s="5" t="s">
        <v>1874</v>
      </c>
      <c r="H148" s="2">
        <v>1</v>
      </c>
      <c r="I148" s="2">
        <v>2021</v>
      </c>
      <c r="J148" s="2" t="s">
        <v>928</v>
      </c>
      <c r="R148" s="5" t="s">
        <v>1271</v>
      </c>
      <c r="U148" s="5" t="s">
        <v>1272</v>
      </c>
      <c r="AA148" s="5" t="s">
        <v>1273</v>
      </c>
      <c r="ER148" s="2">
        <f>COUNTA(my_data[[#This Row],[other.report_2024]:[annual.report_2014]])</f>
        <v>3</v>
      </c>
    </row>
    <row r="149" spans="1:148" s="2" customFormat="1" x14ac:dyDescent="0.3">
      <c r="A149" s="2" t="s">
        <v>588</v>
      </c>
      <c r="B149" s="2" t="s">
        <v>589</v>
      </c>
      <c r="C149" s="3">
        <v>44616</v>
      </c>
      <c r="D149" s="5" t="s">
        <v>590</v>
      </c>
      <c r="E149" s="2" t="s">
        <v>591</v>
      </c>
      <c r="F149" s="5" t="s">
        <v>1875</v>
      </c>
      <c r="H149" s="2">
        <v>1</v>
      </c>
      <c r="I149" s="2">
        <v>2022</v>
      </c>
      <c r="ER149" s="2">
        <f>COUNTA(my_data[[#This Row],[other.report_2024]:[annual.report_2014]])</f>
        <v>0</v>
      </c>
    </row>
    <row r="150" spans="1:148" s="2" customFormat="1" x14ac:dyDescent="0.3">
      <c r="A150" s="2" t="s">
        <v>592</v>
      </c>
      <c r="B150" s="2" t="s">
        <v>593</v>
      </c>
      <c r="C150" s="3">
        <v>44649</v>
      </c>
      <c r="D150" s="5" t="s">
        <v>594</v>
      </c>
      <c r="E150" s="2" t="s">
        <v>595</v>
      </c>
      <c r="F150" s="5" t="s">
        <v>1876</v>
      </c>
      <c r="G150" s="2" t="s">
        <v>1877</v>
      </c>
      <c r="I150" s="2">
        <v>2022</v>
      </c>
      <c r="ER150" s="2">
        <f>COUNTA(my_data[[#This Row],[other.report_2024]:[annual.report_2014]])</f>
        <v>0</v>
      </c>
    </row>
    <row r="151" spans="1:148" s="2" customFormat="1" x14ac:dyDescent="0.3">
      <c r="A151" s="2" t="s">
        <v>596</v>
      </c>
      <c r="B151" s="2" t="s">
        <v>597</v>
      </c>
      <c r="C151" s="3">
        <v>44589</v>
      </c>
      <c r="D151" s="5" t="s">
        <v>598</v>
      </c>
      <c r="E151" s="2" t="s">
        <v>599</v>
      </c>
      <c r="F151" s="5" t="s">
        <v>1878</v>
      </c>
      <c r="H151" s="2">
        <v>2020</v>
      </c>
      <c r="I151" s="2">
        <v>2022</v>
      </c>
      <c r="J151" s="2" t="s">
        <v>928</v>
      </c>
      <c r="L151" s="5" t="s">
        <v>1275</v>
      </c>
      <c r="R151" s="5" t="s">
        <v>1274</v>
      </c>
      <c r="U151" s="5" t="s">
        <v>1276</v>
      </c>
      <c r="AW151" s="2" t="s">
        <v>1496</v>
      </c>
      <c r="DX151" s="2">
        <v>2022</v>
      </c>
      <c r="ER151" s="2">
        <f>COUNTA(my_data[[#This Row],[other.report_2024]:[annual.report_2014]])</f>
        <v>3</v>
      </c>
    </row>
    <row r="152" spans="1:148" s="2" customFormat="1" x14ac:dyDescent="0.3">
      <c r="A152" s="2" t="s">
        <v>600</v>
      </c>
      <c r="B152" s="2" t="s">
        <v>601</v>
      </c>
      <c r="C152" s="3">
        <v>44630</v>
      </c>
      <c r="D152" s="5" t="s">
        <v>602</v>
      </c>
      <c r="E152" s="2" t="s">
        <v>603</v>
      </c>
      <c r="F152" s="5" t="s">
        <v>1879</v>
      </c>
      <c r="H152" s="2">
        <v>2021</v>
      </c>
      <c r="I152" s="2">
        <v>2022</v>
      </c>
      <c r="J152" s="2" t="s">
        <v>1367</v>
      </c>
      <c r="R152" s="5" t="s">
        <v>1880</v>
      </c>
      <c r="U152" s="5" t="s">
        <v>1277</v>
      </c>
      <c r="ER152" s="2">
        <f>COUNTA(my_data[[#This Row],[other.report_2024]:[annual.report_2014]])</f>
        <v>2</v>
      </c>
    </row>
    <row r="153" spans="1:148" s="2" customFormat="1" x14ac:dyDescent="0.3">
      <c r="A153" s="2" t="s">
        <v>604</v>
      </c>
      <c r="B153" s="2" t="s">
        <v>605</v>
      </c>
      <c r="C153" s="3">
        <v>43822</v>
      </c>
      <c r="D153" s="5" t="s">
        <v>606</v>
      </c>
      <c r="E153" s="2" t="s">
        <v>607</v>
      </c>
      <c r="F153" s="5" t="s">
        <v>1881</v>
      </c>
      <c r="H153" s="2">
        <v>2019</v>
      </c>
      <c r="I153" s="2">
        <v>2019</v>
      </c>
      <c r="J153" s="2" t="s">
        <v>928</v>
      </c>
      <c r="L153" s="5" t="s">
        <v>1280</v>
      </c>
      <c r="R153" s="5" t="s">
        <v>1279</v>
      </c>
      <c r="U153" s="5" t="s">
        <v>1278</v>
      </c>
      <c r="AA153" s="5" t="s">
        <v>1281</v>
      </c>
      <c r="ER153" s="2">
        <f>COUNTA(my_data[[#This Row],[other.report_2024]:[annual.report_2014]])</f>
        <v>4</v>
      </c>
    </row>
    <row r="154" spans="1:148" s="2" customFormat="1" x14ac:dyDescent="0.3">
      <c r="A154" s="2" t="s">
        <v>608</v>
      </c>
      <c r="B154" s="2" t="s">
        <v>609</v>
      </c>
      <c r="C154" s="3">
        <v>43633</v>
      </c>
      <c r="D154" s="5" t="s">
        <v>610</v>
      </c>
      <c r="E154" s="2" t="s">
        <v>611</v>
      </c>
      <c r="F154" s="5" t="s">
        <v>1882</v>
      </c>
      <c r="H154" s="2">
        <v>2021</v>
      </c>
      <c r="I154" s="2">
        <v>2019</v>
      </c>
      <c r="J154" s="2" t="s">
        <v>928</v>
      </c>
      <c r="Q154" s="5" t="s">
        <v>1883</v>
      </c>
      <c r="U154" s="5"/>
      <c r="V154" s="5" t="s">
        <v>1282</v>
      </c>
      <c r="AW154" s="2" t="s">
        <v>1496</v>
      </c>
      <c r="DH154" s="2">
        <v>1</v>
      </c>
      <c r="ER154" s="2">
        <f>COUNTA(my_data[[#This Row],[other.report_2024]:[annual.report_2014]])</f>
        <v>2</v>
      </c>
    </row>
    <row r="155" spans="1:148" s="2" customFormat="1" x14ac:dyDescent="0.3">
      <c r="A155" s="2" t="s">
        <v>612</v>
      </c>
      <c r="B155" s="2" t="s">
        <v>613</v>
      </c>
      <c r="C155" s="3">
        <v>44567</v>
      </c>
      <c r="D155" s="5" t="s">
        <v>614</v>
      </c>
      <c r="E155" s="2" t="s">
        <v>615</v>
      </c>
      <c r="F155" s="5" t="s">
        <v>1884</v>
      </c>
      <c r="H155" s="2">
        <v>2021</v>
      </c>
      <c r="I155" s="2">
        <v>2022</v>
      </c>
      <c r="J155" s="2" t="s">
        <v>928</v>
      </c>
      <c r="Q155" s="5" t="s">
        <v>1283</v>
      </c>
      <c r="V155" s="5" t="s">
        <v>2571</v>
      </c>
      <c r="AW155" s="2" t="s">
        <v>1885</v>
      </c>
      <c r="CS155" s="2">
        <v>2008</v>
      </c>
      <c r="DD155" s="2">
        <v>1</v>
      </c>
      <c r="DU155" s="2">
        <v>2008</v>
      </c>
      <c r="ER155" s="2">
        <f>COUNTA(my_data[[#This Row],[other.report_2024]:[annual.report_2014]])</f>
        <v>2</v>
      </c>
    </row>
    <row r="156" spans="1:148" s="2" customFormat="1" x14ac:dyDescent="0.3">
      <c r="A156" s="2" t="s">
        <v>616</v>
      </c>
      <c r="B156" s="2" t="s">
        <v>617</v>
      </c>
      <c r="C156" s="3">
        <v>41981</v>
      </c>
      <c r="D156" s="5" t="s">
        <v>618</v>
      </c>
      <c r="E156" s="2" t="s">
        <v>619</v>
      </c>
      <c r="F156" s="5" t="s">
        <v>1886</v>
      </c>
      <c r="H156" s="2">
        <v>2016</v>
      </c>
      <c r="I156" s="2">
        <v>2014</v>
      </c>
      <c r="J156" s="2" t="s">
        <v>928</v>
      </c>
      <c r="R156" s="5" t="s">
        <v>1285</v>
      </c>
      <c r="AW156" s="2" t="s">
        <v>1887</v>
      </c>
      <c r="CS156" s="2">
        <v>1</v>
      </c>
      <c r="DJ156" s="2">
        <v>1</v>
      </c>
      <c r="DX156" s="2">
        <v>1</v>
      </c>
      <c r="ER156" s="2">
        <f>COUNTA(my_data[[#This Row],[other.report_2024]:[annual.report_2014]])</f>
        <v>1</v>
      </c>
    </row>
    <row r="157" spans="1:148" s="2" customFormat="1" x14ac:dyDescent="0.3">
      <c r="A157" s="2" t="s">
        <v>620</v>
      </c>
      <c r="B157" s="2" t="s">
        <v>621</v>
      </c>
      <c r="C157" s="3">
        <v>45103</v>
      </c>
      <c r="D157" s="5" t="s">
        <v>622</v>
      </c>
      <c r="E157" s="2" t="s">
        <v>623</v>
      </c>
      <c r="F157" s="5" t="s">
        <v>1888</v>
      </c>
      <c r="H157" s="2">
        <v>2022</v>
      </c>
      <c r="I157" s="2">
        <v>2023</v>
      </c>
      <c r="ER157" s="2">
        <f>COUNTA(my_data[[#This Row],[other.report_2024]:[annual.report_2014]])</f>
        <v>0</v>
      </c>
    </row>
    <row r="158" spans="1:148" s="2" customFormat="1" x14ac:dyDescent="0.3">
      <c r="A158" s="2" t="s">
        <v>624</v>
      </c>
      <c r="B158" s="2" t="s">
        <v>625</v>
      </c>
      <c r="C158" s="3">
        <v>44522</v>
      </c>
      <c r="D158" s="5" t="s">
        <v>626</v>
      </c>
      <c r="E158" s="2" t="s">
        <v>627</v>
      </c>
      <c r="F158" s="5" t="s">
        <v>1889</v>
      </c>
      <c r="H158" s="2">
        <v>2021</v>
      </c>
      <c r="I158" s="2">
        <v>2021</v>
      </c>
      <c r="J158" s="2" t="s">
        <v>1366</v>
      </c>
      <c r="R158" s="5" t="s">
        <v>1286</v>
      </c>
      <c r="U158" s="5" t="s">
        <v>1287</v>
      </c>
      <c r="AU158" s="5" t="s">
        <v>1288</v>
      </c>
      <c r="ER158" s="2">
        <f>COUNTA(my_data[[#This Row],[other.report_2024]:[annual.report_2014]])</f>
        <v>3</v>
      </c>
    </row>
    <row r="159" spans="1:148" s="2" customFormat="1" x14ac:dyDescent="0.3">
      <c r="A159" s="2" t="s">
        <v>628</v>
      </c>
      <c r="B159" s="2" t="s">
        <v>629</v>
      </c>
      <c r="C159" s="3">
        <v>44671</v>
      </c>
      <c r="D159" s="5" t="s">
        <v>630</v>
      </c>
      <c r="E159" s="2" t="s">
        <v>631</v>
      </c>
      <c r="F159" s="5" t="s">
        <v>1890</v>
      </c>
      <c r="H159" s="2">
        <v>2020</v>
      </c>
      <c r="I159" s="2">
        <v>2022</v>
      </c>
      <c r="J159" s="2" t="s">
        <v>928</v>
      </c>
      <c r="R159" s="5" t="s">
        <v>1289</v>
      </c>
      <c r="ER159" s="2">
        <f>COUNTA(my_data[[#This Row],[other.report_2024]:[annual.report_2014]])</f>
        <v>1</v>
      </c>
    </row>
    <row r="160" spans="1:148" s="2" customFormat="1" x14ac:dyDescent="0.3">
      <c r="A160" s="2" t="s">
        <v>632</v>
      </c>
      <c r="B160" s="2" t="s">
        <v>633</v>
      </c>
      <c r="C160" s="3">
        <v>44914</v>
      </c>
      <c r="D160" s="5" t="s">
        <v>634</v>
      </c>
      <c r="E160" s="2" t="s">
        <v>635</v>
      </c>
      <c r="F160" s="5" t="s">
        <v>1891</v>
      </c>
      <c r="H160" s="2">
        <v>2019</v>
      </c>
      <c r="I160" s="2">
        <v>2022</v>
      </c>
      <c r="J160" s="2" t="s">
        <v>928</v>
      </c>
      <c r="R160" s="5"/>
      <c r="S160" s="5" t="s">
        <v>1290</v>
      </c>
      <c r="W160" s="5" t="s">
        <v>1292</v>
      </c>
      <c r="AC160" s="5" t="s">
        <v>1291</v>
      </c>
      <c r="AW160" s="2" t="s">
        <v>1496</v>
      </c>
      <c r="CS160" s="2">
        <v>2022</v>
      </c>
      <c r="ER160" s="2">
        <f>COUNTA(my_data[[#This Row],[other.report_2024]:[annual.report_2014]])</f>
        <v>3</v>
      </c>
    </row>
    <row r="161" spans="1:148" s="2" customFormat="1" x14ac:dyDescent="0.3">
      <c r="A161" s="2" t="s">
        <v>636</v>
      </c>
      <c r="B161" s="2" t="s">
        <v>637</v>
      </c>
      <c r="C161" s="3">
        <v>44673</v>
      </c>
      <c r="D161" s="5" t="s">
        <v>638</v>
      </c>
      <c r="E161" s="2" t="s">
        <v>639</v>
      </c>
      <c r="F161" s="5" t="s">
        <v>1892</v>
      </c>
      <c r="H161" s="2">
        <v>2021</v>
      </c>
      <c r="I161" s="2">
        <v>2022</v>
      </c>
      <c r="J161" s="2" t="s">
        <v>928</v>
      </c>
      <c r="R161" s="5" t="s">
        <v>1293</v>
      </c>
      <c r="U161" s="5" t="s">
        <v>1294</v>
      </c>
      <c r="ER161" s="2">
        <f>COUNTA(my_data[[#This Row],[other.report_2024]:[annual.report_2014]])</f>
        <v>2</v>
      </c>
    </row>
    <row r="162" spans="1:148" s="2" customFormat="1" x14ac:dyDescent="0.3">
      <c r="A162" s="2" t="s">
        <v>640</v>
      </c>
      <c r="B162" s="2" t="s">
        <v>641</v>
      </c>
      <c r="C162" s="3">
        <v>44517</v>
      </c>
      <c r="D162" s="5" t="s">
        <v>642</v>
      </c>
      <c r="E162" s="2" t="s">
        <v>643</v>
      </c>
      <c r="F162" s="5" t="s">
        <v>1893</v>
      </c>
      <c r="H162" s="2">
        <v>2021</v>
      </c>
      <c r="I162" s="2">
        <v>2021</v>
      </c>
      <c r="J162" s="2" t="s">
        <v>928</v>
      </c>
      <c r="Q162" s="5" t="s">
        <v>1295</v>
      </c>
      <c r="R162" s="5" t="s">
        <v>1296</v>
      </c>
      <c r="U162" s="5" t="s">
        <v>1297</v>
      </c>
      <c r="ER162" s="2">
        <f>COUNTA(my_data[[#This Row],[other.report_2024]:[annual.report_2014]])</f>
        <v>3</v>
      </c>
    </row>
    <row r="163" spans="1:148" s="2" customFormat="1" x14ac:dyDescent="0.3">
      <c r="A163" s="2" t="s">
        <v>644</v>
      </c>
      <c r="B163" s="2" t="s">
        <v>645</v>
      </c>
      <c r="C163" s="3">
        <v>42682</v>
      </c>
      <c r="D163" s="5" t="s">
        <v>646</v>
      </c>
      <c r="E163" s="2" t="s">
        <v>647</v>
      </c>
      <c r="F163" s="5" t="s">
        <v>1894</v>
      </c>
      <c r="H163" s="2">
        <v>2018</v>
      </c>
      <c r="I163" s="2">
        <v>2016</v>
      </c>
      <c r="J163" s="2" t="s">
        <v>928</v>
      </c>
      <c r="R163" s="5" t="s">
        <v>1895</v>
      </c>
      <c r="U163" s="5" t="s">
        <v>1298</v>
      </c>
      <c r="ER163" s="2">
        <f>COUNTA(my_data[[#This Row],[other.report_2024]:[annual.report_2014]])</f>
        <v>2</v>
      </c>
    </row>
    <row r="164" spans="1:148" s="2" customFormat="1" x14ac:dyDescent="0.3">
      <c r="A164" s="2" t="s">
        <v>648</v>
      </c>
      <c r="B164" s="2" t="s">
        <v>649</v>
      </c>
      <c r="C164" s="3">
        <v>44964</v>
      </c>
      <c r="D164" s="5" t="s">
        <v>650</v>
      </c>
      <c r="E164" s="2" t="s">
        <v>651</v>
      </c>
      <c r="F164" s="5" t="s">
        <v>1896</v>
      </c>
      <c r="H164" s="2">
        <v>2022</v>
      </c>
      <c r="I164" s="2">
        <v>2023</v>
      </c>
      <c r="J164" s="2" t="s">
        <v>928</v>
      </c>
      <c r="L164" s="5" t="s">
        <v>1299</v>
      </c>
      <c r="ER164" s="2">
        <f>COUNTA(my_data[[#This Row],[other.report_2024]:[annual.report_2014]])</f>
        <v>1</v>
      </c>
    </row>
    <row r="165" spans="1:148" s="2" customFormat="1" x14ac:dyDescent="0.3">
      <c r="A165" s="2" t="s">
        <v>652</v>
      </c>
      <c r="B165" s="2" t="s">
        <v>653</v>
      </c>
      <c r="C165" s="3">
        <v>43845</v>
      </c>
      <c r="D165" s="5" t="s">
        <v>654</v>
      </c>
      <c r="E165" s="2" t="s">
        <v>655</v>
      </c>
      <c r="F165" s="5" t="s">
        <v>1897</v>
      </c>
      <c r="H165" s="2">
        <v>2017</v>
      </c>
      <c r="I165" s="2">
        <v>2020</v>
      </c>
      <c r="J165" s="2" t="s">
        <v>928</v>
      </c>
      <c r="R165" s="5" t="s">
        <v>1313</v>
      </c>
      <c r="S165" s="5" t="s">
        <v>1314</v>
      </c>
      <c r="U165" s="5" t="s">
        <v>1311</v>
      </c>
      <c r="W165" s="5" t="s">
        <v>1312</v>
      </c>
      <c r="Z165" s="5" t="s">
        <v>1310</v>
      </c>
      <c r="AA165" s="5" t="s">
        <v>1309</v>
      </c>
      <c r="AD165" s="5" t="s">
        <v>1308</v>
      </c>
      <c r="AE165" s="5" t="s">
        <v>1307</v>
      </c>
      <c r="AH165" s="5" t="s">
        <v>1305</v>
      </c>
      <c r="AI165" s="5" t="s">
        <v>1306</v>
      </c>
      <c r="AK165" s="5" t="s">
        <v>1303</v>
      </c>
      <c r="AL165" s="5" t="s">
        <v>1304</v>
      </c>
      <c r="AP165" s="5" t="s">
        <v>1302</v>
      </c>
      <c r="AT165" s="5" t="s">
        <v>1301</v>
      </c>
      <c r="AV165" s="5" t="s">
        <v>1300</v>
      </c>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ER165" s="2">
        <f>COUNTA(my_data[[#This Row],[other.report_2024]:[annual.report_2014]])</f>
        <v>15</v>
      </c>
    </row>
    <row r="166" spans="1:148" s="2" customFormat="1" x14ac:dyDescent="0.3">
      <c r="A166" s="2" t="s">
        <v>656</v>
      </c>
      <c r="B166" s="2" t="s">
        <v>657</v>
      </c>
      <c r="C166" s="3">
        <v>43711</v>
      </c>
      <c r="D166" s="5" t="s">
        <v>658</v>
      </c>
      <c r="E166" s="2" t="s">
        <v>659</v>
      </c>
      <c r="F166" s="5" t="s">
        <v>1898</v>
      </c>
      <c r="G166" s="10"/>
      <c r="H166" s="2">
        <v>2018</v>
      </c>
      <c r="I166" s="2">
        <v>2019</v>
      </c>
      <c r="J166" s="2" t="s">
        <v>928</v>
      </c>
      <c r="AE166" s="5" t="s">
        <v>1899</v>
      </c>
      <c r="AH166" s="5" t="s">
        <v>1900</v>
      </c>
      <c r="ER166" s="2">
        <f>COUNTA(my_data[[#This Row],[other.report_2024]:[annual.report_2014]])</f>
        <v>2</v>
      </c>
    </row>
    <row r="167" spans="1:148" s="2" customFormat="1" x14ac:dyDescent="0.3">
      <c r="A167" s="2" t="s">
        <v>660</v>
      </c>
      <c r="B167" s="2" t="s">
        <v>661</v>
      </c>
      <c r="C167" s="3">
        <v>45030</v>
      </c>
      <c r="D167" s="5" t="s">
        <v>662</v>
      </c>
      <c r="E167" s="2" t="s">
        <v>663</v>
      </c>
      <c r="F167" s="5" t="s">
        <v>1901</v>
      </c>
      <c r="G167" s="2" t="s">
        <v>1903</v>
      </c>
      <c r="H167" s="2">
        <v>2019</v>
      </c>
      <c r="I167" s="2">
        <v>2023</v>
      </c>
      <c r="J167" s="2" t="s">
        <v>928</v>
      </c>
      <c r="S167" s="5" t="s">
        <v>1902</v>
      </c>
      <c r="ER167" s="2">
        <f>COUNTA(my_data[[#This Row],[other.report_2024]:[annual.report_2014]])</f>
        <v>1</v>
      </c>
    </row>
    <row r="168" spans="1:148" s="2" customFormat="1" x14ac:dyDescent="0.3">
      <c r="A168" s="2" t="s">
        <v>664</v>
      </c>
      <c r="B168" s="2" t="s">
        <v>665</v>
      </c>
      <c r="C168" s="3">
        <v>44526</v>
      </c>
      <c r="D168" s="5" t="s">
        <v>666</v>
      </c>
      <c r="E168" s="2" t="s">
        <v>667</v>
      </c>
      <c r="F168" s="5" t="s">
        <v>1904</v>
      </c>
      <c r="H168" s="2">
        <v>1</v>
      </c>
      <c r="I168" s="2">
        <v>2021</v>
      </c>
      <c r="ER168" s="2">
        <f>COUNTA(my_data[[#This Row],[other.report_2024]:[annual.report_2014]])</f>
        <v>0</v>
      </c>
    </row>
    <row r="169" spans="1:148" s="2" customFormat="1" x14ac:dyDescent="0.3">
      <c r="A169" s="2" t="s">
        <v>668</v>
      </c>
      <c r="B169" s="2" t="s">
        <v>669</v>
      </c>
      <c r="C169" s="3">
        <v>42946</v>
      </c>
      <c r="D169" s="5" t="s">
        <v>670</v>
      </c>
      <c r="E169" s="2" t="s">
        <v>671</v>
      </c>
      <c r="F169" s="5" t="s">
        <v>1905</v>
      </c>
      <c r="H169" s="2">
        <v>1</v>
      </c>
      <c r="I169" s="2">
        <v>2017</v>
      </c>
      <c r="J169" s="2" t="s">
        <v>928</v>
      </c>
      <c r="Z169" s="5" t="s">
        <v>1315</v>
      </c>
      <c r="AD169" s="5" t="s">
        <v>1316</v>
      </c>
      <c r="AI169" s="5" t="s">
        <v>1317</v>
      </c>
      <c r="AP169" s="5" t="s">
        <v>1318</v>
      </c>
      <c r="ER169" s="2">
        <f>COUNTA(my_data[[#This Row],[other.report_2024]:[annual.report_2014]])</f>
        <v>4</v>
      </c>
    </row>
    <row r="170" spans="1:148" s="2" customFormat="1" x14ac:dyDescent="0.3">
      <c r="A170" s="2" t="s">
        <v>672</v>
      </c>
      <c r="B170" s="2" t="s">
        <v>673</v>
      </c>
      <c r="C170" s="3">
        <v>43591</v>
      </c>
      <c r="D170" s="5" t="s">
        <v>674</v>
      </c>
      <c r="E170" s="2" t="s">
        <v>675</v>
      </c>
      <c r="F170" s="5" t="s">
        <v>1906</v>
      </c>
      <c r="H170" s="2">
        <v>2022</v>
      </c>
      <c r="I170" s="2">
        <v>2019</v>
      </c>
      <c r="AW170" s="5" t="s">
        <v>1907</v>
      </c>
      <c r="DH170" s="2">
        <v>1</v>
      </c>
      <c r="ER170" s="2">
        <f>COUNTA(my_data[[#This Row],[other.report_2024]:[annual.report_2014]])</f>
        <v>0</v>
      </c>
    </row>
    <row r="171" spans="1:148" s="2" customFormat="1" x14ac:dyDescent="0.3">
      <c r="A171" s="2" t="s">
        <v>676</v>
      </c>
      <c r="B171" s="2" t="s">
        <v>677</v>
      </c>
      <c r="C171" s="3">
        <v>45098</v>
      </c>
      <c r="D171" s="5" t="s">
        <v>678</v>
      </c>
      <c r="E171" s="2" t="s">
        <v>679</v>
      </c>
      <c r="F171" s="5" t="s">
        <v>1908</v>
      </c>
      <c r="H171" s="2">
        <v>2021</v>
      </c>
      <c r="I171" s="2">
        <v>2023</v>
      </c>
      <c r="J171" s="2" t="s">
        <v>928</v>
      </c>
      <c r="R171" s="5" t="s">
        <v>1319</v>
      </c>
      <c r="U171" s="5" t="s">
        <v>1320</v>
      </c>
      <c r="ER171" s="2">
        <f>COUNTA(my_data[[#This Row],[other.report_2024]:[annual.report_2014]])</f>
        <v>2</v>
      </c>
    </row>
    <row r="172" spans="1:148" s="2" customFormat="1" x14ac:dyDescent="0.3">
      <c r="A172" s="2" t="s">
        <v>680</v>
      </c>
      <c r="B172" s="2" t="s">
        <v>681</v>
      </c>
      <c r="C172" s="3">
        <v>42572</v>
      </c>
      <c r="D172" s="5" t="s">
        <v>682</v>
      </c>
      <c r="E172" s="2" t="s">
        <v>683</v>
      </c>
      <c r="F172" s="5" t="s">
        <v>1909</v>
      </c>
      <c r="G172" s="2" t="s">
        <v>1321</v>
      </c>
      <c r="I172" s="2">
        <v>2016</v>
      </c>
      <c r="ER172" s="2">
        <f>COUNTA(my_data[[#This Row],[other.report_2024]:[annual.report_2014]])</f>
        <v>0</v>
      </c>
    </row>
    <row r="173" spans="1:148" s="2" customFormat="1" x14ac:dyDescent="0.3">
      <c r="A173" s="2" t="s">
        <v>684</v>
      </c>
      <c r="B173" s="2" t="s">
        <v>685</v>
      </c>
      <c r="C173" s="3">
        <v>44644</v>
      </c>
      <c r="D173" s="5" t="s">
        <v>686</v>
      </c>
      <c r="E173" s="2" t="s">
        <v>687</v>
      </c>
      <c r="F173" s="5" t="s">
        <v>1910</v>
      </c>
      <c r="H173" s="2">
        <v>2021</v>
      </c>
      <c r="I173" s="2">
        <v>2022</v>
      </c>
      <c r="ER173" s="2">
        <f>COUNTA(my_data[[#This Row],[other.report_2024]:[annual.report_2014]])</f>
        <v>0</v>
      </c>
    </row>
    <row r="174" spans="1:148" s="2" customFormat="1" x14ac:dyDescent="0.3">
      <c r="A174" s="2" t="s">
        <v>688</v>
      </c>
      <c r="B174" s="2" t="s">
        <v>689</v>
      </c>
      <c r="C174" s="3">
        <v>44543</v>
      </c>
      <c r="D174" s="5" t="s">
        <v>690</v>
      </c>
      <c r="E174" s="2" t="s">
        <v>691</v>
      </c>
      <c r="F174" s="5" t="s">
        <v>1911</v>
      </c>
      <c r="H174" s="2">
        <v>2019</v>
      </c>
      <c r="I174" s="2">
        <v>2021</v>
      </c>
      <c r="J174" s="2" t="s">
        <v>928</v>
      </c>
      <c r="O174" s="5" t="s">
        <v>1322</v>
      </c>
      <c r="R174" s="5" t="s">
        <v>1323</v>
      </c>
      <c r="U174" s="5" t="s">
        <v>1324</v>
      </c>
      <c r="AA174" s="5" t="s">
        <v>1325</v>
      </c>
      <c r="AW174" s="5" t="s">
        <v>1912</v>
      </c>
      <c r="CT174" s="2">
        <v>2024</v>
      </c>
      <c r="CY174" s="2">
        <v>2024</v>
      </c>
      <c r="ER174" s="2">
        <f>COUNTA(my_data[[#This Row],[other.report_2024]:[annual.report_2014]])</f>
        <v>4</v>
      </c>
    </row>
    <row r="175" spans="1:148" s="2" customFormat="1" x14ac:dyDescent="0.3">
      <c r="A175" s="2" t="s">
        <v>692</v>
      </c>
      <c r="B175" s="2" t="s">
        <v>693</v>
      </c>
      <c r="C175" s="3">
        <v>42443</v>
      </c>
      <c r="D175" s="5" t="s">
        <v>694</v>
      </c>
      <c r="E175" s="2" t="s">
        <v>695</v>
      </c>
      <c r="F175" s="5" t="s">
        <v>1913</v>
      </c>
      <c r="H175" s="2">
        <v>2020</v>
      </c>
      <c r="I175" s="2">
        <v>2016</v>
      </c>
      <c r="J175" s="2" t="s">
        <v>928</v>
      </c>
      <c r="Q175" s="5" t="s">
        <v>1326</v>
      </c>
      <c r="V175" s="5" t="s">
        <v>1327</v>
      </c>
      <c r="Y175" s="5" t="s">
        <v>1328</v>
      </c>
      <c r="AC175" s="5" t="s">
        <v>1329</v>
      </c>
      <c r="AG175" s="5" t="s">
        <v>1330</v>
      </c>
      <c r="ER175" s="2">
        <f>COUNTA(my_data[[#This Row],[other.report_2024]:[annual.report_2014]])</f>
        <v>5</v>
      </c>
    </row>
    <row r="176" spans="1:148" s="2" customFormat="1" x14ac:dyDescent="0.3">
      <c r="A176" s="2" t="s">
        <v>696</v>
      </c>
      <c r="B176" s="2" t="s">
        <v>697</v>
      </c>
      <c r="C176" s="3">
        <v>44678</v>
      </c>
      <c r="D176" s="5" t="s">
        <v>698</v>
      </c>
      <c r="E176" s="2" t="s">
        <v>699</v>
      </c>
      <c r="F176" s="5" t="s">
        <v>1914</v>
      </c>
      <c r="H176" s="2">
        <v>1</v>
      </c>
      <c r="I176" s="2">
        <v>2022</v>
      </c>
      <c r="J176" s="2" t="s">
        <v>928</v>
      </c>
      <c r="Q176" s="5" t="s">
        <v>1331</v>
      </c>
      <c r="ER176" s="2">
        <f>COUNTA(my_data[[#This Row],[other.report_2024]:[annual.report_2014]])</f>
        <v>1</v>
      </c>
    </row>
    <row r="177" spans="1:148" s="2" customFormat="1" x14ac:dyDescent="0.3">
      <c r="A177" s="2" t="s">
        <v>700</v>
      </c>
      <c r="B177" s="2" t="s">
        <v>701</v>
      </c>
      <c r="C177" s="3">
        <v>42979</v>
      </c>
      <c r="D177" s="5" t="s">
        <v>702</v>
      </c>
      <c r="E177" s="2" t="s">
        <v>703</v>
      </c>
      <c r="F177" s="5" t="s">
        <v>1915</v>
      </c>
      <c r="H177" s="2">
        <v>2021</v>
      </c>
      <c r="I177" s="2">
        <v>2017</v>
      </c>
      <c r="J177" s="2" t="s">
        <v>928</v>
      </c>
      <c r="O177" s="5" t="s">
        <v>1332</v>
      </c>
      <c r="R177" s="5" t="s">
        <v>1333</v>
      </c>
      <c r="U177" s="5" t="s">
        <v>1334</v>
      </c>
      <c r="AW177" s="2" t="s">
        <v>1496</v>
      </c>
      <c r="CS177" s="2">
        <v>2007</v>
      </c>
      <c r="CT177" s="2">
        <v>2007</v>
      </c>
      <c r="ER177" s="2">
        <f>COUNTA(my_data[[#This Row],[other.report_2024]:[annual.report_2014]])</f>
        <v>3</v>
      </c>
    </row>
    <row r="178" spans="1:148" s="2" customFormat="1" x14ac:dyDescent="0.3">
      <c r="A178" s="2" t="s">
        <v>704</v>
      </c>
      <c r="B178" s="2" t="s">
        <v>705</v>
      </c>
      <c r="C178" s="3">
        <v>44677</v>
      </c>
      <c r="D178" s="5" t="s">
        <v>706</v>
      </c>
      <c r="E178" s="2" t="s">
        <v>707</v>
      </c>
      <c r="F178" s="5" t="s">
        <v>1916</v>
      </c>
      <c r="H178" s="2">
        <v>2021</v>
      </c>
      <c r="I178" s="2">
        <v>2022</v>
      </c>
      <c r="J178" s="2" t="s">
        <v>928</v>
      </c>
      <c r="O178" s="5" t="s">
        <v>1335</v>
      </c>
      <c r="R178" s="5" t="s">
        <v>1336</v>
      </c>
      <c r="ER178" s="2">
        <f>COUNTA(my_data[[#This Row],[other.report_2024]:[annual.report_2014]])</f>
        <v>2</v>
      </c>
    </row>
    <row r="179" spans="1:148" s="2" customFormat="1" x14ac:dyDescent="0.3">
      <c r="A179" s="2" t="s">
        <v>708</v>
      </c>
      <c r="B179" s="2" t="s">
        <v>709</v>
      </c>
      <c r="C179" s="3">
        <v>45098</v>
      </c>
      <c r="D179" s="5" t="s">
        <v>710</v>
      </c>
      <c r="E179" s="2" t="s">
        <v>711</v>
      </c>
      <c r="F179" s="5" t="s">
        <v>1917</v>
      </c>
      <c r="I179" s="2">
        <v>2023</v>
      </c>
      <c r="ER179" s="2">
        <f>COUNTA(my_data[[#This Row],[other.report_2024]:[annual.report_2014]])</f>
        <v>0</v>
      </c>
    </row>
    <row r="180" spans="1:148" s="2" customFormat="1" x14ac:dyDescent="0.3">
      <c r="A180" s="2" t="s">
        <v>712</v>
      </c>
      <c r="B180" s="2" t="s">
        <v>713</v>
      </c>
      <c r="C180" s="3">
        <v>44671</v>
      </c>
      <c r="D180" s="5" t="s">
        <v>714</v>
      </c>
      <c r="E180" s="2" t="s">
        <v>715</v>
      </c>
      <c r="F180" s="5" t="s">
        <v>1918</v>
      </c>
      <c r="H180" s="2">
        <v>1</v>
      </c>
      <c r="I180" s="2">
        <v>2022</v>
      </c>
      <c r="ER180" s="2">
        <f>COUNTA(my_data[[#This Row],[other.report_2024]:[annual.report_2014]])</f>
        <v>0</v>
      </c>
    </row>
    <row r="181" spans="1:148" s="2" customFormat="1" x14ac:dyDescent="0.3">
      <c r="A181" s="2" t="s">
        <v>716</v>
      </c>
      <c r="B181" s="2" t="s">
        <v>717</v>
      </c>
      <c r="C181" s="3">
        <v>43762</v>
      </c>
      <c r="D181" s="5" t="s">
        <v>718</v>
      </c>
      <c r="E181" s="2" t="s">
        <v>719</v>
      </c>
      <c r="F181" s="5" t="s">
        <v>1919</v>
      </c>
      <c r="H181" s="2">
        <v>2017</v>
      </c>
      <c r="I181" s="2">
        <v>2019</v>
      </c>
      <c r="J181" s="2" t="s">
        <v>928</v>
      </c>
      <c r="R181" s="5" t="s">
        <v>1337</v>
      </c>
      <c r="U181" s="5" t="s">
        <v>1338</v>
      </c>
      <c r="AA181" s="5" t="s">
        <v>1339</v>
      </c>
      <c r="AE181" s="5" t="s">
        <v>1340</v>
      </c>
      <c r="AH181" s="5" t="s">
        <v>1342</v>
      </c>
      <c r="AK181" s="5" t="s">
        <v>1341</v>
      </c>
      <c r="ER181" s="2">
        <f>COUNTA(my_data[[#This Row],[other.report_2024]:[annual.report_2014]])</f>
        <v>6</v>
      </c>
    </row>
    <row r="182" spans="1:148" s="2" customFormat="1" x14ac:dyDescent="0.3">
      <c r="A182" s="2" t="s">
        <v>720</v>
      </c>
      <c r="B182" s="2" t="s">
        <v>721</v>
      </c>
      <c r="C182" s="3">
        <v>44252</v>
      </c>
      <c r="D182" s="5" t="s">
        <v>722</v>
      </c>
      <c r="E182" s="2" t="s">
        <v>723</v>
      </c>
      <c r="F182" s="5" t="s">
        <v>1920</v>
      </c>
      <c r="H182" s="2">
        <v>2019</v>
      </c>
      <c r="I182" s="2">
        <v>2021</v>
      </c>
      <c r="J182" s="2" t="s">
        <v>928</v>
      </c>
      <c r="R182" s="5" t="s">
        <v>1343</v>
      </c>
      <c r="ER182" s="2">
        <f>COUNTA(my_data[[#This Row],[other.report_2024]:[annual.report_2014]])</f>
        <v>1</v>
      </c>
    </row>
    <row r="183" spans="1:148" s="2" customFormat="1" x14ac:dyDescent="0.3">
      <c r="A183" s="2" t="s">
        <v>724</v>
      </c>
      <c r="B183" s="2" t="s">
        <v>725</v>
      </c>
      <c r="C183" s="3">
        <v>44625</v>
      </c>
      <c r="D183" s="5" t="s">
        <v>726</v>
      </c>
      <c r="E183" s="2" t="s">
        <v>727</v>
      </c>
      <c r="F183" s="5" t="s">
        <v>1374</v>
      </c>
      <c r="H183" s="2">
        <v>2021</v>
      </c>
      <c r="I183" s="2">
        <v>2022</v>
      </c>
      <c r="J183" s="2" t="s">
        <v>928</v>
      </c>
      <c r="U183" s="5" t="s">
        <v>1373</v>
      </c>
      <c r="ER183" s="2">
        <f>COUNTA(my_data[[#This Row],[other.report_2024]:[annual.report_2014]])</f>
        <v>1</v>
      </c>
    </row>
    <row r="184" spans="1:148" s="2" customFormat="1" x14ac:dyDescent="0.3">
      <c r="A184" s="2" t="s">
        <v>728</v>
      </c>
      <c r="B184" s="2" t="s">
        <v>729</v>
      </c>
      <c r="C184" s="3">
        <v>43795</v>
      </c>
      <c r="D184" s="5" t="s">
        <v>730</v>
      </c>
      <c r="E184" s="2" t="s">
        <v>731</v>
      </c>
      <c r="F184" s="5" t="s">
        <v>1375</v>
      </c>
      <c r="H184" s="2">
        <v>2017</v>
      </c>
      <c r="I184" s="2">
        <v>2019</v>
      </c>
      <c r="J184" s="2" t="s">
        <v>928</v>
      </c>
      <c r="R184" s="5" t="s">
        <v>1376</v>
      </c>
      <c r="U184" s="5" t="s">
        <v>1377</v>
      </c>
      <c r="AA184" s="5" t="s">
        <v>1378</v>
      </c>
      <c r="AE184" s="5" t="s">
        <v>1379</v>
      </c>
      <c r="AH184" s="5" t="s">
        <v>1380</v>
      </c>
      <c r="AK184" s="5" t="s">
        <v>1381</v>
      </c>
      <c r="ER184" s="2">
        <f>COUNTA(my_data[[#This Row],[other.report_2024]:[annual.report_2014]])</f>
        <v>6</v>
      </c>
    </row>
    <row r="185" spans="1:148" s="2" customFormat="1" x14ac:dyDescent="0.3">
      <c r="A185" s="2" t="s">
        <v>732</v>
      </c>
      <c r="B185" s="2" t="s">
        <v>733</v>
      </c>
      <c r="C185" s="3">
        <v>44813</v>
      </c>
      <c r="D185" s="5" t="s">
        <v>734</v>
      </c>
      <c r="E185" s="2" t="s">
        <v>735</v>
      </c>
      <c r="F185" s="5" t="s">
        <v>1382</v>
      </c>
      <c r="H185" s="2">
        <v>1</v>
      </c>
      <c r="I185" s="2">
        <v>2022</v>
      </c>
      <c r="J185" s="2" t="s">
        <v>928</v>
      </c>
      <c r="Q185" s="5" t="s">
        <v>1383</v>
      </c>
      <c r="ER185" s="2">
        <f>COUNTA(my_data[[#This Row],[other.report_2024]:[annual.report_2014]])</f>
        <v>1</v>
      </c>
    </row>
    <row r="186" spans="1:148" s="2" customFormat="1" x14ac:dyDescent="0.3">
      <c r="A186" s="2" t="s">
        <v>736</v>
      </c>
      <c r="B186" s="2" t="s">
        <v>737</v>
      </c>
      <c r="C186" s="3">
        <v>45074</v>
      </c>
      <c r="D186" s="5" t="s">
        <v>738</v>
      </c>
      <c r="E186" s="2" t="s">
        <v>739</v>
      </c>
      <c r="F186" s="5" t="s">
        <v>1384</v>
      </c>
      <c r="H186" s="2">
        <v>2020</v>
      </c>
      <c r="I186" s="2">
        <v>2023</v>
      </c>
      <c r="J186" s="2" t="s">
        <v>928</v>
      </c>
      <c r="R186" s="5" t="s">
        <v>1387</v>
      </c>
      <c r="U186" s="5" t="s">
        <v>1388</v>
      </c>
      <c r="CH186" s="2">
        <v>2022</v>
      </c>
      <c r="CK186" s="2">
        <v>1</v>
      </c>
      <c r="ER186" s="2">
        <f>COUNTA(my_data[[#This Row],[other.report_2024]:[annual.report_2014]])</f>
        <v>2</v>
      </c>
    </row>
    <row r="187" spans="1:148" s="2" customFormat="1" x14ac:dyDescent="0.3">
      <c r="A187" s="2" t="s">
        <v>740</v>
      </c>
      <c r="B187" s="2" t="s">
        <v>741</v>
      </c>
      <c r="C187" s="3">
        <v>44785</v>
      </c>
      <c r="D187" s="5" t="s">
        <v>742</v>
      </c>
      <c r="E187" s="2" t="s">
        <v>743</v>
      </c>
      <c r="F187" s="5" t="s">
        <v>1389</v>
      </c>
      <c r="H187" s="2">
        <v>2021</v>
      </c>
      <c r="I187" s="2">
        <v>2022</v>
      </c>
      <c r="J187" s="2" t="s">
        <v>928</v>
      </c>
      <c r="R187" s="5" t="s">
        <v>1390</v>
      </c>
      <c r="ER187" s="2">
        <f>COUNTA(my_data[[#This Row],[other.report_2024]:[annual.report_2014]])</f>
        <v>1</v>
      </c>
    </row>
    <row r="188" spans="1:148" s="2" customFormat="1" x14ac:dyDescent="0.3">
      <c r="A188" s="10" t="s">
        <v>744</v>
      </c>
      <c r="B188" s="2" t="s">
        <v>745</v>
      </c>
      <c r="C188" s="3">
        <v>43007</v>
      </c>
      <c r="D188" s="5" t="s">
        <v>746</v>
      </c>
      <c r="E188" s="2" t="s">
        <v>747</v>
      </c>
      <c r="F188" s="5" t="s">
        <v>1391</v>
      </c>
      <c r="H188" s="2">
        <v>2019</v>
      </c>
      <c r="I188" s="2">
        <v>2017</v>
      </c>
      <c r="J188" s="2" t="s">
        <v>928</v>
      </c>
      <c r="R188" s="5" t="s">
        <v>1392</v>
      </c>
      <c r="U188" s="5" t="s">
        <v>1393</v>
      </c>
      <c r="AA188" s="5" t="s">
        <v>1394</v>
      </c>
      <c r="AE188" s="5" t="s">
        <v>1395</v>
      </c>
      <c r="ER188" s="2">
        <f>COUNTA(my_data[[#This Row],[other.report_2024]:[annual.report_2014]])</f>
        <v>4</v>
      </c>
    </row>
    <row r="189" spans="1:148" s="2" customFormat="1" x14ac:dyDescent="0.3">
      <c r="A189" s="2" t="s">
        <v>748</v>
      </c>
      <c r="B189" s="2" t="s">
        <v>749</v>
      </c>
      <c r="C189" s="3">
        <v>44634</v>
      </c>
      <c r="D189" s="5" t="s">
        <v>750</v>
      </c>
      <c r="E189" s="2" t="s">
        <v>751</v>
      </c>
      <c r="F189" s="5" t="s">
        <v>1396</v>
      </c>
      <c r="H189" s="2">
        <v>2020</v>
      </c>
      <c r="I189" s="2">
        <v>2022</v>
      </c>
      <c r="J189" s="2" t="s">
        <v>928</v>
      </c>
      <c r="R189" s="5" t="s">
        <v>1398</v>
      </c>
      <c r="U189" s="5" t="s">
        <v>1397</v>
      </c>
      <c r="ER189" s="2">
        <f>COUNTA(my_data[[#This Row],[other.report_2024]:[annual.report_2014]])</f>
        <v>2</v>
      </c>
    </row>
    <row r="190" spans="1:148" s="2" customFormat="1" x14ac:dyDescent="0.3">
      <c r="A190" s="2" t="s">
        <v>752</v>
      </c>
      <c r="B190" s="2" t="s">
        <v>753</v>
      </c>
      <c r="C190" s="3">
        <v>44526</v>
      </c>
      <c r="D190" s="5" t="s">
        <v>754</v>
      </c>
      <c r="E190" s="2" t="s">
        <v>755</v>
      </c>
      <c r="F190" s="5" t="s">
        <v>1399</v>
      </c>
      <c r="I190" s="2">
        <v>2021</v>
      </c>
      <c r="J190" s="2" t="s">
        <v>928</v>
      </c>
      <c r="R190" s="5" t="s">
        <v>1400</v>
      </c>
      <c r="V190" s="5" t="s">
        <v>2585</v>
      </c>
      <c r="ER190" s="2">
        <f>COUNTA(my_data[[#This Row],[other.report_2024]:[annual.report_2014]])</f>
        <v>2</v>
      </c>
    </row>
    <row r="191" spans="1:148" s="2" customFormat="1" x14ac:dyDescent="0.3">
      <c r="A191" s="2" t="s">
        <v>756</v>
      </c>
      <c r="B191" s="2" t="s">
        <v>757</v>
      </c>
      <c r="C191" s="3">
        <v>44503</v>
      </c>
      <c r="D191" s="5" t="s">
        <v>758</v>
      </c>
      <c r="E191" s="2" t="s">
        <v>759</v>
      </c>
      <c r="F191" s="5" t="s">
        <v>1401</v>
      </c>
      <c r="H191" s="2">
        <v>2020</v>
      </c>
      <c r="I191" s="2">
        <v>2021</v>
      </c>
      <c r="J191" s="2" t="s">
        <v>928</v>
      </c>
      <c r="R191" s="5" t="s">
        <v>1402</v>
      </c>
      <c r="ER191" s="2">
        <f>COUNTA(my_data[[#This Row],[other.report_2024]:[annual.report_2014]])</f>
        <v>1</v>
      </c>
    </row>
    <row r="192" spans="1:148" s="2" customFormat="1" x14ac:dyDescent="0.3">
      <c r="A192" s="2" t="s">
        <v>760</v>
      </c>
      <c r="B192" s="2" t="s">
        <v>761</v>
      </c>
      <c r="C192" s="3">
        <v>45094</v>
      </c>
      <c r="D192" s="5" t="s">
        <v>762</v>
      </c>
      <c r="E192" s="2" t="s">
        <v>763</v>
      </c>
      <c r="F192" s="5" t="s">
        <v>1403</v>
      </c>
      <c r="H192" s="2">
        <v>1</v>
      </c>
      <c r="I192" s="2">
        <v>2023</v>
      </c>
      <c r="J192" s="2" t="s">
        <v>928</v>
      </c>
      <c r="R192" s="5" t="s">
        <v>1404</v>
      </c>
      <c r="U192" s="5" t="s">
        <v>1405</v>
      </c>
      <c r="AA192" s="5" t="s">
        <v>1406</v>
      </c>
      <c r="CO192" s="2">
        <v>1</v>
      </c>
      <c r="ER192" s="2">
        <f>COUNTA(my_data[[#This Row],[other.report_2024]:[annual.report_2014]])</f>
        <v>3</v>
      </c>
    </row>
    <row r="193" spans="1:148" s="2" customFormat="1" x14ac:dyDescent="0.3">
      <c r="A193" s="2" t="s">
        <v>764</v>
      </c>
      <c r="B193" s="2" t="s">
        <v>765</v>
      </c>
      <c r="C193" s="3">
        <v>44672</v>
      </c>
      <c r="D193" s="5" t="s">
        <v>766</v>
      </c>
      <c r="E193" s="2" t="s">
        <v>767</v>
      </c>
      <c r="F193" s="5" t="s">
        <v>1407</v>
      </c>
      <c r="H193" s="2">
        <v>2020</v>
      </c>
      <c r="I193" s="2">
        <v>2022</v>
      </c>
      <c r="J193" s="2" t="s">
        <v>928</v>
      </c>
      <c r="R193" s="5" t="s">
        <v>1408</v>
      </c>
      <c r="ER193" s="2">
        <f>COUNTA(my_data[[#This Row],[other.report_2024]:[annual.report_2014]])</f>
        <v>1</v>
      </c>
    </row>
    <row r="194" spans="1:148" s="2" customFormat="1" x14ac:dyDescent="0.3">
      <c r="A194" s="2" t="s">
        <v>768</v>
      </c>
      <c r="B194" s="2" t="s">
        <v>769</v>
      </c>
      <c r="C194" s="3">
        <v>42704</v>
      </c>
      <c r="D194" s="5" t="s">
        <v>770</v>
      </c>
      <c r="E194" s="2" t="s">
        <v>771</v>
      </c>
      <c r="F194" s="5" t="s">
        <v>1409</v>
      </c>
      <c r="H194" s="2">
        <v>2018</v>
      </c>
      <c r="I194" s="2">
        <v>2016</v>
      </c>
      <c r="J194" s="2" t="s">
        <v>928</v>
      </c>
      <c r="U194" s="5" t="s">
        <v>1410</v>
      </c>
      <c r="ER194" s="2">
        <f>COUNTA(my_data[[#This Row],[other.report_2024]:[annual.report_2014]])</f>
        <v>1</v>
      </c>
    </row>
    <row r="195" spans="1:148" s="2" customFormat="1" x14ac:dyDescent="0.3">
      <c r="A195" s="2" t="s">
        <v>772</v>
      </c>
      <c r="B195" s="2" t="s">
        <v>773</v>
      </c>
      <c r="C195" s="3">
        <v>44134</v>
      </c>
      <c r="D195" s="5" t="s">
        <v>774</v>
      </c>
      <c r="E195" s="2" t="s">
        <v>775</v>
      </c>
      <c r="F195" s="5" t="s">
        <v>1411</v>
      </c>
      <c r="H195" s="2">
        <v>2018</v>
      </c>
      <c r="I195" s="2">
        <v>2020</v>
      </c>
      <c r="J195" s="2" t="s">
        <v>928</v>
      </c>
      <c r="P195" s="5" t="s">
        <v>1417</v>
      </c>
      <c r="R195" s="5" t="s">
        <v>1416</v>
      </c>
      <c r="U195" s="5" t="s">
        <v>1415</v>
      </c>
      <c r="AA195" s="5" t="s">
        <v>1414</v>
      </c>
      <c r="AE195" s="5" t="s">
        <v>1413</v>
      </c>
      <c r="AH195" s="5" t="s">
        <v>1412</v>
      </c>
      <c r="ER195" s="2">
        <f>COUNTA(my_data[[#This Row],[other.report_2024]:[annual.report_2014]])</f>
        <v>6</v>
      </c>
    </row>
    <row r="196" spans="1:148" s="2" customFormat="1" x14ac:dyDescent="0.3">
      <c r="A196" s="2" t="s">
        <v>776</v>
      </c>
      <c r="B196" s="2" t="s">
        <v>777</v>
      </c>
      <c r="C196" s="3">
        <v>43950</v>
      </c>
      <c r="D196" s="5" t="s">
        <v>778</v>
      </c>
      <c r="E196" s="2" t="s">
        <v>779</v>
      </c>
      <c r="F196" s="5" t="s">
        <v>1418</v>
      </c>
      <c r="I196" s="2">
        <v>2020</v>
      </c>
      <c r="ER196" s="2">
        <f>COUNTA(my_data[[#This Row],[other.report_2024]:[annual.report_2014]])</f>
        <v>0</v>
      </c>
    </row>
    <row r="197" spans="1:148" s="2" customFormat="1" x14ac:dyDescent="0.3">
      <c r="A197" s="2" t="s">
        <v>780</v>
      </c>
      <c r="B197" s="2" t="s">
        <v>781</v>
      </c>
      <c r="C197" s="3">
        <v>43311</v>
      </c>
      <c r="D197" s="5" t="s">
        <v>782</v>
      </c>
      <c r="E197" s="2" t="s">
        <v>783</v>
      </c>
      <c r="F197" s="5" t="s">
        <v>1419</v>
      </c>
      <c r="H197" s="2">
        <v>1</v>
      </c>
      <c r="I197" s="2">
        <v>2018</v>
      </c>
      <c r="J197" s="2" t="s">
        <v>928</v>
      </c>
      <c r="R197" s="5" t="s">
        <v>1420</v>
      </c>
      <c r="U197" s="5" t="s">
        <v>1423</v>
      </c>
      <c r="AA197" s="5" t="s">
        <v>1421</v>
      </c>
      <c r="AL197" s="5" t="s">
        <v>1422</v>
      </c>
      <c r="ER197" s="2">
        <f>COUNTA(my_data[[#This Row],[other.report_2024]:[annual.report_2014]])</f>
        <v>4</v>
      </c>
    </row>
    <row r="198" spans="1:148" s="2" customFormat="1" x14ac:dyDescent="0.3">
      <c r="A198" s="2" t="s">
        <v>784</v>
      </c>
      <c r="B198" s="2" t="s">
        <v>785</v>
      </c>
      <c r="C198" s="3">
        <v>45134</v>
      </c>
      <c r="D198" s="5" t="s">
        <v>786</v>
      </c>
      <c r="E198" s="2" t="s">
        <v>787</v>
      </c>
      <c r="F198" s="5" t="s">
        <v>1424</v>
      </c>
      <c r="H198" s="2">
        <v>1</v>
      </c>
      <c r="I198" s="2">
        <v>2023</v>
      </c>
      <c r="J198" s="2" t="s">
        <v>928</v>
      </c>
      <c r="R198" s="5" t="s">
        <v>1425</v>
      </c>
      <c r="U198" s="5" t="s">
        <v>1426</v>
      </c>
      <c r="AA198" s="5" t="s">
        <v>1427</v>
      </c>
      <c r="ER198" s="2">
        <f>COUNTA(my_data[[#This Row],[other.report_2024]:[annual.report_2014]])</f>
        <v>3</v>
      </c>
    </row>
    <row r="199" spans="1:148" s="2" customFormat="1" x14ac:dyDescent="0.3">
      <c r="A199" s="2" t="s">
        <v>788</v>
      </c>
      <c r="B199" s="2" t="s">
        <v>789</v>
      </c>
      <c r="C199" s="3">
        <v>45105</v>
      </c>
      <c r="D199" s="5" t="s">
        <v>790</v>
      </c>
      <c r="E199" s="2" t="s">
        <v>791</v>
      </c>
      <c r="F199" s="5" t="s">
        <v>1428</v>
      </c>
      <c r="H199" s="2">
        <v>2020</v>
      </c>
      <c r="I199" s="2">
        <v>2023</v>
      </c>
      <c r="ER199" s="2">
        <f>COUNTA(my_data[[#This Row],[other.report_2024]:[annual.report_2014]])</f>
        <v>0</v>
      </c>
    </row>
    <row r="200" spans="1:148" s="2" customFormat="1" x14ac:dyDescent="0.3">
      <c r="A200" s="2" t="s">
        <v>792</v>
      </c>
      <c r="B200" s="2" t="s">
        <v>793</v>
      </c>
      <c r="C200" s="3">
        <v>44666</v>
      </c>
      <c r="D200" s="5" t="s">
        <v>794</v>
      </c>
      <c r="E200" s="2" t="s">
        <v>795</v>
      </c>
      <c r="F200" s="5" t="s">
        <v>1429</v>
      </c>
      <c r="H200" s="2">
        <v>2019</v>
      </c>
      <c r="I200" s="2">
        <v>2022</v>
      </c>
      <c r="J200" s="2" t="s">
        <v>928</v>
      </c>
      <c r="R200" s="5" t="s">
        <v>1430</v>
      </c>
      <c r="U200" s="5" t="s">
        <v>1431</v>
      </c>
      <c r="AA200" s="5" t="s">
        <v>1432</v>
      </c>
      <c r="AE200" s="5" t="s">
        <v>1433</v>
      </c>
      <c r="ER200" s="2">
        <f>COUNTA(my_data[[#This Row],[other.report_2024]:[annual.report_2014]])</f>
        <v>4</v>
      </c>
    </row>
    <row r="201" spans="1:148" s="2" customFormat="1" x14ac:dyDescent="0.3">
      <c r="A201" s="2" t="s">
        <v>796</v>
      </c>
      <c r="B201" s="2" t="s">
        <v>797</v>
      </c>
      <c r="C201" s="3">
        <v>45035</v>
      </c>
      <c r="D201" s="5" t="s">
        <v>798</v>
      </c>
      <c r="E201" s="2" t="s">
        <v>799</v>
      </c>
      <c r="F201" s="5" t="s">
        <v>1434</v>
      </c>
      <c r="H201" s="2">
        <v>1</v>
      </c>
      <c r="I201" s="2">
        <v>2023</v>
      </c>
      <c r="J201" s="2" t="s">
        <v>928</v>
      </c>
      <c r="U201" s="5" t="s">
        <v>1435</v>
      </c>
      <c r="ER201" s="2">
        <f>COUNTA(my_data[[#This Row],[other.report_2024]:[annual.report_2014]])</f>
        <v>1</v>
      </c>
    </row>
    <row r="202" spans="1:148" s="2" customFormat="1" x14ac:dyDescent="0.3">
      <c r="A202" s="2" t="s">
        <v>800</v>
      </c>
      <c r="B202" s="2" t="s">
        <v>801</v>
      </c>
      <c r="C202" s="3">
        <v>44770</v>
      </c>
      <c r="D202" s="5" t="s">
        <v>802</v>
      </c>
      <c r="E202" s="2" t="s">
        <v>803</v>
      </c>
      <c r="F202" s="5" t="s">
        <v>1436</v>
      </c>
      <c r="H202" s="2">
        <v>2021</v>
      </c>
      <c r="I202" s="2">
        <v>2022</v>
      </c>
      <c r="J202" s="2" t="s">
        <v>1367</v>
      </c>
      <c r="R202" s="5" t="s">
        <v>1437</v>
      </c>
      <c r="U202" s="5" t="s">
        <v>1438</v>
      </c>
      <c r="Y202" s="5" t="s">
        <v>1442</v>
      </c>
      <c r="AW202" s="2" t="s">
        <v>1439</v>
      </c>
      <c r="CF202" s="2">
        <v>1</v>
      </c>
      <c r="CG202" s="2">
        <v>1</v>
      </c>
      <c r="CO202" s="2">
        <v>1</v>
      </c>
      <c r="CY202" s="2">
        <v>1</v>
      </c>
      <c r="ER202" s="2">
        <f>COUNTA(my_data[[#This Row],[other.report_2024]:[annual.report_2014]])</f>
        <v>3</v>
      </c>
    </row>
    <row r="203" spans="1:148" s="2" customFormat="1" x14ac:dyDescent="0.3">
      <c r="A203" s="2" t="s">
        <v>804</v>
      </c>
      <c r="B203" s="2" t="s">
        <v>805</v>
      </c>
      <c r="C203" s="3">
        <v>44582</v>
      </c>
      <c r="D203" s="5" t="s">
        <v>806</v>
      </c>
      <c r="E203" s="2" t="s">
        <v>807</v>
      </c>
      <c r="F203" s="5" t="s">
        <v>1443</v>
      </c>
      <c r="H203" s="2">
        <v>2016</v>
      </c>
      <c r="I203" s="2">
        <v>2022</v>
      </c>
      <c r="J203" s="2" t="s">
        <v>928</v>
      </c>
      <c r="R203" s="5" t="s">
        <v>1444</v>
      </c>
      <c r="U203" s="5" t="s">
        <v>1445</v>
      </c>
      <c r="AA203" s="5" t="s">
        <v>1446</v>
      </c>
      <c r="AE203" s="5" t="s">
        <v>1447</v>
      </c>
      <c r="AH203" s="5" t="s">
        <v>1448</v>
      </c>
      <c r="AK203" s="5" t="s">
        <v>1449</v>
      </c>
      <c r="ER203" s="2">
        <f>COUNTA(my_data[[#This Row],[other.report_2024]:[annual.report_2014]])</f>
        <v>6</v>
      </c>
    </row>
    <row r="204" spans="1:148" s="2" customFormat="1" x14ac:dyDescent="0.3">
      <c r="A204" s="2" t="s">
        <v>808</v>
      </c>
      <c r="B204" s="2" t="s">
        <v>809</v>
      </c>
      <c r="C204" s="3">
        <v>43235</v>
      </c>
      <c r="D204" s="5" t="s">
        <v>810</v>
      </c>
      <c r="E204" s="2" t="s">
        <v>811</v>
      </c>
      <c r="F204" s="5" t="s">
        <v>1450</v>
      </c>
      <c r="G204" s="2" t="s">
        <v>1170</v>
      </c>
      <c r="I204" s="2">
        <v>2018</v>
      </c>
      <c r="ER204" s="2">
        <f>COUNTA(my_data[[#This Row],[other.report_2024]:[annual.report_2014]])</f>
        <v>0</v>
      </c>
    </row>
    <row r="205" spans="1:148" s="2" customFormat="1" x14ac:dyDescent="0.3">
      <c r="A205" s="2" t="s">
        <v>812</v>
      </c>
      <c r="B205" s="2" t="s">
        <v>813</v>
      </c>
      <c r="C205" s="3">
        <v>45072</v>
      </c>
      <c r="D205" s="5" t="s">
        <v>814</v>
      </c>
      <c r="E205" s="2" t="s">
        <v>815</v>
      </c>
      <c r="F205" s="5" t="s">
        <v>1451</v>
      </c>
      <c r="H205" s="2">
        <v>2020</v>
      </c>
      <c r="I205" s="2">
        <v>2023</v>
      </c>
      <c r="J205" s="2" t="s">
        <v>1367</v>
      </c>
      <c r="R205" s="5" t="s">
        <v>1452</v>
      </c>
      <c r="U205" s="5" t="s">
        <v>1453</v>
      </c>
      <c r="AA205" s="5" t="s">
        <v>1454</v>
      </c>
      <c r="CO205" s="2">
        <v>1</v>
      </c>
      <c r="CS205" s="2">
        <v>2011</v>
      </c>
      <c r="DD205" s="2">
        <v>2023</v>
      </c>
      <c r="DZ205" s="2">
        <v>2013</v>
      </c>
      <c r="ER205" s="2">
        <f>COUNTA(my_data[[#This Row],[other.report_2024]:[annual.report_2014]])</f>
        <v>3</v>
      </c>
    </row>
    <row r="206" spans="1:148" s="2" customFormat="1" x14ac:dyDescent="0.3">
      <c r="A206" s="2" t="s">
        <v>816</v>
      </c>
      <c r="B206" s="2" t="s">
        <v>817</v>
      </c>
      <c r="C206" s="3">
        <v>43668</v>
      </c>
      <c r="D206" s="5" t="s">
        <v>818</v>
      </c>
      <c r="E206" s="2" t="s">
        <v>819</v>
      </c>
      <c r="F206" s="5" t="s">
        <v>1455</v>
      </c>
      <c r="H206" s="2">
        <v>2020</v>
      </c>
      <c r="I206" s="2">
        <v>2019</v>
      </c>
      <c r="J206" s="2" t="s">
        <v>1367</v>
      </c>
      <c r="P206" s="5" t="s">
        <v>1459</v>
      </c>
      <c r="R206" s="5" t="s">
        <v>1458</v>
      </c>
      <c r="T206" s="5" t="s">
        <v>1457</v>
      </c>
      <c r="AA206" s="5" t="s">
        <v>1460</v>
      </c>
      <c r="AW206" s="2" t="s">
        <v>1439</v>
      </c>
      <c r="BY206" s="2">
        <v>2020</v>
      </c>
      <c r="CS206" s="2">
        <v>2022</v>
      </c>
      <c r="CT206" s="2">
        <v>1</v>
      </c>
      <c r="CY206" s="2">
        <v>1</v>
      </c>
      <c r="DX206" s="2">
        <v>1</v>
      </c>
      <c r="ER206" s="2">
        <f>COUNTA(my_data[[#This Row],[other.report_2024]:[annual.report_2014]])</f>
        <v>4</v>
      </c>
    </row>
    <row r="207" spans="1:148" s="2" customFormat="1" x14ac:dyDescent="0.3">
      <c r="A207" s="2" t="s">
        <v>820</v>
      </c>
      <c r="B207" s="2" t="s">
        <v>821</v>
      </c>
      <c r="C207" s="3">
        <v>44713</v>
      </c>
      <c r="D207" s="5" t="s">
        <v>822</v>
      </c>
      <c r="E207" s="2" t="s">
        <v>823</v>
      </c>
      <c r="F207" s="5" t="s">
        <v>1461</v>
      </c>
      <c r="H207" s="2">
        <v>1</v>
      </c>
      <c r="I207" s="2">
        <v>2022</v>
      </c>
      <c r="ER207" s="2">
        <f>COUNTA(my_data[[#This Row],[other.report_2024]:[annual.report_2014]])</f>
        <v>0</v>
      </c>
    </row>
    <row r="208" spans="1:148" s="2" customFormat="1" x14ac:dyDescent="0.3">
      <c r="A208" s="2" t="s">
        <v>824</v>
      </c>
      <c r="B208" s="2" t="s">
        <v>825</v>
      </c>
      <c r="C208" s="3">
        <v>45054</v>
      </c>
      <c r="D208" s="5" t="s">
        <v>826</v>
      </c>
      <c r="E208" s="2" t="s">
        <v>827</v>
      </c>
      <c r="F208" s="5" t="s">
        <v>1462</v>
      </c>
      <c r="H208" s="2">
        <v>2021</v>
      </c>
      <c r="I208" s="2">
        <v>2023</v>
      </c>
      <c r="J208" s="2" t="s">
        <v>1367</v>
      </c>
      <c r="R208" s="5" t="s">
        <v>1476</v>
      </c>
      <c r="AW208" s="5" t="s">
        <v>1463</v>
      </c>
      <c r="BM208" s="2">
        <v>1</v>
      </c>
      <c r="BT208" s="2">
        <v>1</v>
      </c>
      <c r="BU208" s="2">
        <v>1</v>
      </c>
      <c r="BV208" s="2">
        <v>1</v>
      </c>
      <c r="BW208" s="2">
        <v>1</v>
      </c>
      <c r="BX208" s="2">
        <v>1</v>
      </c>
      <c r="BZ208" s="2">
        <v>1</v>
      </c>
      <c r="CA208" s="2">
        <v>1</v>
      </c>
      <c r="CB208" s="2">
        <v>1</v>
      </c>
      <c r="CC208" s="2">
        <v>1</v>
      </c>
      <c r="CD208" s="2">
        <v>1</v>
      </c>
      <c r="CE208" s="2">
        <v>1</v>
      </c>
      <c r="CH208" s="2">
        <v>1</v>
      </c>
      <c r="ER208" s="2">
        <f>COUNTA(my_data[[#This Row],[other.report_2024]:[annual.report_2014]])</f>
        <v>1</v>
      </c>
    </row>
    <row r="209" spans="1:151" s="2" customFormat="1" x14ac:dyDescent="0.3">
      <c r="A209" s="2" t="s">
        <v>828</v>
      </c>
      <c r="B209" s="2" t="s">
        <v>829</v>
      </c>
      <c r="C209" s="3">
        <v>44969</v>
      </c>
      <c r="D209" s="5" t="s">
        <v>830</v>
      </c>
      <c r="E209" s="2" t="s">
        <v>831</v>
      </c>
      <c r="F209" s="5" t="s">
        <v>1477</v>
      </c>
      <c r="I209" s="2">
        <v>2023</v>
      </c>
      <c r="ER209" s="2">
        <f>COUNTA(my_data[[#This Row],[other.report_2024]:[annual.report_2014]])</f>
        <v>0</v>
      </c>
    </row>
    <row r="210" spans="1:151" s="2" customFormat="1" x14ac:dyDescent="0.3">
      <c r="A210" s="2" t="s">
        <v>832</v>
      </c>
      <c r="B210" s="2" t="s">
        <v>833</v>
      </c>
      <c r="C210" s="3">
        <v>43069</v>
      </c>
      <c r="D210" s="5" t="s">
        <v>834</v>
      </c>
      <c r="E210" s="2" t="s">
        <v>835</v>
      </c>
      <c r="F210" s="5" t="s">
        <v>1478</v>
      </c>
      <c r="H210" s="2">
        <v>1</v>
      </c>
      <c r="I210" s="2">
        <v>2017</v>
      </c>
      <c r="ER210" s="2">
        <f>COUNTA(my_data[[#This Row],[other.report_2024]:[annual.report_2014]])</f>
        <v>0</v>
      </c>
    </row>
    <row r="211" spans="1:151" s="2" customFormat="1" x14ac:dyDescent="0.3">
      <c r="A211" s="2" t="s">
        <v>836</v>
      </c>
      <c r="B211" s="2" t="s">
        <v>837</v>
      </c>
      <c r="C211" s="3">
        <v>45098</v>
      </c>
      <c r="D211" s="5" t="s">
        <v>838</v>
      </c>
      <c r="E211" s="2" t="s">
        <v>839</v>
      </c>
      <c r="F211" s="5" t="s">
        <v>1479</v>
      </c>
      <c r="H211" s="2">
        <v>2021</v>
      </c>
      <c r="I211" s="2">
        <v>2023</v>
      </c>
      <c r="J211" s="2" t="s">
        <v>928</v>
      </c>
      <c r="R211" s="5" t="s">
        <v>1480</v>
      </c>
      <c r="ER211" s="2">
        <f>COUNTA(my_data[[#This Row],[other.report_2024]:[annual.report_2014]])</f>
        <v>1</v>
      </c>
    </row>
    <row r="212" spans="1:151" s="2" customFormat="1" x14ac:dyDescent="0.3">
      <c r="A212" s="2" t="s">
        <v>840</v>
      </c>
      <c r="B212" s="2" t="s">
        <v>841</v>
      </c>
      <c r="C212" s="3">
        <v>44955</v>
      </c>
      <c r="D212" s="5" t="s">
        <v>842</v>
      </c>
      <c r="E212" s="2" t="s">
        <v>843</v>
      </c>
      <c r="F212" s="5" t="s">
        <v>1481</v>
      </c>
      <c r="H212" s="2">
        <v>1</v>
      </c>
      <c r="I212" s="2">
        <v>2023</v>
      </c>
      <c r="J212" s="2" t="s">
        <v>928</v>
      </c>
      <c r="AP212" s="5" t="s">
        <v>1482</v>
      </c>
      <c r="AW212" s="5" t="s">
        <v>1483</v>
      </c>
      <c r="AX212" s="5"/>
      <c r="AY212" s="5"/>
      <c r="AZ212" s="5"/>
      <c r="BA212" s="5"/>
      <c r="BB212" s="5"/>
      <c r="BC212" s="5"/>
      <c r="BD212" s="5"/>
      <c r="BE212" s="5"/>
      <c r="BF212" s="5"/>
      <c r="BG212" s="5"/>
      <c r="BH212" s="5"/>
      <c r="BI212" s="5"/>
      <c r="BJ212" s="6">
        <v>2003</v>
      </c>
      <c r="BK212" s="6"/>
      <c r="BL212" s="6"/>
      <c r="CB212" s="2">
        <v>2023</v>
      </c>
      <c r="CC212" s="2">
        <v>2023</v>
      </c>
      <c r="CR212" s="2">
        <v>2018</v>
      </c>
      <c r="CS212" s="2">
        <v>2018</v>
      </c>
      <c r="CT212" s="2">
        <v>2018</v>
      </c>
      <c r="CY212" s="2">
        <v>2018</v>
      </c>
      <c r="ER212" s="2">
        <f>COUNTA(my_data[[#This Row],[other.report_2024]:[annual.report_2014]])</f>
        <v>1</v>
      </c>
    </row>
    <row r="213" spans="1:151" s="2" customFormat="1" x14ac:dyDescent="0.3">
      <c r="A213" s="2" t="s">
        <v>844</v>
      </c>
      <c r="B213" s="2" t="s">
        <v>845</v>
      </c>
      <c r="C213" s="3">
        <v>44515</v>
      </c>
      <c r="D213" s="5" t="s">
        <v>846</v>
      </c>
      <c r="E213" s="2" t="s">
        <v>847</v>
      </c>
      <c r="F213" s="5" t="s">
        <v>1485</v>
      </c>
      <c r="G213" s="2" t="s">
        <v>1170</v>
      </c>
      <c r="H213" s="2">
        <v>2020</v>
      </c>
      <c r="I213" s="2">
        <v>2021</v>
      </c>
      <c r="J213" s="2" t="s">
        <v>928</v>
      </c>
      <c r="U213" s="5" t="s">
        <v>1486</v>
      </c>
      <c r="AA213" s="5" t="s">
        <v>1487</v>
      </c>
      <c r="ER213" s="2">
        <f>COUNTA(my_data[[#This Row],[other.report_2024]:[annual.report_2014]])</f>
        <v>2</v>
      </c>
    </row>
    <row r="214" spans="1:151" s="2" customFormat="1" x14ac:dyDescent="0.3">
      <c r="A214" s="2" t="s">
        <v>848</v>
      </c>
      <c r="B214" s="2" t="s">
        <v>849</v>
      </c>
      <c r="C214" s="3">
        <v>44670</v>
      </c>
      <c r="D214" s="5" t="s">
        <v>850</v>
      </c>
      <c r="E214" s="2" t="s">
        <v>851</v>
      </c>
      <c r="F214" s="5" t="s">
        <v>1488</v>
      </c>
      <c r="H214" s="2">
        <v>2020</v>
      </c>
      <c r="I214" s="2">
        <v>2022</v>
      </c>
      <c r="J214" s="2" t="s">
        <v>928</v>
      </c>
      <c r="R214" s="5" t="s">
        <v>1490</v>
      </c>
      <c r="U214" s="5" t="s">
        <v>1490</v>
      </c>
      <c r="AA214" s="5" t="s">
        <v>1491</v>
      </c>
      <c r="AW214" s="2" t="s">
        <v>1489</v>
      </c>
      <c r="CQ214" s="2">
        <v>1</v>
      </c>
      <c r="ER214" s="2">
        <f>COUNTA(my_data[[#This Row],[other.report_2024]:[annual.report_2014]])</f>
        <v>3</v>
      </c>
    </row>
    <row r="215" spans="1:151" s="2" customFormat="1" x14ac:dyDescent="0.3">
      <c r="A215" s="2" t="s">
        <v>852</v>
      </c>
      <c r="B215" s="2" t="s">
        <v>853</v>
      </c>
      <c r="C215" s="3">
        <v>45146</v>
      </c>
      <c r="D215" s="5" t="s">
        <v>854</v>
      </c>
      <c r="E215" s="2" t="s">
        <v>855</v>
      </c>
      <c r="F215" s="5" t="s">
        <v>1492</v>
      </c>
      <c r="H215" s="2">
        <v>1</v>
      </c>
      <c r="I215" s="2">
        <v>2023</v>
      </c>
      <c r="AW215" s="2" t="s">
        <v>1493</v>
      </c>
      <c r="CS215" s="2">
        <v>1</v>
      </c>
      <c r="DV215" s="2">
        <v>1</v>
      </c>
      <c r="EA215" s="2">
        <v>1</v>
      </c>
      <c r="ER215" s="2">
        <f>COUNTA(my_data[[#This Row],[other.report_2024]:[annual.report_2014]])</f>
        <v>0</v>
      </c>
    </row>
    <row r="216" spans="1:151" s="2" customFormat="1" x14ac:dyDescent="0.3">
      <c r="A216" s="2" t="s">
        <v>856</v>
      </c>
      <c r="B216" s="2" t="s">
        <v>857</v>
      </c>
      <c r="C216" s="3">
        <v>45159</v>
      </c>
      <c r="D216" s="5" t="s">
        <v>858</v>
      </c>
      <c r="E216" s="2" t="s">
        <v>859</v>
      </c>
      <c r="F216" s="5" t="s">
        <v>1494</v>
      </c>
      <c r="H216" s="2">
        <v>2022</v>
      </c>
      <c r="I216" s="2">
        <v>2023</v>
      </c>
      <c r="J216" s="2" t="s">
        <v>928</v>
      </c>
      <c r="R216" s="5" t="s">
        <v>1495</v>
      </c>
      <c r="AW216" s="2" t="s">
        <v>1496</v>
      </c>
      <c r="DD216" s="2">
        <v>1</v>
      </c>
      <c r="DH216" s="2">
        <v>1</v>
      </c>
      <c r="ER216" s="2">
        <f>COUNTA(my_data[[#This Row],[other.report_2024]:[annual.report_2014]])</f>
        <v>1</v>
      </c>
    </row>
    <row r="217" spans="1:151" s="2" customFormat="1" x14ac:dyDescent="0.3">
      <c r="A217" s="2" t="s">
        <v>860</v>
      </c>
      <c r="B217" s="2" t="s">
        <v>861</v>
      </c>
      <c r="C217" s="3">
        <v>44678</v>
      </c>
      <c r="D217" s="5" t="s">
        <v>862</v>
      </c>
      <c r="E217" s="2" t="s">
        <v>863</v>
      </c>
      <c r="F217" s="5" t="s">
        <v>1497</v>
      </c>
      <c r="H217" s="2">
        <v>1</v>
      </c>
      <c r="I217" s="2">
        <v>2022</v>
      </c>
      <c r="J217" s="2" t="s">
        <v>928</v>
      </c>
      <c r="R217" s="5" t="s">
        <v>1498</v>
      </c>
      <c r="ER217" s="2">
        <f>COUNTA(my_data[[#This Row],[other.report_2024]:[annual.report_2014]])</f>
        <v>1</v>
      </c>
    </row>
    <row r="218" spans="1:151" s="2" customFormat="1" x14ac:dyDescent="0.3">
      <c r="A218" s="2" t="s">
        <v>864</v>
      </c>
      <c r="B218" s="2" t="s">
        <v>865</v>
      </c>
      <c r="C218" s="3">
        <v>44791</v>
      </c>
      <c r="D218" s="5" t="s">
        <v>866</v>
      </c>
      <c r="E218" s="2" t="s">
        <v>867</v>
      </c>
      <c r="F218" s="5" t="s">
        <v>1499</v>
      </c>
      <c r="H218" s="2">
        <v>2020</v>
      </c>
      <c r="I218" s="2">
        <v>2022</v>
      </c>
      <c r="J218" s="2" t="s">
        <v>928</v>
      </c>
      <c r="L218" s="5" t="s">
        <v>1500</v>
      </c>
      <c r="R218" s="5" t="s">
        <v>1501</v>
      </c>
      <c r="U218" s="5" t="s">
        <v>2583</v>
      </c>
      <c r="AW218" s="5" t="s">
        <v>1502</v>
      </c>
      <c r="AX218" s="5"/>
      <c r="AY218" s="5"/>
      <c r="AZ218" s="5"/>
      <c r="BA218" s="5"/>
      <c r="BB218" s="5"/>
      <c r="BC218" s="5"/>
      <c r="BD218" s="5"/>
      <c r="BE218" s="5"/>
      <c r="BF218" s="5"/>
      <c r="BG218" s="5"/>
      <c r="BH218" s="5"/>
      <c r="BI218" s="5"/>
      <c r="CS218" s="2">
        <v>2014</v>
      </c>
      <c r="ER218" s="2">
        <f>COUNTA(my_data[[#This Row],[other.report_2024]:[annual.report_2014]])</f>
        <v>3</v>
      </c>
      <c r="EU218" s="2" t="s">
        <v>1535</v>
      </c>
    </row>
    <row r="219" spans="1:151" s="2" customFormat="1" x14ac:dyDescent="0.3">
      <c r="A219" s="2" t="s">
        <v>868</v>
      </c>
      <c r="B219" s="2" t="s">
        <v>869</v>
      </c>
      <c r="C219" s="3">
        <v>44574</v>
      </c>
      <c r="D219" s="5" t="s">
        <v>870</v>
      </c>
      <c r="E219" s="2" t="s">
        <v>871</v>
      </c>
      <c r="F219" s="5" t="s">
        <v>1503</v>
      </c>
      <c r="H219" s="2">
        <v>2021</v>
      </c>
      <c r="I219" s="2">
        <v>2022</v>
      </c>
      <c r="J219" s="2" t="s">
        <v>928</v>
      </c>
      <c r="Q219" s="5" t="s">
        <v>1505</v>
      </c>
      <c r="R219" s="5" t="s">
        <v>1504</v>
      </c>
      <c r="V219" s="5" t="s">
        <v>1512</v>
      </c>
      <c r="Y219" s="5" t="s">
        <v>2569</v>
      </c>
      <c r="AC219" s="5" t="s">
        <v>1513</v>
      </c>
      <c r="AW219" s="5" t="s">
        <v>1506</v>
      </c>
      <c r="AX219" s="5"/>
      <c r="AY219" s="5"/>
      <c r="AZ219" s="5"/>
      <c r="BA219" s="5"/>
      <c r="BB219" s="5"/>
      <c r="BC219" s="5"/>
      <c r="BD219" s="5"/>
      <c r="BE219" s="6">
        <v>2013</v>
      </c>
      <c r="BF219" s="6">
        <v>2011</v>
      </c>
      <c r="BG219" s="6">
        <v>2018</v>
      </c>
      <c r="BH219" s="6">
        <v>2003</v>
      </c>
      <c r="BI219" s="6">
        <v>2003</v>
      </c>
      <c r="CS219" s="2">
        <v>1998</v>
      </c>
      <c r="CT219" s="2">
        <v>2017</v>
      </c>
      <c r="ER219" s="2">
        <f>COUNTA(my_data[[#This Row],[other.report_2024]:[annual.report_2014]])</f>
        <v>5</v>
      </c>
      <c r="EU219" s="2">
        <f>SUM(ER2:ER223)</f>
        <v>628</v>
      </c>
    </row>
    <row r="220" spans="1:151" s="2" customFormat="1" x14ac:dyDescent="0.3">
      <c r="A220" s="2" t="s">
        <v>872</v>
      </c>
      <c r="B220" s="2" t="s">
        <v>873</v>
      </c>
      <c r="C220" s="3">
        <v>44862</v>
      </c>
      <c r="D220" s="5" t="s">
        <v>874</v>
      </c>
      <c r="E220" s="2" t="s">
        <v>875</v>
      </c>
      <c r="F220" s="5" t="s">
        <v>1514</v>
      </c>
      <c r="H220" s="2">
        <v>1</v>
      </c>
      <c r="I220" s="2">
        <v>2022</v>
      </c>
      <c r="J220" s="2" t="s">
        <v>928</v>
      </c>
      <c r="L220" s="5" t="s">
        <v>1515</v>
      </c>
      <c r="P220" s="5" t="s">
        <v>1516</v>
      </c>
      <c r="AW220" s="5" t="s">
        <v>1517</v>
      </c>
      <c r="AX220" s="5"/>
      <c r="AY220" s="5"/>
      <c r="AZ220" s="5"/>
      <c r="BA220" s="5"/>
      <c r="BB220" s="5"/>
      <c r="BC220" s="5"/>
      <c r="BD220" s="5"/>
      <c r="CS220" s="2">
        <v>2004</v>
      </c>
      <c r="CT220" s="2">
        <v>2019</v>
      </c>
      <c r="CY220" s="2">
        <v>2022</v>
      </c>
      <c r="ER220" s="2">
        <f>COUNTA(my_data[[#This Row],[other.report_2024]:[annual.report_2014]])</f>
        <v>2</v>
      </c>
    </row>
    <row r="221" spans="1:151" s="2" customFormat="1" x14ac:dyDescent="0.3">
      <c r="A221" s="2" t="s">
        <v>876</v>
      </c>
      <c r="B221" s="2" t="s">
        <v>877</v>
      </c>
      <c r="C221" s="3">
        <v>45027</v>
      </c>
      <c r="D221" s="5" t="s">
        <v>878</v>
      </c>
      <c r="E221" s="2" t="s">
        <v>879</v>
      </c>
      <c r="F221" s="5" t="s">
        <v>1518</v>
      </c>
      <c r="H221" s="2">
        <v>2022</v>
      </c>
      <c r="I221" s="2">
        <v>2023</v>
      </c>
      <c r="AW221" s="2" t="s">
        <v>1519</v>
      </c>
      <c r="DH221" s="2">
        <v>1</v>
      </c>
      <c r="ER221" s="2">
        <f>COUNTA(my_data[[#This Row],[other.report_2024]:[annual.report_2014]])</f>
        <v>0</v>
      </c>
    </row>
    <row r="222" spans="1:151" s="2" customFormat="1" x14ac:dyDescent="0.3">
      <c r="A222" s="2" t="s">
        <v>880</v>
      </c>
      <c r="B222" s="2" t="s">
        <v>881</v>
      </c>
      <c r="C222" s="3">
        <v>44526</v>
      </c>
      <c r="D222" s="5" t="s">
        <v>882</v>
      </c>
      <c r="E222" s="2" t="s">
        <v>883</v>
      </c>
      <c r="F222" s="5" t="s">
        <v>1520</v>
      </c>
      <c r="G222" s="2" t="s">
        <v>1170</v>
      </c>
      <c r="H222" s="2">
        <v>2019</v>
      </c>
      <c r="I222" s="2">
        <v>2021</v>
      </c>
      <c r="J222" s="2" t="s">
        <v>928</v>
      </c>
      <c r="R222" s="5" t="s">
        <v>1524</v>
      </c>
      <c r="U222" s="5" t="s">
        <v>1526</v>
      </c>
      <c r="V222" s="5" t="s">
        <v>1525</v>
      </c>
      <c r="Y222" s="5" t="s">
        <v>1522</v>
      </c>
      <c r="AA222" s="5" t="s">
        <v>1523</v>
      </c>
      <c r="AE222" s="5" t="s">
        <v>1521</v>
      </c>
      <c r="AW222" s="2" t="s">
        <v>1527</v>
      </c>
      <c r="DV222" s="2">
        <v>1</v>
      </c>
      <c r="ER222" s="2">
        <f>COUNTA(my_data[[#This Row],[other.report_2024]:[annual.report_2014]])</f>
        <v>6</v>
      </c>
      <c r="EU222" t="s">
        <v>1533</v>
      </c>
    </row>
    <row r="223" spans="1:151" s="2" customFormat="1" x14ac:dyDescent="0.3">
      <c r="A223" s="2" t="s">
        <v>884</v>
      </c>
      <c r="B223" s="2" t="s">
        <v>885</v>
      </c>
      <c r="C223" s="3">
        <v>43742</v>
      </c>
      <c r="D223" s="5" t="s">
        <v>886</v>
      </c>
      <c r="E223" s="2" t="s">
        <v>887</v>
      </c>
      <c r="F223" s="5" t="s">
        <v>1528</v>
      </c>
      <c r="H223" s="2">
        <v>2018</v>
      </c>
      <c r="I223" s="2">
        <v>2019</v>
      </c>
      <c r="J223" s="2" t="s">
        <v>928</v>
      </c>
      <c r="Q223" s="5" t="s">
        <v>1529</v>
      </c>
      <c r="Y223" s="5" t="s">
        <v>1530</v>
      </c>
      <c r="AC223" s="5" t="s">
        <v>1531</v>
      </c>
      <c r="AW223" s="2" t="s">
        <v>1496</v>
      </c>
      <c r="BB223" s="2">
        <v>1</v>
      </c>
      <c r="BF223" s="2">
        <v>1</v>
      </c>
      <c r="DH223" s="2">
        <v>1</v>
      </c>
      <c r="ER223" s="2">
        <f>COUNTA(my_data[[#This Row],[other.report_2024]:[annual.report_2014]])</f>
        <v>3</v>
      </c>
      <c r="EU223">
        <f>AVERAGE(ER2:ER223)</f>
        <v>2.8288288288288288</v>
      </c>
    </row>
    <row r="224" spans="1:151" s="8" customFormat="1" x14ac:dyDescent="0.3">
      <c r="A224" s="2"/>
    </row>
    <row r="225" spans="1:148" x14ac:dyDescent="0.3">
      <c r="A225" s="2"/>
    </row>
    <row r="226" spans="1:148" x14ac:dyDescent="0.3">
      <c r="A226" s="2"/>
    </row>
    <row r="227" spans="1:148" x14ac:dyDescent="0.3">
      <c r="A227" s="2"/>
    </row>
    <row r="228" spans="1:148" x14ac:dyDescent="0.3">
      <c r="A228" s="2"/>
      <c r="ER228" t="s">
        <v>1536</v>
      </c>
    </row>
    <row r="229" spans="1:148" x14ac:dyDescent="0.3">
      <c r="ER229">
        <f>COUNTIF(ER2:ER223, 0)</f>
        <v>37</v>
      </c>
    </row>
    <row r="230" spans="1:148" x14ac:dyDescent="0.3">
      <c r="L230" t="s">
        <v>1534</v>
      </c>
    </row>
    <row r="231" spans="1:148" x14ac:dyDescent="0.3">
      <c r="L231">
        <f>SUM(227:227)</f>
        <v>0</v>
      </c>
    </row>
  </sheetData>
  <phoneticPr fontId="2" type="noConversion"/>
  <hyperlinks>
    <hyperlink ref="E2" r:id="rId1" xr:uid="{DE47589E-D8E1-4FA0-91B9-C5D0F46B3A1B}"/>
    <hyperlink ref="D2" r:id="rId2" xr:uid="{7401AD57-A70A-4CFC-8F72-6D30EF594961}"/>
    <hyperlink ref="V2" r:id="rId3" xr:uid="{17648A5C-C11E-4EA8-AB88-B7EDA65AF552}"/>
    <hyperlink ref="Y2" r:id="rId4" xr:uid="{FEE826ED-7844-4196-8E45-AA5FAA3E8805}"/>
    <hyperlink ref="AC2" r:id="rId5" xr:uid="{D81E774E-E60C-434D-A440-4DB12A3274F9}"/>
    <hyperlink ref="AG2" r:id="rId6" xr:uid="{1A335D1F-6331-409A-A11C-970A82B06CED}"/>
    <hyperlink ref="AI2" r:id="rId7" xr:uid="{B9A6AD76-0E74-42FD-AEF0-C799F2404174}"/>
    <hyperlink ref="AL2" r:id="rId8" xr:uid="{6FCAC300-C82D-4A6F-9EFC-26E4E49DBBB9}"/>
    <hyperlink ref="AJ2" r:id="rId9" xr:uid="{431751B1-3317-4BC0-8D27-7C3913A7E7CD}"/>
    <hyperlink ref="AP2" r:id="rId10" xr:uid="{9A336D57-B863-488C-B52B-41F0B9ECC783}"/>
    <hyperlink ref="AM2" r:id="rId11" xr:uid="{1161EE60-E465-4F03-99BE-D9C1150FA238}"/>
    <hyperlink ref="AR2" r:id="rId12" xr:uid="{ADD69A2E-8BEE-4FC8-BE33-23202EED16D6}"/>
    <hyperlink ref="AT2" r:id="rId13" xr:uid="{A3798E36-5856-4C24-B519-3DB0AF6A1228}"/>
    <hyperlink ref="AV2" r:id="rId14" xr:uid="{D05A79F8-5DB5-47ED-93F8-71E0181691A6}"/>
    <hyperlink ref="D3" r:id="rId15" xr:uid="{61E035FE-EDBA-4327-B0BE-663ACF4FE666}"/>
    <hyperlink ref="R3" r:id="rId16" xr:uid="{0237725B-B7D4-4525-A2D4-4D9940D4971F}"/>
    <hyperlink ref="U3" r:id="rId17" xr:uid="{7D0BAFC4-8781-42F3-BAF5-913E24EDCCB7}"/>
    <hyperlink ref="D4" r:id="rId18" xr:uid="{1C52ACBE-A4A5-448B-BC56-434E3560FB58}"/>
    <hyperlink ref="S4" r:id="rId19" xr:uid="{5C6D59F7-C9C2-42BA-AF48-12C19D2D6D65}"/>
    <hyperlink ref="R4" r:id="rId20" xr:uid="{57803D77-3190-4F94-990B-A848216858B0}"/>
    <hyperlink ref="U4" r:id="rId21" xr:uid="{D212937E-0BC9-4A49-91B2-6872CA2193BF}"/>
    <hyperlink ref="AA4" r:id="rId22" xr:uid="{BDE7C790-9C97-420B-9854-A945A2BB0223}"/>
    <hyperlink ref="Y4" r:id="rId23" xr:uid="{B010F915-8E4D-4DBC-8030-0CBEBFA360C8}"/>
    <hyperlink ref="AC4" r:id="rId24" xr:uid="{C3A90613-037D-4FB3-A60F-A3C196DD0F4C}"/>
    <hyperlink ref="AG4" r:id="rId25" xr:uid="{EE0388B9-65E8-47FD-B1A9-5534112D7EC9}"/>
    <hyperlink ref="AJ4" r:id="rId26" xr:uid="{5074CB87-E87F-46F0-8CEE-091B9A7A90D6}"/>
    <hyperlink ref="AN4" r:id="rId27" xr:uid="{4FCD04B9-7064-400C-B6F1-7ABC04348E23}"/>
    <hyperlink ref="AQ4" r:id="rId28" xr:uid="{4C284B68-6796-43B9-9346-8A4D100324F8}"/>
    <hyperlink ref="AU4" r:id="rId29" xr:uid="{9ABC6929-5F91-4459-8EF5-59642F3D15C4}"/>
    <hyperlink ref="D5" r:id="rId30" xr:uid="{4D35B9F7-4970-48FC-A5A5-F90430AD6B87}"/>
    <hyperlink ref="Q5" r:id="rId31" xr:uid="{C444850F-DDAB-4595-BFD5-4AEA820DB17E}"/>
    <hyperlink ref="AC5" r:id="rId32" xr:uid="{6BE58D6B-3AB6-48F7-9CFE-F0855569BE6A}"/>
    <hyperlink ref="AJ5" r:id="rId33" xr:uid="{FFEAD1C5-6E8F-490D-A73A-7091AE692E10}"/>
    <hyperlink ref="D6" r:id="rId34" xr:uid="{98EB1FB2-76D3-4F8B-B92D-8454363124F5}"/>
    <hyperlink ref="Q6" r:id="rId35" xr:uid="{858B5354-7116-4B43-B625-97DD91F0E84C}"/>
    <hyperlink ref="R6" r:id="rId36" xr:uid="{D00BBF4C-A736-4A80-BAC5-CAD7C578BA61}"/>
    <hyperlink ref="V6" r:id="rId37" xr:uid="{56E664B7-D012-4CA1-89CE-775DB0BC78DA}"/>
    <hyperlink ref="AA6" r:id="rId38" xr:uid="{EB5CC2A2-906A-4484-B3D2-CBAD4A744254}"/>
    <hyperlink ref="Y6" r:id="rId39" xr:uid="{DAAB1564-1810-4BA3-8859-DD262C83ACBC}"/>
    <hyperlink ref="D7" r:id="rId40" xr:uid="{CCC8FF44-6DE6-45DA-A9E6-8A9BD767F4A3}"/>
    <hyperlink ref="R7" r:id="rId41" xr:uid="{B6206BFA-3A31-4073-9712-709627458D40}"/>
    <hyperlink ref="U7" r:id="rId42" xr:uid="{9D6AAB77-A3DE-4084-9C2F-57ADD80B7723}"/>
    <hyperlink ref="AA7" r:id="rId43" xr:uid="{A06747CD-E76F-4A15-80B6-518358D4C014}"/>
    <hyperlink ref="AE7" r:id="rId44" xr:uid="{3BB882EC-AAF6-43F6-A169-0215E201639C}"/>
    <hyperlink ref="D8" r:id="rId45" xr:uid="{45923C36-BD76-4D69-B1D7-A70E33166776}"/>
    <hyperlink ref="R8" r:id="rId46" xr:uid="{C7F2D83F-0BDC-4FA9-A285-D91659FC69EE}"/>
    <hyperlink ref="U8" r:id="rId47" xr:uid="{0267BE58-8B3F-41DE-9E01-8165731AC786}"/>
    <hyperlink ref="AA8" r:id="rId48" xr:uid="{6F158B1A-EB38-4162-A235-76A67D9C38B3}"/>
    <hyperlink ref="AE8" r:id="rId49" xr:uid="{8FC12DFA-D383-4BB4-9C18-229E6B2F212F}"/>
    <hyperlink ref="D9" r:id="rId50" xr:uid="{A58B6974-A1EF-45E3-8D05-ECC3372717D7}"/>
    <hyperlink ref="S9" r:id="rId51" xr:uid="{9665E725-73E8-419D-940C-49387BDE1060}"/>
    <hyperlink ref="W9" r:id="rId52" xr:uid="{38988CE5-C1D2-4AF2-B6A4-67E498C55292}"/>
    <hyperlink ref="AD9" r:id="rId53" xr:uid="{00B36FFC-BA96-4534-B19B-61DFAB89A767}"/>
    <hyperlink ref="AI9" r:id="rId54" xr:uid="{FA31E9B4-9252-4E34-B5A7-8E09F352922A}"/>
    <hyperlink ref="AL9" r:id="rId55" xr:uid="{D5B5EECC-3D0F-4220-8FBA-5956A21EBA40}"/>
    <hyperlink ref="AP9" r:id="rId56" xr:uid="{8C97CA10-E2B6-4C9F-9ABB-C59C46075AD0}"/>
    <hyperlink ref="AV9" r:id="rId57" xr:uid="{DB1B4F79-81DF-4070-9826-68A943D80F64}"/>
    <hyperlink ref="D10" r:id="rId58" xr:uid="{3EBCF4E8-9098-4DB5-8D1A-B1793EA3CEAD}"/>
    <hyperlink ref="Q10" r:id="rId59" xr:uid="{47CCF878-8B6F-40ED-A689-ECA5D3C069D3}"/>
    <hyperlink ref="V10" r:id="rId60" xr:uid="{E0B19213-725C-4298-99D0-02FF2CBBF7D5}"/>
    <hyperlink ref="Y10" r:id="rId61" xr:uid="{A9B21DB7-E129-4EE6-88F2-223863FCD936}"/>
    <hyperlink ref="AC10" r:id="rId62" xr:uid="{9EBA8791-52FF-4140-90CB-1240F5D7751C}"/>
    <hyperlink ref="AG10" r:id="rId63" xr:uid="{08099B96-EBCA-4D6B-8D8F-062A68644585}"/>
    <hyperlink ref="AJ10" r:id="rId64" xr:uid="{FCDD1FA9-8174-4B7F-983F-FA763C6CC3EE}"/>
    <hyperlink ref="AN10" r:id="rId65" xr:uid="{4C240858-9DF6-4119-80AD-E9318550AFD8}"/>
    <hyperlink ref="AQ10" r:id="rId66" xr:uid="{953D9AAE-6B37-4ED0-88AF-58F7FA290F9C}"/>
    <hyperlink ref="D11" r:id="rId67" xr:uid="{B186E500-D5F7-4A2C-8086-5552FC8E7066}"/>
    <hyperlink ref="R11" r:id="rId68" xr:uid="{5E93A54F-A71D-42AE-8D0E-12BA7EF1F911}"/>
    <hyperlink ref="D12" r:id="rId69" xr:uid="{82F74476-8073-42DD-A44C-BC1438FCE07C}"/>
    <hyperlink ref="D13" r:id="rId70" xr:uid="{31AFCC6F-B9ED-4906-9C29-5F7066221FB6}"/>
    <hyperlink ref="Q13" r:id="rId71" xr:uid="{5481A084-3C03-4B5A-A062-11D9C1CB76BE}"/>
    <hyperlink ref="V13" r:id="rId72" xr:uid="{13BCB4D6-380C-4CDC-858D-F74A260C7920}"/>
    <hyperlink ref="Y13" r:id="rId73" xr:uid="{A08FE51E-C2D1-474A-B6E7-07492F74E501}"/>
    <hyperlink ref="D14" r:id="rId74" xr:uid="{2F5929D7-D7F1-4670-8E8F-1A9B7EAA2FB8}"/>
    <hyperlink ref="S11" r:id="rId75" xr:uid="{D53CF73E-234A-4DD8-80FD-05C87B5AEE33}"/>
    <hyperlink ref="W11" r:id="rId76" xr:uid="{4E2B0947-6E61-45E8-86A3-A07D90E89727}"/>
    <hyperlink ref="Z11" r:id="rId77" xr:uid="{4AC5D720-9210-4639-A457-D55C469D9ED5}"/>
    <hyperlink ref="AD11" r:id="rId78" xr:uid="{7914248D-86B9-4DFD-AB92-56EFCFDF1D82}"/>
    <hyperlink ref="AI11" r:id="rId79" xr:uid="{4DC9EF88-5E1E-4DD6-8D34-0180CCB669CF}"/>
    <hyperlink ref="AL11" r:id="rId80" xr:uid="{7640807C-B35B-4A72-A4F8-404F9968C3CD}"/>
    <hyperlink ref="AP11" r:id="rId81" xr:uid="{12822DD5-4151-4BFE-9F1A-42CDF8D5284A}"/>
    <hyperlink ref="AT11" r:id="rId82" xr:uid="{7AA7857B-71F4-4BCE-8333-06B837833CC5}"/>
    <hyperlink ref="AV11" r:id="rId83" xr:uid="{50497747-C65C-494F-ADBD-DA225BDCA48E}"/>
    <hyperlink ref="AL12" r:id="rId84" xr:uid="{3D6EFC11-DAD7-443D-9DF0-3E559B2EA7A7}"/>
    <hyperlink ref="Q14" r:id="rId85" xr:uid="{C0AA4A62-9B9A-42F4-ADA2-370DBC8149E0}"/>
    <hyperlink ref="V14" r:id="rId86" xr:uid="{6F5C8536-D47B-469A-A68A-86A40865B71E}"/>
    <hyperlink ref="Y14" r:id="rId87" xr:uid="{732D4545-4E35-43D7-85F5-6F4909EA7C54}"/>
    <hyperlink ref="D15" r:id="rId88" xr:uid="{B834549A-CC98-4E18-9969-E44D13A7429E}"/>
    <hyperlink ref="R15" r:id="rId89" xr:uid="{C04EC538-736B-4F08-B89E-7BF08C99F09B}"/>
    <hyperlink ref="U15" r:id="rId90" xr:uid="{0C67D544-E2CA-4658-8BEC-D492939DDC42}"/>
    <hyperlink ref="Z15" r:id="rId91" xr:uid="{F5556A58-C174-4E33-A67F-7432C705BA5E}"/>
    <hyperlink ref="AD15" r:id="rId92" xr:uid="{F52A87C7-52CF-424C-965F-F721457DF3AF}"/>
    <hyperlink ref="AI15" r:id="rId93" xr:uid="{9AAD00EF-F06A-4DF7-A93A-46BD9A6418DF}"/>
    <hyperlink ref="AL15" r:id="rId94" xr:uid="{70E55CC8-E5D0-4403-80A9-4C9BAF3D8527}"/>
    <hyperlink ref="AP15" r:id="rId95" xr:uid="{80A2F82A-D4CA-4C28-BAA0-F5DD1DD3E74C}"/>
    <hyperlink ref="AT15" r:id="rId96" xr:uid="{6E7FC26D-A63F-4F74-AAF4-6D46F90A3746}"/>
    <hyperlink ref="AV15" r:id="rId97" xr:uid="{C735C494-579D-42BA-909D-9570889534A4}"/>
    <hyperlink ref="V15" r:id="rId98" xr:uid="{4A89172C-0C6D-427F-A227-CBDBDF992317}"/>
    <hyperlink ref="Y15" r:id="rId99" xr:uid="{588FD44F-D293-4DCD-95C9-0032306BCF7C}"/>
    <hyperlink ref="AC15" r:id="rId100" xr:uid="{2DBD6E64-A7FA-4204-AF28-23A7EB6DF483}"/>
    <hyperlink ref="AG15" r:id="rId101" xr:uid="{EFC453CA-2E32-410D-9DF1-997E8B14825B}"/>
    <hyperlink ref="AJ15" r:id="rId102" xr:uid="{DF725AC8-422A-4A79-AF08-6ECB05436303}"/>
    <hyperlink ref="D16" r:id="rId103" xr:uid="{5CC76C2F-041C-400A-8F62-AC8890B801A6}"/>
    <hyperlink ref="V16" r:id="rId104" xr:uid="{C4AFF2A5-3E93-4C43-941A-FC877A9A1A71}"/>
    <hyperlink ref="D17" r:id="rId105" xr:uid="{E3B3D54A-C8EC-4420-A732-25EA9CCBDB4C}"/>
    <hyperlink ref="Q17" r:id="rId106" xr:uid="{FF81A811-54D3-4E94-B764-165955751D69}"/>
    <hyperlink ref="D18" r:id="rId107" xr:uid="{D2E5B9E9-72A5-474F-B85C-6BB25B8B57A3}"/>
    <hyperlink ref="Q18" r:id="rId108" xr:uid="{BCCF334A-08AC-4A29-9051-5DCC6447FB67}"/>
    <hyperlink ref="AQ18" r:id="rId109" xr:uid="{38636A2C-3EE2-4AA2-8630-51F42633D2EB}"/>
    <hyperlink ref="D19" r:id="rId110" xr:uid="{A4DDC385-BC05-4341-9D26-995372DDEF8E}"/>
    <hyperlink ref="S19" r:id="rId111" xr:uid="{AA2E4191-F571-40AD-B604-869B49A17685}"/>
    <hyperlink ref="W19" r:id="rId112" xr:uid="{999A6636-0FF1-40A6-808E-FC79546BE5DA}"/>
    <hyperlink ref="D20" r:id="rId113" xr:uid="{BF15AAAB-D9EA-4C24-B93A-28690C712474}"/>
    <hyperlink ref="Q20" r:id="rId114" xr:uid="{612D47D5-45E7-43E2-8C2C-59237DBBDAB9}"/>
    <hyperlink ref="V20" r:id="rId115" xr:uid="{78BC679F-AD61-4AD2-9276-070E1630F4E1}"/>
    <hyperlink ref="Y20" r:id="rId116" xr:uid="{F67404C4-7573-4F3B-9852-DCEED0B50EB2}"/>
    <hyperlink ref="AC20" r:id="rId117" xr:uid="{DD563EC4-A800-4DCF-8E26-BC977446DE93}"/>
    <hyperlink ref="AG20" r:id="rId118" xr:uid="{36DF1EA3-6439-4D24-9E69-F38A2A13BE8B}"/>
    <hyperlink ref="R20" r:id="rId119" xr:uid="{BF7C77FE-1C68-4BB5-A350-BF583BD62844}"/>
    <hyperlink ref="U20" r:id="rId120" xr:uid="{4FBC4EEF-D9E8-4BDE-AE34-27652BD22547}"/>
    <hyperlink ref="AA20" r:id="rId121" xr:uid="{1DB4C1A2-7AA0-4F76-9821-4EB20B209F5F}"/>
    <hyperlink ref="D21" r:id="rId122" xr:uid="{DA936944-A5B7-4B0E-A667-66ED94D847F4}"/>
    <hyperlink ref="R21" r:id="rId123" xr:uid="{E4F151F2-8DA5-43BE-A144-0698764C1D48}"/>
    <hyperlink ref="U21" r:id="rId124" xr:uid="{4AF1AE68-3631-4B46-A627-9F7C071FB59F}"/>
    <hyperlink ref="D22" r:id="rId125" xr:uid="{4521C48A-AF8C-4612-A5EC-2956CA180FB0}"/>
    <hyperlink ref="Q22" r:id="rId126" xr:uid="{FD9B486B-867E-49EF-A27A-8A9504DB26F0}"/>
    <hyperlink ref="V22" r:id="rId127" xr:uid="{F7E06F90-B7E1-4F0C-856B-61E067B1C573}"/>
    <hyperlink ref="Y22" r:id="rId128" xr:uid="{B0F99B72-A76B-4DB1-BF10-72AC0D2BE85D}"/>
    <hyperlink ref="AC22" r:id="rId129" xr:uid="{2E54E809-32A4-40EE-A665-20CE9E377A50}"/>
    <hyperlink ref="D23" r:id="rId130" xr:uid="{16406252-C016-47C3-8C33-86A45691CDBD}"/>
    <hyperlink ref="Q23" r:id="rId131" xr:uid="{636D183E-D74B-4503-AEFB-74EF321CB09E}"/>
    <hyperlink ref="D24" r:id="rId132" xr:uid="{C55122D1-CA87-4040-A75D-65555F43FEFC}"/>
    <hyperlink ref="D25" r:id="rId133" xr:uid="{367349E8-5705-4AA9-BDCF-8457A43D0E34}"/>
    <hyperlink ref="Q25" r:id="rId134" xr:uid="{A85EB557-014D-465C-905F-4E928554D097}"/>
    <hyperlink ref="D26" r:id="rId135" xr:uid="{6FCA53F0-7647-4303-903E-2C16E37DB5CA}"/>
    <hyperlink ref="R26" r:id="rId136" xr:uid="{EACD82BC-8793-4850-B60C-F80CE08BD74B}"/>
    <hyperlink ref="U26" r:id="rId137" xr:uid="{19ADA41F-3B6A-4DDF-8515-E419E6B1A0C8}"/>
    <hyperlink ref="Q26" r:id="rId138" xr:uid="{75AC1F65-02A5-42F9-8459-037F7C119E11}"/>
    <hyperlink ref="V26" r:id="rId139" xr:uid="{44294688-DF03-4951-8B9C-C0512DCD8D67}"/>
    <hyperlink ref="Y26" r:id="rId140" xr:uid="{6889B92F-6E29-4576-8A10-4E88222A014C}"/>
    <hyperlink ref="D27" r:id="rId141" xr:uid="{572DD384-80DB-44DA-833C-C22AAB810473}"/>
    <hyperlink ref="R27" r:id="rId142" xr:uid="{C0F32FAE-0256-4BDA-B016-26E86CFFDEA5}"/>
    <hyperlink ref="Q27" r:id="rId143" xr:uid="{BAF9A7C9-1297-4DF0-A573-3E689355043D}"/>
    <hyperlink ref="V27" r:id="rId144" xr:uid="{5283A62A-C17A-4B64-8100-994EF371D15F}"/>
    <hyperlink ref="U27" r:id="rId145" xr:uid="{D7B3BFDF-C341-4E4C-A0C7-1521E99AAAEA}"/>
    <hyperlink ref="D28" r:id="rId146" xr:uid="{26820719-7C35-4CAC-A9DD-4B3894C7FA72}"/>
    <hyperlink ref="P28" r:id="rId147" xr:uid="{D14D96BF-0D6D-463B-BD2B-454056895511}"/>
    <hyperlink ref="D29" r:id="rId148" xr:uid="{32DC8D4C-01DA-4825-98BC-9BC54B5D12FC}"/>
    <hyperlink ref="D30" r:id="rId149" xr:uid="{91D51DE6-6E7D-416C-9267-73FA9CF84833}"/>
    <hyperlink ref="L30" r:id="rId150" xr:uid="{DCBEB9C1-EC36-47A6-B39D-15679A110B0D}"/>
    <hyperlink ref="P30" r:id="rId151" xr:uid="{E6093B44-034C-4C4D-A06E-05773C478E70}"/>
    <hyperlink ref="T30" r:id="rId152" xr:uid="{FA3F50CA-17D6-4091-BA56-D805AA52405D}"/>
    <hyperlink ref="D31" r:id="rId153" xr:uid="{8AFE5546-D97B-4449-9105-AA64A873E15E}"/>
    <hyperlink ref="D32" r:id="rId154" xr:uid="{BC34FE95-262E-40C8-97A2-4050F74289D2}"/>
    <hyperlink ref="Q32" r:id="rId155" xr:uid="{34076EA7-DE63-4629-81FF-462446B20900}"/>
    <hyperlink ref="D33" r:id="rId156" xr:uid="{616C7BBE-F7F0-41AB-A665-61326AEADC65}"/>
    <hyperlink ref="D34" r:id="rId157" xr:uid="{AB390C34-1A56-403F-8ABE-AA4E141700E3}"/>
    <hyperlink ref="X34" r:id="rId158" xr:uid="{30785BFC-EBA5-4F8F-8C26-C92493999525}"/>
    <hyperlink ref="D35" r:id="rId159" xr:uid="{E1A65B29-BADA-4BFF-A144-A68F776B1F3D}"/>
    <hyperlink ref="Q35" r:id="rId160" xr:uid="{DBBF8AE5-3455-4A0D-A150-94EE7151DB95}"/>
    <hyperlink ref="R35" r:id="rId161" xr:uid="{BE25DCA5-2A4E-4591-B8A6-7A1751B3777C}"/>
    <hyperlink ref="V35" r:id="rId162" xr:uid="{2EB73B28-BED9-4054-906D-CA4C9325E477}"/>
    <hyperlink ref="U35" r:id="rId163" xr:uid="{FD05270A-5A57-4D45-9DDB-F658D72AB9F2}"/>
    <hyperlink ref="Y35" r:id="rId164" xr:uid="{FC317876-4ED9-41D8-833B-8A89EFD091B7}"/>
    <hyperlink ref="AC35" r:id="rId165" xr:uid="{C74C82C8-AC26-4DF6-8B55-85CBB22097A6}"/>
    <hyperlink ref="AG35" r:id="rId166" xr:uid="{51DA3E59-1928-46B1-B6C4-13A537DA68C7}"/>
    <hyperlink ref="D36" r:id="rId167" xr:uid="{24D4679E-93EF-4B74-98C7-6F68CA1E6CC7}"/>
    <hyperlink ref="D37" r:id="rId168" xr:uid="{2083FA47-E7FF-4091-8DD6-70DAA68CEB8E}"/>
    <hyperlink ref="R37" r:id="rId169" xr:uid="{8BF6B995-E12C-4367-9AA1-3E757D7F7315}"/>
    <hyperlink ref="U37" r:id="rId170" xr:uid="{A743EAED-A6C0-4DD9-8737-3ABF714F0649}"/>
    <hyperlink ref="D38" r:id="rId171" xr:uid="{CCC787B4-FFB2-4E4C-9BAC-854AFA3A504E}"/>
    <hyperlink ref="Q38" r:id="rId172" xr:uid="{1F1ADAC8-240C-458C-B1C8-E590428B5D71}"/>
    <hyperlink ref="V38" r:id="rId173" xr:uid="{656DF61D-7709-45AC-8968-F2335FC1FD1D}"/>
    <hyperlink ref="Y38" r:id="rId174" xr:uid="{2E8AD593-7F77-44C4-91F9-62EE64689101}"/>
    <hyperlink ref="AC38" r:id="rId175" xr:uid="{7E82E25B-831A-4CD4-AD47-9E122D7CC677}"/>
    <hyperlink ref="D39" r:id="rId176" xr:uid="{D5323B06-3536-4D65-89E7-C36D939567EC}"/>
    <hyperlink ref="R39" r:id="rId177" xr:uid="{498AAEC0-4B13-4540-A09B-9CBBC63E3189}"/>
    <hyperlink ref="D40" r:id="rId178" xr:uid="{C71BE4E8-F3BB-43AE-ABC2-2D6FF42971E4}"/>
    <hyperlink ref="R40" r:id="rId179" xr:uid="{176CACA6-6C07-464F-ADF6-925BFDA80F14}"/>
    <hyperlink ref="U40" r:id="rId180" xr:uid="{1C0D1365-46CE-482C-AA09-3C9E62178305}"/>
    <hyperlink ref="Q40" r:id="rId181" xr:uid="{5EFF4EB9-53B0-46CB-9918-C8A6ABA937B4}"/>
    <hyperlink ref="V40" r:id="rId182" xr:uid="{7660DE37-9DCA-4FDF-BD1F-23DCBFB0805D}"/>
    <hyperlink ref="O40" r:id="rId183" xr:uid="{9C29B4F2-46D0-412A-8A47-F0F2A93D9670}"/>
    <hyperlink ref="D41" r:id="rId184" xr:uid="{D4C04122-4D91-4286-B937-2A02CA9068B6}"/>
    <hyperlink ref="D42" r:id="rId185" xr:uid="{FC6087C3-E05F-4E1C-9593-EADFBCC50CA3}"/>
    <hyperlink ref="S42" r:id="rId186" xr:uid="{D34646BC-2A00-4B2A-A72E-AC1F64126892}"/>
    <hyperlink ref="W42" r:id="rId187" xr:uid="{0BD29B4A-4934-4D88-A3A0-70EA483C5E88}"/>
    <hyperlink ref="Y42" r:id="rId188" xr:uid="{D091492D-B11D-4B9C-A392-56D3DB85997C}"/>
    <hyperlink ref="AC42" r:id="rId189" xr:uid="{7679BBE0-5273-47C1-B5F6-3739D7958550}"/>
    <hyperlink ref="R42" r:id="rId190" xr:uid="{07E12D9D-F7FC-45DF-935B-ED34E15BCD7A}"/>
    <hyperlink ref="U42" r:id="rId191" xr:uid="{7B1597E0-68E2-4ADD-A8B2-1BD4AC881C76}"/>
    <hyperlink ref="AA42" r:id="rId192" xr:uid="{9693F68E-1EF2-47FB-84E9-B267361D6887}"/>
    <hyperlink ref="D43" r:id="rId193" xr:uid="{5E101E37-CE57-4D45-9594-FF1FEB258477}"/>
    <hyperlink ref="P43" r:id="rId194" xr:uid="{DE766A47-1C3F-4C99-9D62-EA99482AC32A}"/>
    <hyperlink ref="AF43" r:id="rId195" xr:uid="{1125DC55-49B9-440C-9963-DFECB9161926}"/>
    <hyperlink ref="D44" r:id="rId196" xr:uid="{3651D8B8-9155-4AE8-B477-F762A1E31324}"/>
    <hyperlink ref="Q44" r:id="rId197" xr:uid="{F8C033CE-2870-4ECB-BC5E-433FE8BFFBD6}"/>
    <hyperlink ref="V44" r:id="rId198" xr:uid="{EBB35DC6-2F17-45DB-8907-F8129795A723}"/>
    <hyperlink ref="R44" r:id="rId199" xr:uid="{9537E793-1BC3-4929-84B0-AECC0020E362}"/>
    <hyperlink ref="U44" r:id="rId200" xr:uid="{2AC349FA-BDBC-4667-977D-889E7AA574A5}"/>
    <hyperlink ref="D45" r:id="rId201" xr:uid="{4A3DC9DE-44CB-433E-A1F3-5616B45C3336}"/>
    <hyperlink ref="AE45" r:id="rId202" xr:uid="{30362181-AC8E-4143-AA10-92942E5EA9C8}"/>
    <hyperlink ref="R45" r:id="rId203" xr:uid="{1EB56FF1-C016-4910-AB3F-A179A2B46241}"/>
    <hyperlink ref="D46" r:id="rId204" xr:uid="{2AC5E3A1-F434-43B5-81AD-46B895AE37CF}"/>
    <hyperlink ref="D47" r:id="rId205" xr:uid="{4CE516EF-42F6-415B-A2D5-87F6E9D544E6}"/>
    <hyperlink ref="Q47" r:id="rId206" xr:uid="{8F50EEE6-575C-463C-A467-BE1992118360}"/>
    <hyperlink ref="AU47" r:id="rId207" xr:uid="{23B38725-338B-42DE-9897-FF6E0C95EC4E}"/>
    <hyperlink ref="D48" r:id="rId208" xr:uid="{15219BE6-628D-4DF9-9035-E4B23141DA30}"/>
    <hyperlink ref="R48" r:id="rId209" xr:uid="{F1B313E3-C492-425B-AF13-05FC5FE90692}"/>
    <hyperlink ref="U48" r:id="rId210" xr:uid="{0EA3AE41-E4E5-4349-A15C-A0C6A4336FF8}"/>
    <hyperlink ref="D49" r:id="rId211" xr:uid="{B7EE63F6-5CFB-45FD-B36D-8C8C78398238}"/>
    <hyperlink ref="Q49" r:id="rId212" xr:uid="{CB05C998-2271-4A84-BD25-47D20494741F}"/>
    <hyperlink ref="R49" r:id="rId213" xr:uid="{7EF98270-8CAC-4931-99E0-BB7281668C57}"/>
    <hyperlink ref="U49" r:id="rId214" xr:uid="{9670D640-C111-4E8E-B2BF-D25EBE3CC544}"/>
    <hyperlink ref="D50" r:id="rId215" xr:uid="{C9216BF1-EDB5-4F32-AE8A-8F6465BAD8C3}"/>
    <hyperlink ref="R50" r:id="rId216" xr:uid="{F0FE8B59-C782-41DD-B673-E50315BDB090}"/>
    <hyperlink ref="D51" r:id="rId217" xr:uid="{D311CB7B-04A9-4E24-8687-131634A1505A}"/>
    <hyperlink ref="T51" r:id="rId218" xr:uid="{91152246-0F9D-4AA7-8A50-6AE34C75066E}"/>
    <hyperlink ref="AB51" r:id="rId219" xr:uid="{0B59193D-1751-4DD8-A792-86B60115BAE1}"/>
    <hyperlink ref="D52" r:id="rId220" xr:uid="{8E8B3314-E10A-4C65-A0F5-F0AA14B625E4}"/>
    <hyperlink ref="R52" r:id="rId221" xr:uid="{1CE054C2-E99C-4C32-927F-7AC0A472090D}"/>
    <hyperlink ref="U52" r:id="rId222" xr:uid="{BA8A0063-F48C-40D8-B2B0-D65F7ED09A2B}"/>
    <hyperlink ref="L52" r:id="rId223" xr:uid="{F0C5F125-C62C-4225-9BC3-14200226CF21}"/>
    <hyperlink ref="D53" r:id="rId224" xr:uid="{2E397D1B-5A3E-4D78-9EC8-411C586926C8}"/>
    <hyperlink ref="D54" r:id="rId225" xr:uid="{E2E67529-F5DB-4DF9-B699-6F2582078A6E}"/>
    <hyperlink ref="Q54" r:id="rId226" xr:uid="{04A1B362-E2FA-4462-8F02-C41BECACC88B}"/>
    <hyperlink ref="V54" r:id="rId227" xr:uid="{E15AC772-158A-42FE-89E5-08CB76879EF0}"/>
    <hyperlink ref="U54" r:id="rId228" xr:uid="{3326E406-E518-4A1A-8BAD-800FA302B71A}"/>
    <hyperlink ref="D55" r:id="rId229" xr:uid="{9A4A5A9D-F8F7-4813-B2B0-B69F571F69BF}"/>
    <hyperlink ref="R55" r:id="rId230" xr:uid="{CC5E1C60-B813-47EB-BF9F-B36C8ECB1721}"/>
    <hyperlink ref="D56" r:id="rId231" xr:uid="{9327FE1B-D9EE-4AF9-A62E-B938B6DB1CA9}"/>
    <hyperlink ref="R56" r:id="rId232" xr:uid="{10438F14-8CA6-4B96-8A9B-7D5D40F7A7BD}"/>
    <hyperlink ref="D57" r:id="rId233" xr:uid="{AFD50725-B71D-4928-A260-BB20C31BD826}"/>
    <hyperlink ref="R57" r:id="rId234" xr:uid="{14F39E8A-E63C-4818-AD9E-C9B83199ACC0}"/>
    <hyperlink ref="Z57" r:id="rId235" xr:uid="{C3B07DD2-B438-43EC-B75E-FA312492D2F3}"/>
    <hyperlink ref="W57" r:id="rId236" xr:uid="{6BA0EA80-5C3A-4523-93B6-220722F04CD5}"/>
    <hyperlink ref="AD57" r:id="rId237" xr:uid="{E0A0F624-261F-443B-902E-EE2E1D8EF12A}"/>
    <hyperlink ref="D58" r:id="rId238" xr:uid="{B9B3FA8F-F70A-4831-A384-787E7B72464F}"/>
    <hyperlink ref="D59" r:id="rId239" xr:uid="{E4D151D5-CA4F-4816-B4B0-495384A78425}"/>
    <hyperlink ref="O59" r:id="rId240" xr:uid="{8575B96E-7932-489E-9AA0-E30007AC65B4}"/>
    <hyperlink ref="U59" r:id="rId241" xr:uid="{FA919E18-E551-47A3-B3C3-1E866AFE887E}"/>
    <hyperlink ref="D60" r:id="rId242" xr:uid="{8FF20A03-9A2A-4D21-A22E-75180C51E299}"/>
    <hyperlink ref="L60" r:id="rId243" xr:uid="{98EE57CC-D128-40FD-B153-6A2A9684D59A}"/>
    <hyperlink ref="S60" r:id="rId244" xr:uid="{C38F1DC8-F378-4236-B1A4-4790DCB65F91}"/>
    <hyperlink ref="W60" r:id="rId245" xr:uid="{BB419D3A-0DBC-4BE8-BBB9-219653A4486D}"/>
    <hyperlink ref="Z60" r:id="rId246" xr:uid="{035EBEB1-0C00-46F7-828C-5A4CB5F434F8}"/>
    <hyperlink ref="AD60" r:id="rId247" xr:uid="{50E4953B-A142-4016-A7DF-F47FB5735B9B}"/>
    <hyperlink ref="AI60" r:id="rId248" xr:uid="{A6F9B412-DAAB-4724-A6C1-1E9C87B0E079}"/>
    <hyperlink ref="AL60" r:id="rId249" xr:uid="{3CAE7CF9-53AB-4194-A02E-1DBDAF4A83BC}"/>
    <hyperlink ref="AP60" r:id="rId250" xr:uid="{7B4122B2-05C4-428F-8994-5E044AB23A82}"/>
    <hyperlink ref="AT60" r:id="rId251" xr:uid="{11874B03-06FB-4422-BA50-93B2B0D14491}"/>
    <hyperlink ref="D61" r:id="rId252" xr:uid="{0909B4DD-DD28-4153-A3B0-858000E6E378}"/>
    <hyperlink ref="R61" r:id="rId253" xr:uid="{CC792071-00B3-426A-B2C3-7CF1D5403B84}"/>
    <hyperlink ref="U61" r:id="rId254" xr:uid="{29A3CCE9-D10F-4EB9-8493-8F7B6FE0CB01}"/>
    <hyperlink ref="AK61" r:id="rId255" xr:uid="{DD9628F1-1F6B-4926-8A86-279F25E0C5B2}"/>
    <hyperlink ref="D62" r:id="rId256" xr:uid="{EC58CEE6-5B1E-42ED-8087-DFABE93381FF}"/>
    <hyperlink ref="T62" r:id="rId257" xr:uid="{7812E875-5EF3-464C-A88E-5783E22CABAD}"/>
    <hyperlink ref="R62" r:id="rId258" xr:uid="{E018B015-8D3B-44D8-9B73-866186BD2601}"/>
    <hyperlink ref="D63" r:id="rId259" xr:uid="{A071E1B5-9DC0-4A65-9140-1426EC94AA96}"/>
    <hyperlink ref="D64" r:id="rId260" xr:uid="{76172620-6A58-4869-B340-14C49CF9F00D}"/>
    <hyperlink ref="Q64" r:id="rId261" xr:uid="{0167EFB2-0C03-429D-ACAE-150E2EFBCD74}"/>
    <hyperlink ref="AR64" r:id="rId262" xr:uid="{96CBE42F-E925-43FE-850D-DFF128D4E57F}"/>
    <hyperlink ref="D65" r:id="rId263" xr:uid="{0B199282-4533-4840-9DA7-D3BCCCC67621}"/>
    <hyperlink ref="D66" r:id="rId264" xr:uid="{D84E6F9F-F19D-4723-A81A-AE67EB214A98}"/>
    <hyperlink ref="Q66" r:id="rId265" xr:uid="{D4F37022-FE8C-4EC0-B21F-4A74EC79E186}"/>
    <hyperlink ref="D67" r:id="rId266" xr:uid="{8E2764D5-9782-4230-AAE7-740EB6E47EEE}"/>
    <hyperlink ref="Q67" r:id="rId267" xr:uid="{01324366-B896-465C-895C-64595A45D657}"/>
    <hyperlink ref="R67" r:id="rId268" xr:uid="{8BA2DA2B-E5B0-4698-B5CE-FF98978E41EB}"/>
    <hyperlink ref="P67" r:id="rId269" xr:uid="{F5AFB302-2C49-4C93-9DD4-A02B03589836}"/>
    <hyperlink ref="D68" r:id="rId270" xr:uid="{0C9459A0-4447-4EF2-8CA4-2E4E3E69837C}"/>
    <hyperlink ref="T68" r:id="rId271" xr:uid="{5DD9A5F7-395B-4BF9-96BE-BC8E3293E1A7}"/>
    <hyperlink ref="D69" r:id="rId272" xr:uid="{89F28F03-A45F-42BA-A284-97D219F08631}"/>
    <hyperlink ref="D70" r:id="rId273" xr:uid="{F7B9BE40-C630-48E9-847F-24CBF937B03D}"/>
    <hyperlink ref="Q70" r:id="rId274" xr:uid="{D5006325-F9B3-43E0-A847-BEE45AFDD95B}"/>
    <hyperlink ref="V70" r:id="rId275" xr:uid="{89030ED0-D7F0-4879-8436-0FBFFA626C80}"/>
    <hyperlink ref="Y70" r:id="rId276" xr:uid="{96B13543-7976-4114-9DE9-831E084089AB}"/>
    <hyperlink ref="AC70" r:id="rId277" xr:uid="{414EA7DA-56D7-404E-98EB-1D9E6CCF611A}"/>
    <hyperlink ref="AF70" r:id="rId278" xr:uid="{DE112EAD-C862-4DFB-AEF0-721177902A09}"/>
    <hyperlink ref="D71" r:id="rId279" xr:uid="{E075B963-4B9F-4A38-8310-1803BFF6E552}"/>
    <hyperlink ref="V71" r:id="rId280" xr:uid="{40D1D5D0-F8CD-4ECC-9966-D6774FEAC0AA}"/>
    <hyperlink ref="Q71" r:id="rId281" xr:uid="{46E96E60-6C3F-46F5-9CA6-37F83F79260A}"/>
    <hyperlink ref="D72" r:id="rId282" xr:uid="{D84873C5-7B4E-42D9-A549-2B683CD1789B}"/>
    <hyperlink ref="D73" r:id="rId283" xr:uid="{ACB68552-92AA-4958-952B-F6EAD62AC3A9}"/>
    <hyperlink ref="U73" r:id="rId284" xr:uid="{4702F24E-40B5-4617-B945-F6071DA1AD65}"/>
    <hyperlink ref="D74" r:id="rId285" xr:uid="{091503FD-3503-4E2B-9DC8-F46470977302}"/>
    <hyperlink ref="AF74" r:id="rId286" xr:uid="{7951E108-196A-40EA-9F8C-6B6C85461B29}"/>
    <hyperlink ref="AB74" r:id="rId287" xr:uid="{78DBC0DD-22FC-4EAB-81EA-66E2E0A0DE2F}"/>
    <hyperlink ref="X74" r:id="rId288" xr:uid="{3B6FFAD7-5141-4979-A6CA-D61568CB2678}"/>
    <hyperlink ref="T74" r:id="rId289" xr:uid="{204F63DA-7550-41B3-B567-D9D3B40E069B}"/>
    <hyperlink ref="P74" r:id="rId290" xr:uid="{057D89E9-BD04-4857-992D-09932466462E}"/>
    <hyperlink ref="L74" r:id="rId291" xr:uid="{09328160-D28C-452E-BC30-D9B867BFAEE6}"/>
    <hyperlink ref="D75" r:id="rId292" xr:uid="{367B96FA-A769-4A24-ADE2-BE7E63F683AC}"/>
    <hyperlink ref="R75" r:id="rId293" xr:uid="{4A24288E-FF03-4A3B-B513-5F1306EF09D0}"/>
    <hyperlink ref="U75" r:id="rId294" xr:uid="{A5A5840D-1793-46CF-8876-80BC099DD631}"/>
    <hyperlink ref="AA75" r:id="rId295" xr:uid="{C9A2C405-3E7C-453E-B862-7A5C0E6BBB2B}"/>
    <hyperlink ref="D76" r:id="rId296" xr:uid="{664C7ED0-E80F-4597-B532-12D8AE03CCAC}"/>
    <hyperlink ref="Q76" r:id="rId297" xr:uid="{AF2E6590-296F-49B5-88E0-1E56BA67BFBC}"/>
    <hyperlink ref="D77" r:id="rId298" xr:uid="{E1082103-F01C-409E-80B9-4F256551BD44}"/>
    <hyperlink ref="R77" r:id="rId299" xr:uid="{5CB156B6-A313-43C5-B702-2316D1E4486C}"/>
    <hyperlink ref="Q77" r:id="rId300" xr:uid="{A0599952-BDD4-4433-8E11-F23AAF51A1E4}"/>
    <hyperlink ref="V77" r:id="rId301" xr:uid="{362ADAFC-454E-4483-9CC9-DFBA78F248B8}"/>
    <hyperlink ref="Y77" r:id="rId302" xr:uid="{F3575EBB-47AD-442C-A07D-12D5F4BEC843}"/>
    <hyperlink ref="AC77" r:id="rId303" xr:uid="{5B7CA6F8-3044-40B9-B255-1D91D5E6D96E}"/>
    <hyperlink ref="AG77" r:id="rId304" xr:uid="{591F23AE-A302-477F-8F8B-D5372C3A738C}"/>
    <hyperlink ref="D78" r:id="rId305" xr:uid="{9C307CA0-FA80-48F4-86FA-70AB3F383B21}"/>
    <hyperlink ref="D79" r:id="rId306" xr:uid="{79311B94-4568-45D2-B2BA-44A4706F99C0}"/>
    <hyperlink ref="R79" r:id="rId307" xr:uid="{48856695-2CDF-4CAB-8619-7426D0F3C877}"/>
    <hyperlink ref="U79" r:id="rId308" xr:uid="{0CCD4301-5D35-4936-8094-9BBE60CDF35F}"/>
    <hyperlink ref="P79" r:id="rId309" xr:uid="{C906D33F-7E06-4E7B-B70C-D0AF74AEE1A7}"/>
    <hyperlink ref="D80" r:id="rId310" xr:uid="{31A018BD-C813-4A24-9C1A-18F002CD44F3}"/>
    <hyperlink ref="Q80" r:id="rId311" xr:uid="{71CB45D2-813C-49AC-B718-D77BB6E9AB14}"/>
    <hyperlink ref="V80" r:id="rId312" xr:uid="{7BCCA967-F479-460A-8EA3-A7560F704A68}"/>
    <hyperlink ref="D81" r:id="rId313" xr:uid="{F966D441-8728-4994-9689-3F7C46B67B20}"/>
    <hyperlink ref="Q81" r:id="rId314" xr:uid="{643D3FA1-1D64-4758-B628-8046556C8524}"/>
    <hyperlink ref="D82" r:id="rId315" xr:uid="{5570A94E-0403-49A5-8FFB-DF254AB09D7C}"/>
    <hyperlink ref="R82" r:id="rId316" xr:uid="{FCA9DA3A-D5AE-4139-BC71-A6BE8B2B05FE}"/>
    <hyperlink ref="U82" r:id="rId317" xr:uid="{134A2E4D-488B-44A7-ADE8-FE19761C3FE0}"/>
    <hyperlink ref="Q82" r:id="rId318" xr:uid="{1D59095A-F921-4D7B-B187-88BE01CAE4B3}"/>
    <hyperlink ref="V82" r:id="rId319" xr:uid="{6FE03EBF-44DA-4423-93CA-FA2A548D188B}"/>
    <hyperlink ref="Y82" r:id="rId320" xr:uid="{57D105A0-258E-4A1F-8F31-F0F172FB43B4}"/>
    <hyperlink ref="AC82" r:id="rId321" xr:uid="{66A8CDC1-8CE8-4837-8C18-6D61A50AFBE4}"/>
    <hyperlink ref="D83" r:id="rId322" xr:uid="{267A762E-90FE-4051-B69E-B15FDC43489A}"/>
    <hyperlink ref="D84" r:id="rId323" xr:uid="{E38E7B99-4C20-486E-8745-7A6994375C89}"/>
    <hyperlink ref="D85" r:id="rId324" xr:uid="{5F6E7A2F-B024-4817-8340-80B712F81C28}"/>
    <hyperlink ref="R85" r:id="rId325" xr:uid="{DD3D7B1B-B90D-4E52-BDC6-9DE79E15DF95}"/>
    <hyperlink ref="P85" r:id="rId326" xr:uid="{5C533942-8D65-448F-BE8F-52244DD409FE}"/>
    <hyperlink ref="U85" r:id="rId327" xr:uid="{D6295A42-6B10-46AA-B151-9E598373EA1E}"/>
    <hyperlink ref="AA85" r:id="rId328" xr:uid="{C3F4B22D-AC6D-43DA-B19F-479652D22C9A}"/>
    <hyperlink ref="D86" r:id="rId329" xr:uid="{49627F9D-8BAD-4946-BFCE-0122D3AF4113}"/>
    <hyperlink ref="U86" r:id="rId330" xr:uid="{DD2967F2-5847-4AAB-8A7A-11AC2A22180A}"/>
    <hyperlink ref="AA86" r:id="rId331" xr:uid="{4D58732E-7DA7-4BB7-9AD0-D205E57D189F}"/>
    <hyperlink ref="D87" r:id="rId332" xr:uid="{16B5F429-8EC8-4DD4-A937-B416C58E8B3F}"/>
    <hyperlink ref="R87" r:id="rId333" xr:uid="{FCAA241B-BEC0-4F7D-B72D-ABE20D5EB20E}"/>
    <hyperlink ref="U87" r:id="rId334" xr:uid="{F183EFDC-159A-44F2-87FA-31EF0DB6636E}"/>
    <hyperlink ref="D88" r:id="rId335" xr:uid="{CDA3DE47-2694-469A-901C-EE0EA53242C6}"/>
    <hyperlink ref="D89" r:id="rId336" xr:uid="{D9210CF0-4789-4FEA-AEB2-684235B19FCD}"/>
    <hyperlink ref="R89" r:id="rId337" xr:uid="{D30B3E36-DC85-41C6-9E36-A7D15F80F643}"/>
    <hyperlink ref="AJ89" r:id="rId338" xr:uid="{6B45EAED-CF37-4E94-AC31-12A0AB95E6DB}"/>
    <hyperlink ref="Y89" r:id="rId339" xr:uid="{5A21FB6B-B193-44BF-B944-17C060587223}"/>
    <hyperlink ref="V89" r:id="rId340" xr:uid="{8C1F1A64-DD7C-49ED-A57B-EE5F3FF1D0F1}"/>
    <hyperlink ref="D90" r:id="rId341" xr:uid="{EAB6FFCE-66D8-4804-A70A-DCA9D148021C}"/>
    <hyperlink ref="R90" r:id="rId342" xr:uid="{6FA63B25-53BA-44E2-850A-975E83D8214A}"/>
    <hyperlink ref="AE90" r:id="rId343" xr:uid="{AF9A753E-F28C-43BA-BA7C-A13978F57ABB}"/>
    <hyperlink ref="D91" r:id="rId344" xr:uid="{82F7AA9E-AAE2-4324-885A-2A5EB41E680C}"/>
    <hyperlink ref="D92" r:id="rId345" xr:uid="{BEA60E31-F049-4455-99A2-441FED5E786F}"/>
    <hyperlink ref="D94" r:id="rId346" xr:uid="{D4CAAB80-0A20-420F-96B3-3760FC19A884}"/>
    <hyperlink ref="R94" r:id="rId347" xr:uid="{648D1047-D9A2-4494-B238-B37BF705E461}"/>
    <hyperlink ref="U94" r:id="rId348" xr:uid="{2A6C1B14-66D3-43C0-B44C-2F14FBEA7915}"/>
    <hyperlink ref="AA94" r:id="rId349" xr:uid="{2789A8D6-CB91-43FE-9286-A4110CF3186D}"/>
    <hyperlink ref="AE94" r:id="rId350" xr:uid="{5CA8945D-FEC9-418F-87E2-706741DECB79}"/>
    <hyperlink ref="AH94" r:id="rId351" xr:uid="{4AA48B8B-2E11-4295-B5B6-16D7E5CBC98B}"/>
    <hyperlink ref="AK94" r:id="rId352" xr:uid="{F7388439-1AEC-4E89-A284-358C6BDC878D}"/>
    <hyperlink ref="AO94" r:id="rId353" xr:uid="{2362494F-DD6D-4420-B2AB-5E90EF36A440}"/>
    <hyperlink ref="AS94" r:id="rId354" xr:uid="{BBD09718-CA50-44B0-9C80-59901DBDC5FF}"/>
    <hyperlink ref="D95" r:id="rId355" xr:uid="{4202096A-19DC-4027-8718-925E54B2C8B0}"/>
    <hyperlink ref="R95" r:id="rId356" xr:uid="{74A4BCD9-9F70-427D-A8E6-3AC8E42404EA}"/>
    <hyperlink ref="Q95" r:id="rId357" xr:uid="{F60DCDED-CFCC-4D26-B072-6C20664650A5}"/>
    <hyperlink ref="V95" r:id="rId358" xr:uid="{DC87E53A-DF49-4511-BFF6-FF94DC21DD68}"/>
    <hyperlink ref="Y95" r:id="rId359" xr:uid="{8046524C-A27F-4392-A3F7-E3CA2ADD9EE9}"/>
    <hyperlink ref="D96" r:id="rId360" xr:uid="{3EEEAE1F-E5DA-457D-9CCC-44101C5F7053}"/>
    <hyperlink ref="D97" r:id="rId361" xr:uid="{C6FCCE63-58FF-46D4-A5ED-B29D477B1C15}"/>
    <hyperlink ref="R97" r:id="rId362" xr:uid="{8A7620CA-7C92-4BC6-9897-91D1C0891934}"/>
    <hyperlink ref="U97" r:id="rId363" xr:uid="{A9E67092-70DE-4EA1-AD0A-EC8EC40679A2}"/>
    <hyperlink ref="D98" r:id="rId364" xr:uid="{A751EAC2-F6D2-45D4-829D-B3D8706EFEFF}"/>
    <hyperlink ref="D99" r:id="rId365" xr:uid="{6AED737E-2638-4F61-BE19-543B3CE97402}"/>
    <hyperlink ref="AA99" r:id="rId366" xr:uid="{D684ACBB-1A0E-49FD-9E62-57EC4CC63FAA}"/>
    <hyperlink ref="D100" r:id="rId367" xr:uid="{F11B72DE-CE0D-47B9-A791-65429A47E32F}"/>
    <hyperlink ref="P100" r:id="rId368" xr:uid="{335DE69F-06E4-48FF-9D1C-E5ADA2C42876}"/>
    <hyperlink ref="D101" r:id="rId369" xr:uid="{870AC20B-85EA-4356-BEC1-E8F96CA05CE1}"/>
    <hyperlink ref="R101" r:id="rId370" xr:uid="{7058E594-A2F5-4F98-9A64-9259C42962A8}"/>
    <hyperlink ref="U101" r:id="rId371" xr:uid="{31CA8DC3-CDDF-4E36-9EDE-B93343209332}"/>
    <hyperlink ref="D102" r:id="rId372" xr:uid="{05C15794-81D3-4E84-9FC3-4D5552F9DD5B}"/>
    <hyperlink ref="D103" r:id="rId373" xr:uid="{3118F935-6304-4DAB-8A2C-C962EDA820B5}"/>
    <hyperlink ref="Q103" r:id="rId374" xr:uid="{2F003347-0DE4-4E6A-B3BC-841E5A850427}"/>
    <hyperlink ref="V103" r:id="rId375" xr:uid="{953DAAD0-E8C7-4254-BE46-11358578079E}"/>
    <hyperlink ref="Y103" r:id="rId376" xr:uid="{2E12D24F-0FB6-4EF9-815E-33E1F4998892}"/>
    <hyperlink ref="D104" r:id="rId377" xr:uid="{DF2437BA-778E-4959-B887-2D0866C317D1}"/>
    <hyperlink ref="R104" r:id="rId378" xr:uid="{21F11FF1-C694-4A50-9325-D5128069E162}"/>
    <hyperlink ref="D105" r:id="rId379" xr:uid="{8FF1291D-2B7E-457B-85D9-6CFF2C5E4D02}"/>
    <hyperlink ref="R105" r:id="rId380" xr:uid="{71AE062E-0DBD-40EB-A921-7ABAE95C606D}"/>
    <hyperlink ref="AE105" r:id="rId381" xr:uid="{75ECFEE9-EC4A-4F0B-AE1D-A227BA70C9F1}"/>
    <hyperlink ref="U105" r:id="rId382" xr:uid="{F9F678AE-8929-41BB-B223-D6150ADE6D97}"/>
    <hyperlink ref="AA105" r:id="rId383" xr:uid="{A591AFFB-75B3-4A0E-A8C1-DB14A74EEA9B}"/>
    <hyperlink ref="D106" r:id="rId384" xr:uid="{A98A173A-3F84-4A33-ABCA-41FEFA3BB53C}"/>
    <hyperlink ref="R106" r:id="rId385" xr:uid="{2C216470-57F2-4D7F-BC9D-B9B3817F031C}"/>
    <hyperlink ref="U106" r:id="rId386" xr:uid="{2630CF1F-88B7-43F3-8899-5A196B7547F1}"/>
    <hyperlink ref="AA106" r:id="rId387" xr:uid="{CFA82202-3EBD-4E54-8BD9-351BE5D60F6B}"/>
    <hyperlink ref="D107" r:id="rId388" xr:uid="{07E7DA44-6E91-4CC6-AB5B-7A2AA7EECD48}"/>
    <hyperlink ref="D108" r:id="rId389" xr:uid="{DB01E369-7C03-4EF0-8D29-D5A593BC97BB}"/>
    <hyperlink ref="R108" r:id="rId390" xr:uid="{A443B65C-8F11-45B1-AA79-33671F9F1950}"/>
    <hyperlink ref="U108" r:id="rId391" xr:uid="{E66D4054-8CD2-4A4B-B0AD-DB08110FAB30}"/>
    <hyperlink ref="AA108" r:id="rId392" xr:uid="{EFF2180E-AD2B-4F8B-BEAA-E02DF83EEC63}"/>
    <hyperlink ref="D109" r:id="rId393" xr:uid="{D47CD0D3-3413-4A5C-B9FC-A676326A577D}"/>
    <hyperlink ref="D110" r:id="rId394" xr:uid="{6874830B-491E-4109-82F5-80D4FAA897BA}"/>
    <hyperlink ref="N110" r:id="rId395" xr:uid="{ABD330ED-8329-4A57-98C3-ABBE545B9830}"/>
    <hyperlink ref="V110" r:id="rId396" xr:uid="{9E35D81C-BA3C-4208-9394-AFB8B91F855B}"/>
    <hyperlink ref="D111" r:id="rId397" xr:uid="{3F9B58DB-3E15-4A7E-AE91-93452AB7437E}"/>
    <hyperlink ref="D112" r:id="rId398" xr:uid="{649BE77C-CE8F-43A7-8028-EFA860B7C5D1}"/>
    <hyperlink ref="Q112" r:id="rId399" xr:uid="{B4384C28-A43C-4314-8C3E-143510D86A39}"/>
    <hyperlink ref="W112" r:id="rId400" xr:uid="{A1DD4254-E19B-434B-AF66-E24D112FA16D}"/>
    <hyperlink ref="Z112" r:id="rId401" xr:uid="{2FE945F4-69F1-4671-A478-06259B50E55B}"/>
    <hyperlink ref="AE112" r:id="rId402" xr:uid="{A7E8B702-4F89-4D40-9CDC-9ACEAD7B8AF3}"/>
    <hyperlink ref="AH112" r:id="rId403" xr:uid="{BC57C10C-ACEE-4645-A302-985FDCF46F69}"/>
    <hyperlink ref="AK112" r:id="rId404" xr:uid="{4FC80099-4CEC-4E86-996A-0176977888E9}"/>
    <hyperlink ref="D113" r:id="rId405" xr:uid="{22D06175-714A-4A93-9B68-69FC2CB4F9C5}"/>
    <hyperlink ref="Q113" r:id="rId406" xr:uid="{55A4A1D0-1744-433B-87A0-AD09590563A9}"/>
    <hyperlink ref="D114" r:id="rId407" xr:uid="{B87825E3-D41D-4A07-A73E-9CEFC2165F34}"/>
    <hyperlink ref="Y114" r:id="rId408" xr:uid="{1CB98B7D-A363-4C6C-9D71-302E2EB40FD3}"/>
    <hyperlink ref="V114" r:id="rId409" xr:uid="{62255877-9896-4844-A804-52870299A2B4}"/>
    <hyperlink ref="U114" r:id="rId410" xr:uid="{14E0383E-CE84-48DF-9D9A-A4C47F17EA78}"/>
    <hyperlink ref="AA114" r:id="rId411" xr:uid="{E9C6B793-0968-4B71-971A-C66AFCC2620A}"/>
    <hyperlink ref="D115" r:id="rId412" xr:uid="{E1CB7F86-2EC0-4AA2-9BAC-68804A2C2FE5}"/>
    <hyperlink ref="D116" r:id="rId413" xr:uid="{F6D4A077-7041-4D0F-9655-FA95A705F28C}"/>
    <hyperlink ref="R116" r:id="rId414" xr:uid="{1D5AE1D9-CCC7-456A-98FE-D01AAFCD652C}"/>
    <hyperlink ref="AE116" r:id="rId415" xr:uid="{5A8BB97A-CEC6-4013-B1AE-714EF6FEBB66}"/>
    <hyperlink ref="AA116" r:id="rId416" xr:uid="{72635D12-B870-4651-9B98-C38B0B2349E9}"/>
    <hyperlink ref="D117" r:id="rId417" xr:uid="{053CA135-0426-4441-B2B5-CA2C56211AAA}"/>
    <hyperlink ref="R117" r:id="rId418" xr:uid="{3957533E-13A7-4805-AC12-45E62B075723}"/>
    <hyperlink ref="D118" r:id="rId419" xr:uid="{010252D0-D2AC-4BB4-9258-DAD01FD2A411}"/>
    <hyperlink ref="R118" r:id="rId420" xr:uid="{64030257-2684-41B8-A1F0-12CC4BDCA146}"/>
    <hyperlink ref="D119" r:id="rId421" xr:uid="{31488C0C-3BE3-4E80-A16B-97C47DE41993}"/>
    <hyperlink ref="Q119" r:id="rId422" xr:uid="{B521E807-A9E0-4951-A050-0F764423AE80}"/>
    <hyperlink ref="D120" r:id="rId423" xr:uid="{25720300-F9B1-4A3B-A4BB-1F0CAA0A5619}"/>
    <hyperlink ref="R120" r:id="rId424" xr:uid="{D3E7F7A9-3A8D-4991-BF53-1098B4967F4D}"/>
    <hyperlink ref="U120" r:id="rId425" xr:uid="{6EC9730F-7F02-4005-89C2-02E323227788}"/>
    <hyperlink ref="AA120" r:id="rId426" xr:uid="{4371D8D0-D01D-460B-96F4-A2809A96C110}"/>
    <hyperlink ref="D121" r:id="rId427" xr:uid="{485766BC-D4DF-4772-9BC4-5EA7B3B99229}"/>
    <hyperlink ref="D122" r:id="rId428" xr:uid="{D241C1A7-36DF-41AF-AF06-F0ECF9A22094}"/>
    <hyperlink ref="D123" r:id="rId429" xr:uid="{10C254E5-FC8C-4CB3-90BF-9B628D3B1469}"/>
    <hyperlink ref="R123" r:id="rId430" xr:uid="{AE17E87D-333B-4B8E-9CDA-CADB3D8DDB7C}"/>
    <hyperlink ref="D124" r:id="rId431" xr:uid="{1CEDC525-224B-4C70-A863-025B89F7A25A}"/>
    <hyperlink ref="R124" r:id="rId432" xr:uid="{4A25623B-0402-4C73-9530-DEE1A5C52BA2}"/>
    <hyperlink ref="AA124" r:id="rId433" xr:uid="{C75C2527-65D8-4677-9352-B934715D837C}"/>
    <hyperlink ref="D125" r:id="rId434" xr:uid="{44729BF6-A769-4304-9719-6AB5B68275AD}"/>
    <hyperlink ref="R125" r:id="rId435" xr:uid="{088DC146-D181-4A8E-A9AD-A01E2EAF3D77}"/>
    <hyperlink ref="D126" r:id="rId436" xr:uid="{B44317A3-2EBB-41DD-80E9-D536B70C041C}"/>
    <hyperlink ref="D127" r:id="rId437" xr:uid="{45B07FE2-AB69-4E28-9561-3F7892DABA4D}"/>
    <hyperlink ref="U127" r:id="rId438" xr:uid="{5E1E58D7-52F0-45F0-85E3-B72EF3D4E6FD}"/>
    <hyperlink ref="Q127" r:id="rId439" xr:uid="{53EE7880-BFCA-486F-93A5-327293991B2A}"/>
    <hyperlink ref="R127" r:id="rId440" xr:uid="{AE986544-F7D7-4998-A1FE-09819C1FB53B}"/>
    <hyperlink ref="D128" r:id="rId441" xr:uid="{56F67FAA-C7C2-4545-864F-F0DE1DAF0A43}"/>
    <hyperlink ref="R128" r:id="rId442" xr:uid="{DE82F625-E253-4B69-8DF4-AF5020E3E71E}"/>
    <hyperlink ref="D129" r:id="rId443" xr:uid="{2CF24787-E2BB-4344-BE21-77E87CF4838C}"/>
    <hyperlink ref="D130" r:id="rId444" xr:uid="{B9BB0135-3630-46B7-B75D-06C71E2560A4}"/>
    <hyperlink ref="R130" r:id="rId445" xr:uid="{06CFF438-B11A-49F4-BCF3-FF0EB506CA09}"/>
    <hyperlink ref="U130" r:id="rId446" xr:uid="{F89D1AA0-9FDD-4B4B-BD1A-5E55F3E0EB85}"/>
    <hyperlink ref="AA130" r:id="rId447" xr:uid="{2DE6E5EC-7D30-464F-898D-EC670E49CB3E}"/>
    <hyperlink ref="D131" r:id="rId448" xr:uid="{40FAD711-26A4-47CE-A8DB-182EFD597D52}"/>
    <hyperlink ref="R131" r:id="rId449" xr:uid="{0910F76C-B4EE-4013-8A61-9C267F49CF40}"/>
    <hyperlink ref="D132" r:id="rId450" xr:uid="{8D8F1138-C545-4F1F-A302-230E12F5D81D}"/>
    <hyperlink ref="R132" r:id="rId451" xr:uid="{746B1388-027E-4172-B220-4091A55E925F}"/>
    <hyperlink ref="D133" r:id="rId452" xr:uid="{ECEFC506-07A9-41AC-8D27-33AE9E4A59B2}"/>
    <hyperlink ref="W133" r:id="rId453" xr:uid="{EDD7BA77-84B0-4F92-9263-20BD9BE71636}"/>
    <hyperlink ref="Z133" r:id="rId454" xr:uid="{7691E978-4982-440E-BED4-06648EA71E39}"/>
    <hyperlink ref="V133" r:id="rId455" xr:uid="{B296A566-4EF4-4292-AF5C-4C518EE55D1E}"/>
    <hyperlink ref="D134" r:id="rId456" xr:uid="{4E37D778-20EB-4114-97F4-88A63D2797C8}"/>
    <hyperlink ref="D135" r:id="rId457" xr:uid="{D52DCDBB-DD81-4C03-8AA9-045C9A0ABCEA}"/>
    <hyperlink ref="U135" r:id="rId458" xr:uid="{90F969D3-DED1-4892-908F-58227E7E265E}"/>
    <hyperlink ref="R135" r:id="rId459" xr:uid="{B8900154-54EF-4613-B7EC-8C8C1C2BB275}"/>
    <hyperlink ref="D136" r:id="rId460" xr:uid="{31DF82D0-39B2-47FE-AF6B-E94BA02AC4F1}"/>
    <hyperlink ref="AE136" r:id="rId461" xr:uid="{13940B50-A59F-43BD-AECD-6A9C07F3F81F}"/>
    <hyperlink ref="AA136" r:id="rId462" xr:uid="{91DA1419-6AA4-4AB8-9146-396A8B0D6C69}"/>
    <hyperlink ref="U136" r:id="rId463" xr:uid="{9B9D9DDA-4CCA-4BF9-AC39-E0DCBDDDEF85}"/>
    <hyperlink ref="R136" r:id="rId464" xr:uid="{03507160-C0AE-43CC-93D5-E3EFE3883C40}"/>
    <hyperlink ref="D137" r:id="rId465" xr:uid="{247499EF-9644-41A4-A297-147BD4B031E4}"/>
    <hyperlink ref="Q137" r:id="rId466" xr:uid="{7D62BE24-907A-45C7-947B-D46A7A9202C5}"/>
    <hyperlink ref="D138" r:id="rId467" xr:uid="{BD164E0C-154B-4C27-87EF-0A4FB3F14C0E}"/>
    <hyperlink ref="R138" r:id="rId468" xr:uid="{E89C63B1-5E82-4055-BD05-C56599EDBC1A}"/>
    <hyperlink ref="AA138" r:id="rId469" xr:uid="{B85C49A2-BAD5-4FA3-9313-F0634CB998B0}"/>
    <hyperlink ref="U138" r:id="rId470" xr:uid="{AED77650-7E31-4B2E-8D75-DD61D7836C49}"/>
    <hyperlink ref="D139" r:id="rId471" xr:uid="{06C0E927-3325-4578-BBAC-B766C947E025}"/>
    <hyperlink ref="R139" r:id="rId472" xr:uid="{5723363F-5470-4A20-A9AD-71BC50119AA2}"/>
    <hyperlink ref="U139" r:id="rId473" xr:uid="{632A09D8-39A0-4150-897D-035B1890C796}"/>
    <hyperlink ref="D140" r:id="rId474" xr:uid="{255CF3FF-6BB3-44A6-B043-16B579A6B8F8}"/>
    <hyperlink ref="R140" r:id="rId475" xr:uid="{3142925F-1160-4D20-9B6E-8303F1AA8BD8}"/>
    <hyperlink ref="U140" r:id="rId476" xr:uid="{D90F61B9-7F4A-47B5-8A42-07C4FAB12F02}"/>
    <hyperlink ref="AE140" r:id="rId477" xr:uid="{7864C01C-A2EA-49BB-9DAD-7A89666F53A7}"/>
    <hyperlink ref="D141" r:id="rId478" xr:uid="{DA68D395-F6C9-47D0-8324-478BCA914175}"/>
    <hyperlink ref="AA141" r:id="rId479" xr:uid="{1A6DFD32-8ECD-476B-BAF6-30DA8293581E}"/>
    <hyperlink ref="D142" r:id="rId480" xr:uid="{A29AAE0E-EDF4-4798-96B5-1125A91FC7EF}"/>
    <hyperlink ref="D143" r:id="rId481" xr:uid="{7DBAFED4-C24C-43BF-88D1-C081B33A1DA9}"/>
    <hyperlink ref="X143" r:id="rId482" xr:uid="{6AE28568-6B6D-4570-BC60-219181291D2F}"/>
    <hyperlink ref="U143" r:id="rId483" xr:uid="{6873365D-A303-42BF-9E49-DEA68F85F1A5}"/>
    <hyperlink ref="AA143" r:id="rId484" xr:uid="{FCAD0041-1A35-4FAE-A442-25E283DEA088}"/>
    <hyperlink ref="D144" r:id="rId485" xr:uid="{45667A2A-766F-4414-A2CA-FEABD7F36699}"/>
    <hyperlink ref="Q144" r:id="rId486" xr:uid="{F476B258-B083-40B4-BB90-AA30C4927C25}"/>
    <hyperlink ref="D146" r:id="rId487" xr:uid="{AF8C232C-B51D-4152-98F5-4918900CF51C}"/>
    <hyperlink ref="D145" r:id="rId488" xr:uid="{6D19A5CC-8EA9-40E1-B8E2-9476D9424A3C}"/>
    <hyperlink ref="R145" r:id="rId489" xr:uid="{86BB8E5D-4769-45D3-B18D-ED5F4AFA62D5}"/>
    <hyperlink ref="M146" r:id="rId490" xr:uid="{6DB3D8A9-0A42-4014-8AEC-99B14EDAE013}"/>
    <hyperlink ref="S146" r:id="rId491" xr:uid="{2DEF2D31-4355-442B-BA78-4E426EFAA3CB}"/>
    <hyperlink ref="R146" r:id="rId492" xr:uid="{63CAA1FB-DBE9-4CC9-92D0-2512470148A9}"/>
    <hyperlink ref="D147" r:id="rId493" xr:uid="{45EE6602-0712-4F3B-B66B-9251B5232922}"/>
    <hyperlink ref="L147" r:id="rId494" xr:uid="{3325AB1D-7C90-43C3-8E8F-BDA86107BDE1}"/>
    <hyperlink ref="D148" r:id="rId495" xr:uid="{2F946C9D-3ADE-4274-BC85-E3EBFC75DB29}"/>
    <hyperlink ref="D149" r:id="rId496" xr:uid="{4BBFF67B-6204-40AE-9A3E-B2F2F4B2A047}"/>
    <hyperlink ref="D150" r:id="rId497" xr:uid="{676F5465-49F5-4688-95BA-48CF661A9223}"/>
    <hyperlink ref="R148" r:id="rId498" xr:uid="{01565189-8E03-4CE4-9D2A-CD853ECBAC22}"/>
    <hyperlink ref="U148" r:id="rId499" xr:uid="{3601746F-9922-4788-923C-B39E10E04B1D}"/>
    <hyperlink ref="AA148" r:id="rId500" xr:uid="{4A0C510C-C654-4DD6-85A1-E399FFF608E0}"/>
    <hyperlink ref="D151" r:id="rId501" xr:uid="{6C498494-B9A9-4CC0-88A8-604F2E72BE68}"/>
    <hyperlink ref="R151" r:id="rId502" xr:uid="{D41EF56D-0DEA-45EF-8DE2-F4942956AC23}"/>
    <hyperlink ref="L151" r:id="rId503" xr:uid="{7822DCB7-3AE2-45E9-A36F-B50A702662BA}"/>
    <hyperlink ref="U151" r:id="rId504" xr:uid="{19F4CC5E-604D-4373-9353-DB79F63E1633}"/>
    <hyperlink ref="D152" r:id="rId505" xr:uid="{27A46BFC-C903-42D9-969F-F1446E0ABD5B}"/>
    <hyperlink ref="D153" r:id="rId506" xr:uid="{3CA82E77-8412-474A-96A1-1983C1EFDB49}"/>
    <hyperlink ref="D154" r:id="rId507" xr:uid="{68B6F0F1-6BB2-423B-869A-F1CFACD80480}"/>
    <hyperlink ref="D155" r:id="rId508" xr:uid="{E4FEAAA5-9424-48ED-9A25-E7C450E03034}"/>
    <hyperlink ref="D156" r:id="rId509" xr:uid="{4F4D3604-79AB-4DA6-A0BE-EE0485D185DA}"/>
    <hyperlink ref="U152" r:id="rId510" xr:uid="{D011B29D-F216-459D-A5F4-4394FAD7DC72}"/>
    <hyperlink ref="U153" r:id="rId511" xr:uid="{11479A84-37D3-4029-9F95-D17A6DEC3F42}"/>
    <hyperlink ref="R153" r:id="rId512" xr:uid="{7B6E5188-8F5A-493B-84DC-B38C5E63EAE4}"/>
    <hyperlink ref="L153" r:id="rId513" xr:uid="{16DA45A3-509B-4A85-888D-EFDE360110EC}"/>
    <hyperlink ref="AA153" r:id="rId514" xr:uid="{A97FC9AC-8DFE-43F5-A521-FED4919D2BB0}"/>
    <hyperlink ref="V154" r:id="rId515" xr:uid="{394E5E33-AA09-41C7-BC4C-971F55F3CB39}"/>
    <hyperlink ref="Q155" r:id="rId516" xr:uid="{E7EF0633-274E-440A-94DC-7F867AA6326B}"/>
    <hyperlink ref="R156" r:id="rId517" xr:uid="{F2C8C2A8-773E-46AE-ACA6-3EB3EEEDAB86}"/>
    <hyperlink ref="D157" r:id="rId518" xr:uid="{2A4D8F4B-498C-44B8-945E-BC25EF034610}"/>
    <hyperlink ref="D158" r:id="rId519" xr:uid="{E6820676-7287-4898-B740-A928B5DA7BBB}"/>
    <hyperlink ref="D159" r:id="rId520" xr:uid="{3805CDD5-93DD-46CB-8340-DDE54C9B4246}"/>
    <hyperlink ref="R158" r:id="rId521" xr:uid="{3F51A6FE-9989-4E1E-9CCB-631B92C0042C}"/>
    <hyperlink ref="U158" r:id="rId522" xr:uid="{A6B6DBBD-1D15-4D42-B197-F38D6D69E318}"/>
    <hyperlink ref="AU158" r:id="rId523" xr:uid="{89665ACA-418D-444A-913A-E1069325176F}"/>
    <hyperlink ref="D160" r:id="rId524" xr:uid="{5E66918C-C591-498D-9D6A-8F11AE2B1261}"/>
    <hyperlink ref="R159" r:id="rId525" xr:uid="{721C3BC0-1D35-4FE8-BF6C-210C74FB6F08}"/>
    <hyperlink ref="AC160" r:id="rId526" xr:uid="{C39B14C8-717A-473C-9C54-AA822BB78266}"/>
    <hyperlink ref="W160" r:id="rId527" xr:uid="{C7340346-0C94-4796-A50A-15B304F4CABA}"/>
    <hyperlink ref="S160" r:id="rId528" xr:uid="{4B6AFE9D-CF6C-499A-B9F2-24EC7DFCDDAA}"/>
    <hyperlink ref="D161" r:id="rId529" xr:uid="{7C45D3D0-D752-43E5-8937-D64B491E65E3}"/>
    <hyperlink ref="D162" r:id="rId530" xr:uid="{343C441B-3FF8-4F8F-AFEE-15B28C500BEC}"/>
    <hyperlink ref="D163" r:id="rId531" xr:uid="{3EB1B271-3824-4ECB-B93F-3D208C04FD16}"/>
    <hyperlink ref="D164" r:id="rId532" xr:uid="{84FFA79B-CD86-4C4C-8D48-AC620F60790F}"/>
    <hyperlink ref="D165" r:id="rId533" xr:uid="{DC4F4CED-7E64-4DB0-9450-51008DE7C0FF}"/>
    <hyperlink ref="R161" r:id="rId534" xr:uid="{B881F3BC-A310-4925-A6AC-2CB13954A1BD}"/>
    <hyperlink ref="U161" r:id="rId535" xr:uid="{A0DE0527-4816-4313-AD68-8B24517979F9}"/>
    <hyperlink ref="Q162" r:id="rId536" xr:uid="{74941586-429B-40E4-BAAC-7FF1792AD272}"/>
    <hyperlink ref="R162" r:id="rId537" xr:uid="{83E4523E-AEC9-4EDE-862F-3FB5AADE84B8}"/>
    <hyperlink ref="U162" r:id="rId538" xr:uid="{99AAC86A-35D7-4282-A6AA-6832E4BD72D9}"/>
    <hyperlink ref="U163" r:id="rId539" xr:uid="{379E14CA-530C-47FD-9582-224847CE3095}"/>
    <hyperlink ref="L164" r:id="rId540" xr:uid="{523840D6-5B08-4ECB-8C90-EEDF2878EF68}"/>
    <hyperlink ref="AV165" r:id="rId541" xr:uid="{97037593-AFC0-42C5-869E-6754D11ACBAB}"/>
    <hyperlink ref="AT165" r:id="rId542" xr:uid="{E8E24248-4058-4DD2-AFE0-1D020733F35C}"/>
    <hyperlink ref="AP165" r:id="rId543" xr:uid="{3CC119F2-6CEF-49D3-B528-480483C6A276}"/>
    <hyperlink ref="AK165" r:id="rId544" xr:uid="{0B611792-874E-426C-861D-2E77AAEEB0F2}"/>
    <hyperlink ref="AL165" r:id="rId545" xr:uid="{A0DA45AF-EAF4-4A7B-BE05-2641DDF0E5F5}"/>
    <hyperlink ref="AH165" r:id="rId546" xr:uid="{817C969D-F6EE-4488-9471-06F2CF7B4AF4}"/>
    <hyperlink ref="AI165" r:id="rId547" xr:uid="{58B7301A-D5B4-43CF-AAC2-7E7C07C275EE}"/>
    <hyperlink ref="AE165" r:id="rId548" xr:uid="{9A1E3B76-21C8-43EB-929E-5FA99F5DED2E}"/>
    <hyperlink ref="AD165" r:id="rId549" xr:uid="{CC3225C1-A286-4A2F-81D9-BCAB2F50D4A4}"/>
    <hyperlink ref="AA165" r:id="rId550" xr:uid="{BCEA739F-A212-4DC9-B78A-0FB00373B9F4}"/>
    <hyperlink ref="Z165" r:id="rId551" xr:uid="{EABF3232-6AE6-4CBC-94BA-36FA1EFB6241}"/>
    <hyperlink ref="U165" r:id="rId552" xr:uid="{E0041E41-9B5A-4706-8FB0-E80F62E4A72E}"/>
    <hyperlink ref="W165" r:id="rId553" xr:uid="{BFD20C1F-B59E-4375-9D72-AE35FA925390}"/>
    <hyperlink ref="R165" r:id="rId554" xr:uid="{2C701FDF-16C2-4E47-9F4E-9DCCC9052008}"/>
    <hyperlink ref="S165" r:id="rId555" xr:uid="{8916FEED-F40B-4859-98DD-09B671E902AA}"/>
    <hyperlink ref="D166" r:id="rId556" xr:uid="{A939408C-E09A-40F2-8F56-439411329D6D}"/>
    <hyperlink ref="D167" r:id="rId557" xr:uid="{C7985EE5-2DCE-4F8A-BF4D-EC6A18D03AA4}"/>
    <hyperlink ref="D168" r:id="rId558" xr:uid="{0DEF6E6E-CD97-4192-B17F-F31BC8E3824D}"/>
    <hyperlink ref="D169" r:id="rId559" xr:uid="{7548DBE6-9499-44FC-9F24-65C89B972243}"/>
    <hyperlink ref="Z169" r:id="rId560" xr:uid="{C48199D2-7D9C-4511-B894-64C1728308A2}"/>
    <hyperlink ref="AD169" r:id="rId561" xr:uid="{892658FC-C118-41F1-92AB-DB40EDE00BBC}"/>
    <hyperlink ref="AI169" r:id="rId562" xr:uid="{67E58A58-894E-4E59-9D56-5B0E414260E1}"/>
    <hyperlink ref="AP169" r:id="rId563" xr:uid="{2457A34E-CECF-49DA-8ED5-C977DB1B7CB7}"/>
    <hyperlink ref="D170" r:id="rId564" xr:uid="{B58B4E55-6EEE-4C7B-A853-DF8BF7458F37}"/>
    <hyperlink ref="D171" r:id="rId565" xr:uid="{E30E6E09-1EC8-4C14-8E8F-09A7639057A4}"/>
    <hyperlink ref="R171" r:id="rId566" xr:uid="{1112ACFB-020D-4CBC-8C91-001729A2FFE6}"/>
    <hyperlink ref="U171" r:id="rId567" xr:uid="{335694D0-2759-43CD-B409-9B4103D60FE6}"/>
    <hyperlink ref="D172" r:id="rId568" xr:uid="{3D5D7B6F-56C1-48B0-BC51-6AA6695A58BA}"/>
    <hyperlink ref="D173" r:id="rId569" xr:uid="{F48E4A49-1C8C-4F58-A014-751B3ACEB371}"/>
    <hyperlink ref="D174" r:id="rId570" xr:uid="{4038DDBA-C6CC-4A86-8C98-3CC4984B4636}"/>
    <hyperlink ref="D175" r:id="rId571" xr:uid="{D9DFA848-E2E4-430E-A1C0-B191FAA7C3E8}"/>
    <hyperlink ref="O174" r:id="rId572" xr:uid="{93EFD7F2-04ED-4A96-817A-E0DFC8C8B49F}"/>
    <hyperlink ref="R174" r:id="rId573" xr:uid="{1730A37A-53BB-4AED-A022-034F77EF90B0}"/>
    <hyperlink ref="U174" r:id="rId574" xr:uid="{3125BB79-F2C9-4D4E-B433-49B2F9070C17}"/>
    <hyperlink ref="AA174" r:id="rId575" xr:uid="{EDF8A3C6-7F35-4228-9564-10A31BA7A9C5}"/>
    <hyperlink ref="Q175" r:id="rId576" xr:uid="{25A3C8BE-6C3F-4A60-8D1C-1AB67C551382}"/>
    <hyperlink ref="V175" r:id="rId577" xr:uid="{D4B391FC-05AC-4B30-B649-921C09FFF27A}"/>
    <hyperlink ref="Y175" r:id="rId578" xr:uid="{6002BEE3-42FB-4293-B7E1-455815B0B536}"/>
    <hyperlink ref="AC175" r:id="rId579" xr:uid="{ECB38128-44AA-4362-B584-64867FDCBC87}"/>
    <hyperlink ref="AG175" r:id="rId580" xr:uid="{5085534E-640C-472D-9F9B-78AD999C7D29}"/>
    <hyperlink ref="D176" r:id="rId581" xr:uid="{D2FC0162-766F-4FD5-B6AF-998EE36FA9FF}"/>
    <hyperlink ref="D177" r:id="rId582" xr:uid="{E9E69E10-72D7-4BC3-8A67-345009CD0571}"/>
    <hyperlink ref="Q176" r:id="rId583" xr:uid="{E7E14B1D-2744-4772-86F7-E58836DCE3CB}"/>
    <hyperlink ref="O177" r:id="rId584" xr:uid="{C59F0837-3C23-4042-8991-2AA8E4144CC6}"/>
    <hyperlink ref="R177" r:id="rId585" xr:uid="{DADCB3EF-0A13-4898-B11E-8D2A2A6838B2}"/>
    <hyperlink ref="U177" r:id="rId586" xr:uid="{51B8508B-BAD5-485C-9BC9-FD386C5D75E0}"/>
    <hyperlink ref="D178" r:id="rId587" xr:uid="{02923ABD-609A-4B17-B448-626EF761F661}"/>
    <hyperlink ref="D179" r:id="rId588" xr:uid="{D404439E-8E2F-44A1-B51D-6EB36F3002AC}"/>
    <hyperlink ref="D180" r:id="rId589" xr:uid="{D7F4999F-6283-455B-AFF2-F83386EA175B}"/>
    <hyperlink ref="O178" r:id="rId590" xr:uid="{C1FCDED2-5B68-4BEA-91DF-1ACABDB684DB}"/>
    <hyperlink ref="R178" r:id="rId591" xr:uid="{249C919B-CF1D-49B0-BB04-9B272DEF4F0B}"/>
    <hyperlink ref="D181" r:id="rId592" xr:uid="{F69A3AD8-10AF-48F2-89F0-D65F0A89EACA}"/>
    <hyperlink ref="R181" r:id="rId593" xr:uid="{BD261C35-9D26-46EC-8784-22A6746EA5EB}"/>
    <hyperlink ref="U181" r:id="rId594" xr:uid="{8BB911B3-36A8-4326-AAF2-496A14744B0C}"/>
    <hyperlink ref="AA181" r:id="rId595" xr:uid="{2A9BE529-4F16-44D7-AC13-EC40394840F7}"/>
    <hyperlink ref="AE181" r:id="rId596" xr:uid="{8F782405-461B-4C77-BDB8-97588A94D268}"/>
    <hyperlink ref="D182" r:id="rId597" xr:uid="{20DCDE54-6088-41AC-9016-EA50FF146055}"/>
    <hyperlink ref="AH181" r:id="rId598" xr:uid="{466E1826-6F88-4636-90BD-C15A7854A8CB}"/>
    <hyperlink ref="AK181" r:id="rId599" xr:uid="{BD9341C2-8882-4554-B124-AE6AE13E03C1}"/>
    <hyperlink ref="R182" r:id="rId600" xr:uid="{2014E47B-207D-43E6-8344-8469C4A809FB}"/>
    <hyperlink ref="Q2" r:id="rId601" xr:uid="{8E114886-3709-4AAF-AC41-EF84718384A4}"/>
    <hyperlink ref="AW5" r:id="rId602" xr:uid="{140BEA43-BABC-4602-AD5C-45B78D7D1877}"/>
    <hyperlink ref="F2" r:id="rId603" xr:uid="{6264A559-6ACC-4E2C-9802-243438A6AF01}"/>
    <hyperlink ref="F3" r:id="rId604" xr:uid="{0AB9C390-C95E-4610-8631-57B63CCD27FF}"/>
    <hyperlink ref="F5" r:id="rId605" xr:uid="{354196C6-42EB-41F3-A16C-8722E77D0B14}"/>
    <hyperlink ref="F6" r:id="rId606" xr:uid="{7C6A87FF-2E04-4F4D-9B07-E2891E0EA5A3}"/>
    <hyperlink ref="F7" r:id="rId607" xr:uid="{B2017818-6187-4F27-9C01-5BCE1F5000A0}"/>
    <hyperlink ref="F8" r:id="rId608" xr:uid="{79FE4166-848B-46CE-AC8B-319F53CD3106}"/>
    <hyperlink ref="F9" r:id="rId609" xr:uid="{08E9DD72-2BD7-41F7-93E2-531722F30A1F}"/>
    <hyperlink ref="L9" r:id="rId610" xr:uid="{17A0722F-BF04-48F7-92C7-CDB7C51473C9}"/>
    <hyperlink ref="T9" r:id="rId611" xr:uid="{25C03F5D-D2E0-486E-BB18-CE0A3E035F92}"/>
    <hyperlink ref="P9" r:id="rId612" xr:uid="{C83FB864-1CF2-4C73-86B5-A0ABE82C8C12}"/>
    <hyperlink ref="R9" r:id="rId613" xr:uid="{A220A96F-95C7-4B91-B932-9015A71746AD}"/>
    <hyperlink ref="U9" r:id="rId614" xr:uid="{553C0A4C-C5F8-48D9-8A88-EC17C5154890}"/>
    <hyperlink ref="F10" r:id="rId615" xr:uid="{AA2ABA94-55E6-40CE-ABBA-3A4F05FA3CFE}"/>
    <hyperlink ref="R10" r:id="rId616" xr:uid="{11500EDA-AF1C-42DE-8AB6-EC2E0CFF018A}"/>
    <hyperlink ref="D183" r:id="rId617" xr:uid="{AD7BCD79-06ED-40E8-8D48-C81CAF5D8BB9}"/>
    <hyperlink ref="U183" r:id="rId618" xr:uid="{D2F4364C-2577-479C-889F-70C3D84E1875}"/>
    <hyperlink ref="F183" r:id="rId619" xr:uid="{85D44CA6-4298-4CC8-973D-F97338A1B97B}"/>
    <hyperlink ref="D184" r:id="rId620" xr:uid="{C47EB0D6-47C8-4CF0-863E-C92DAE35D556}"/>
    <hyperlink ref="F184" r:id="rId621" xr:uid="{B9FB9F0E-7407-4172-B7BF-57FFBD543EE7}"/>
    <hyperlink ref="R184" r:id="rId622" xr:uid="{EE9C917A-5521-47B3-9DFD-ED22FA89B89A}"/>
    <hyperlink ref="U184" r:id="rId623" xr:uid="{A5459276-0FB2-4912-8304-72737BB7BA41}"/>
    <hyperlink ref="AA184" r:id="rId624" xr:uid="{51A4D48D-C88A-48BB-B6A8-F744DBB6845D}"/>
    <hyperlink ref="AE184" r:id="rId625" xr:uid="{F3F5335A-F161-4B68-9C0D-F7905B1D9CC0}"/>
    <hyperlink ref="AH184" r:id="rId626" xr:uid="{F0B61066-8A17-4429-89CA-6FEA401D3EFC}"/>
    <hyperlink ref="AK184" r:id="rId627" xr:uid="{4EC7C368-314F-4100-8B0C-C9EAFDC8E110}"/>
    <hyperlink ref="D185" r:id="rId628" xr:uid="{8AE58725-312D-40CC-84D1-7412B8F54DD3}"/>
    <hyperlink ref="F185" r:id="rId629" xr:uid="{39838B01-B3AE-40EF-A084-F2D0E6943E58}"/>
    <hyperlink ref="Q185" r:id="rId630" xr:uid="{CCEC4532-8CFA-4E10-A8E4-CB599E58053A}"/>
    <hyperlink ref="F186" r:id="rId631" xr:uid="{CD79BCFB-5062-4B41-B429-EFED20E5A0B9}"/>
    <hyperlink ref="D186" r:id="rId632" xr:uid="{DD9917B3-3299-4D4A-BBF7-F28C8798A35E}"/>
    <hyperlink ref="R186" r:id="rId633" xr:uid="{3F371668-10FC-4FD6-B45F-2FF4C33C0157}"/>
    <hyperlink ref="U186" r:id="rId634" xr:uid="{2F46864F-5712-4C8E-9CB2-B9EFAAA1A598}"/>
    <hyperlink ref="D187" r:id="rId635" xr:uid="{6D9DC23B-415A-47DD-870F-9BACE57D3F42}"/>
    <hyperlink ref="F187" r:id="rId636" xr:uid="{9727B9B9-F4C4-435C-AB41-EE01347E0D74}"/>
    <hyperlink ref="R187" r:id="rId637" xr:uid="{D7F3EDD3-4441-412A-87DE-C7C298268B80}"/>
    <hyperlink ref="D188" r:id="rId638" xr:uid="{E3A85E8E-D671-49CC-B8DF-CF818FB038D6}"/>
    <hyperlink ref="F188" r:id="rId639" xr:uid="{E7A1726D-56CD-402D-B8BB-4889C4024ECA}"/>
    <hyperlink ref="R188" r:id="rId640" xr:uid="{9C99C1DB-E872-4221-80B4-B847608CF266}"/>
    <hyperlink ref="U188" r:id="rId641" xr:uid="{C02CE824-4313-4CAB-9EC4-A075A65291FD}"/>
    <hyperlink ref="AA188" r:id="rId642" xr:uid="{97DFC8ED-D112-4952-8D53-C619274D1013}"/>
    <hyperlink ref="AE188" r:id="rId643" xr:uid="{31BBEE8B-F26E-4578-AD13-97661761D840}"/>
    <hyperlink ref="D189" r:id="rId644" xr:uid="{132713E9-E95F-4BA8-8267-4520BB1B8ACD}"/>
    <hyperlink ref="F189" r:id="rId645" xr:uid="{DD59DDA9-223F-4820-9DFD-0509694D0EF1}"/>
    <hyperlink ref="U189" r:id="rId646" xr:uid="{A33D71D9-8D81-459F-8C2F-218F78CD64B6}"/>
    <hyperlink ref="R189" r:id="rId647" xr:uid="{84979399-D5F8-4AFA-B958-1304FAC5CE2E}"/>
    <hyperlink ref="D190" r:id="rId648" xr:uid="{12F0E109-0361-41DD-B6F0-A31453BCD823}"/>
    <hyperlink ref="F190" r:id="rId649" xr:uid="{99C1C25C-7CF8-4C36-91ED-880678D26908}"/>
    <hyperlink ref="R190" r:id="rId650" xr:uid="{AD9AC335-EE62-4A2D-9BEB-5E13E2FC3EA0}"/>
    <hyperlink ref="D191" r:id="rId651" xr:uid="{AA7E2E3D-CF18-4297-8EF9-ACA56237EFEB}"/>
    <hyperlink ref="F191" r:id="rId652" xr:uid="{386A9E74-8898-474F-9B43-9CDED64B8C29}"/>
    <hyperlink ref="R191" r:id="rId653" xr:uid="{409F1A6A-1E78-45E2-BAAF-55DE6DA8029B}"/>
    <hyperlink ref="D192" r:id="rId654" xr:uid="{FCAD9C4E-B551-426E-878E-16D625AB981B}"/>
    <hyperlink ref="F192" r:id="rId655" xr:uid="{63B53873-3AB5-48F8-918B-F0F2F967F1D9}"/>
    <hyperlink ref="R192" r:id="rId656" xr:uid="{6CECD172-B353-4429-B0F1-8F1041E9E271}"/>
    <hyperlink ref="U192" r:id="rId657" xr:uid="{29BBF35E-5042-4470-B5C0-12A887A3B0F8}"/>
    <hyperlink ref="AA192" r:id="rId658" xr:uid="{C526B6DE-E712-4A8E-8374-A498C6E50500}"/>
    <hyperlink ref="D193" r:id="rId659" xr:uid="{0FFD2B02-E919-44EC-BB4C-FFA5B776347A}"/>
    <hyperlink ref="F193" r:id="rId660" xr:uid="{072122D2-AE08-4AD7-8740-81EABC824D13}"/>
    <hyperlink ref="R193" r:id="rId661" xr:uid="{A13A4563-BB11-45C7-ADF4-4890001E77CB}"/>
    <hyperlink ref="D194" r:id="rId662" xr:uid="{07B1CE0F-4AFC-4303-B174-C05DFDF6AC6B}"/>
    <hyperlink ref="F194" r:id="rId663" xr:uid="{F9BD788F-DD52-47A5-B622-E99D9BEAA3ED}"/>
    <hyperlink ref="U194" r:id="rId664" xr:uid="{FB339D46-A951-45B1-90F2-E7A05FD45D0F}"/>
    <hyperlink ref="F195" r:id="rId665" xr:uid="{2435E0A9-0904-41F7-BF31-8985F9B4D9D0}"/>
    <hyperlink ref="D195" r:id="rId666" xr:uid="{6E4F8331-8B7D-477F-9050-913298BE0FB2}"/>
    <hyperlink ref="AH195" r:id="rId667" xr:uid="{25D55B37-7DD9-4BBB-B71C-C22555B7290F}"/>
    <hyperlink ref="AE195" r:id="rId668" xr:uid="{A553B3F2-2436-4C2E-BE82-AD3177272CE5}"/>
    <hyperlink ref="AA195" r:id="rId669" xr:uid="{468D04E0-68E4-4770-92A7-73DA9C141468}"/>
    <hyperlink ref="U195" r:id="rId670" xr:uid="{055FD01E-5424-4AB2-AC8A-913A055E9866}"/>
    <hyperlink ref="R195" r:id="rId671" xr:uid="{0ACF96C2-F457-4139-BC5E-59D3ACE67D0E}"/>
    <hyperlink ref="P195" r:id="rId672" xr:uid="{027AF1C7-ADA9-40DD-A634-FFC29896724F}"/>
    <hyperlink ref="D196" r:id="rId673" xr:uid="{B933B507-B59C-4CB4-9150-82D2660205D9}"/>
    <hyperlink ref="F196" r:id="rId674" xr:uid="{09EDAEEC-9BFC-466B-BAD5-E980EEB8AEE3}"/>
    <hyperlink ref="D197" r:id="rId675" xr:uid="{908008DE-A21E-4549-A106-B8DA850FC40F}"/>
    <hyperlink ref="F197" r:id="rId676" xr:uid="{18F56633-73DD-4314-999A-339DB13B7AAE}"/>
    <hyperlink ref="R197" r:id="rId677" xr:uid="{7037F4D4-818E-4AC8-9577-1B1C68B1D58B}"/>
    <hyperlink ref="AA197" r:id="rId678" xr:uid="{ADFB31CE-DAFD-4F0F-B91A-9B7476B29D89}"/>
    <hyperlink ref="AL197" r:id="rId679" xr:uid="{C70D554F-BD0D-43C5-B93D-A50D29D6A459}"/>
    <hyperlink ref="U197" r:id="rId680" xr:uid="{C34DFD9E-DDAF-47D8-ABB6-CA8201A6DCC1}"/>
    <hyperlink ref="D198" r:id="rId681" xr:uid="{B039B969-D479-40F3-B67D-3B71ED156B68}"/>
    <hyperlink ref="F198" r:id="rId682" xr:uid="{B23176B8-CC47-454B-883D-785C064B0D0D}"/>
    <hyperlink ref="R198" r:id="rId683" xr:uid="{22134FEC-74A7-40FA-AD75-C78FFBA10EC3}"/>
    <hyperlink ref="U198" r:id="rId684" xr:uid="{B13E0B68-6C10-4F93-B2C3-B39DCF8539D5}"/>
    <hyperlink ref="AA198" r:id="rId685" xr:uid="{E5D5FF04-D5C6-4CF2-967A-9566CDC41E32}"/>
    <hyperlink ref="D199" r:id="rId686" xr:uid="{3E8BB2A6-66F4-4742-855C-CD7B99ABAA3D}"/>
    <hyperlink ref="F199" r:id="rId687" xr:uid="{92EE73F3-34E5-4B61-BEAC-B20B30248621}"/>
    <hyperlink ref="D200" r:id="rId688" xr:uid="{CD26BB35-A52E-4423-A2BA-C81AF7118582}"/>
    <hyperlink ref="F200" r:id="rId689" xr:uid="{AE5B1C1F-02A0-47EE-B877-7EDC314B1765}"/>
    <hyperlink ref="R200" r:id="rId690" xr:uid="{853DA2E7-8155-4535-A24D-22D6EB44FB63}"/>
    <hyperlink ref="U200" r:id="rId691" xr:uid="{413E6752-0D19-417A-93C5-E48A1E50B1F0}"/>
    <hyperlink ref="AA200" r:id="rId692" xr:uid="{2FA0C21F-BDF7-409A-B8C0-58347DB88637}"/>
    <hyperlink ref="AE200" r:id="rId693" xr:uid="{F52A7A1E-478A-44FF-84CA-7757C9905F38}"/>
    <hyperlink ref="D201" r:id="rId694" xr:uid="{F4716430-6858-4931-BE5A-E1BC299CA25C}"/>
    <hyperlink ref="F201" r:id="rId695" xr:uid="{68AD6C20-2C47-46BA-81D2-01B82B53F9E0}"/>
    <hyperlink ref="U201" r:id="rId696" xr:uid="{91B2FE30-CCE2-4851-85F8-BFEAE4457020}"/>
    <hyperlink ref="D202" r:id="rId697" xr:uid="{9EEA12DC-EFE5-40AF-AFA3-7DC736050B46}"/>
    <hyperlink ref="F202" r:id="rId698" xr:uid="{8FA3E161-3C4E-4222-9316-1507A895DF13}"/>
    <hyperlink ref="R202" r:id="rId699" xr:uid="{E5D64110-C050-42D4-833C-19ACD2A3D6C5}"/>
    <hyperlink ref="U202" r:id="rId700" xr:uid="{E40BFB68-FB98-44BF-AF9F-3DA8E7E20F6F}"/>
    <hyperlink ref="Y202" r:id="rId701" xr:uid="{6645391A-8644-44CA-953C-3CC25DFB2562}"/>
    <hyperlink ref="D203" r:id="rId702" xr:uid="{87655FD1-3963-49DC-9A00-4C3A470EA067}"/>
    <hyperlink ref="F203" r:id="rId703" xr:uid="{327D52EE-37D5-4426-AEBC-95CF14E36E1D}"/>
    <hyperlink ref="R203" r:id="rId704" xr:uid="{05539A88-51B7-4AF2-8BFF-310ECF767BC4}"/>
    <hyperlink ref="U203" r:id="rId705" xr:uid="{9E489B83-921B-4548-8390-C4637E716F0A}"/>
    <hyperlink ref="AA203" r:id="rId706" xr:uid="{3A867BDB-A821-419C-B4DC-645A4F4C9B8D}"/>
    <hyperlink ref="AE203" r:id="rId707" xr:uid="{D900173C-33CA-4CF7-911B-9CDC81042724}"/>
    <hyperlink ref="AH203" r:id="rId708" xr:uid="{D4C02BDA-F8B2-40F6-9210-4C744F9737B8}"/>
    <hyperlink ref="AK203" r:id="rId709" xr:uid="{AD8B3305-8E75-4F2D-917D-1B6D6012A5F2}"/>
    <hyperlink ref="D204" r:id="rId710" xr:uid="{362A12F2-20BB-49CB-A576-94EAC8BD0C95}"/>
    <hyperlink ref="F204" r:id="rId711" xr:uid="{CA9EBC97-3AE0-47A1-9A02-6618DEA7C12C}"/>
    <hyperlink ref="D205" r:id="rId712" xr:uid="{3FD92A43-1DD6-480A-BC3A-AE59FFCA7B92}"/>
    <hyperlink ref="F205" r:id="rId713" xr:uid="{39BF12F4-D7D6-4932-B9B6-C59DEE8BD0F2}"/>
    <hyperlink ref="R205" r:id="rId714" xr:uid="{33E43EFF-11E1-4874-8612-710EE4D8BD10}"/>
    <hyperlink ref="U205" r:id="rId715" xr:uid="{7EBADA9B-5B71-4155-BB70-8FA36F9AA2D3}"/>
    <hyperlink ref="AA205" r:id="rId716" xr:uid="{91C12116-0466-4D1B-B7F3-6E50E5F455AA}"/>
    <hyperlink ref="D206" r:id="rId717" xr:uid="{B4FFC044-50EC-416A-8B31-CDEB32EFD1C6}"/>
    <hyperlink ref="F206" r:id="rId718" xr:uid="{49BC9ABD-5BC8-4C80-B278-F4149E838660}"/>
    <hyperlink ref="T206" r:id="rId719" xr:uid="{A33A6705-30F4-4F91-88F9-436BA30F49E9}"/>
    <hyperlink ref="R206" r:id="rId720" xr:uid="{ECDFDFA5-8B00-45E0-BDE9-64D933446B59}"/>
    <hyperlink ref="P206" r:id="rId721" xr:uid="{4914D0F6-E4A7-4E7B-A7FC-32BF688CD9DF}"/>
    <hyperlink ref="AA206" r:id="rId722" xr:uid="{E74A4897-FEF2-4B1B-BB28-EDA44E403A39}"/>
    <hyperlink ref="D207" r:id="rId723" xr:uid="{11F96F6C-AE25-4FD5-A74A-CCA2D705EFA4}"/>
    <hyperlink ref="F207" r:id="rId724" xr:uid="{59BB8BD6-CAC6-4DCF-81AE-4CFDED6935D8}"/>
    <hyperlink ref="D208" r:id="rId725" xr:uid="{7D4658FC-393E-449C-8B64-019F1C29E6D3}"/>
    <hyperlink ref="F208" r:id="rId726" xr:uid="{291DDF81-6695-4B40-AEAF-64715603921D}"/>
    <hyperlink ref="R208" r:id="rId727" xr:uid="{B608BC13-C356-488D-A628-3C2DA020F198}"/>
    <hyperlink ref="D209" r:id="rId728" xr:uid="{6A0A3EFD-2A90-48BB-B48F-4860445F50B7}"/>
    <hyperlink ref="F209" r:id="rId729" xr:uid="{0EE03333-BBED-4002-BF25-840245A24BA7}"/>
    <hyperlink ref="D210" r:id="rId730" xr:uid="{D0C67285-BDC1-45FD-9F71-D1988D8D7CA9}"/>
    <hyperlink ref="F210" r:id="rId731" xr:uid="{FD58425A-F628-4A84-B544-65F588F8323F}"/>
    <hyperlink ref="D211" r:id="rId732" xr:uid="{5C669777-70D2-4DBD-BCC4-E5D5417C0662}"/>
    <hyperlink ref="F211" r:id="rId733" xr:uid="{2E37D3AD-B2EE-46D0-8A60-3C06AD89059E}"/>
    <hyperlink ref="R211" r:id="rId734" xr:uid="{1598D919-9E0D-4083-A698-3F452B117B6A}"/>
    <hyperlink ref="D212" r:id="rId735" xr:uid="{42375B60-01E9-48BE-979A-6F1FCCD16F96}"/>
    <hyperlink ref="F212" r:id="rId736" xr:uid="{EA824DDF-B95C-421E-9A17-DC84DF39228B}"/>
    <hyperlink ref="AP212" r:id="rId737" xr:uid="{102D519C-0B31-42BE-870B-FC5B80E911A9}"/>
    <hyperlink ref="AW212" r:id="rId738" xr:uid="{1FE81C83-E522-4286-AB4B-BC66A581E79E}"/>
    <hyperlink ref="D213" r:id="rId739" xr:uid="{ED29C897-863B-4BD3-80D7-B60133F8DF46}"/>
    <hyperlink ref="F213" r:id="rId740" xr:uid="{583A4197-4B76-4F26-9BB0-516C33FD12D8}"/>
    <hyperlink ref="U213" r:id="rId741" xr:uid="{245537A2-C962-438C-BCA0-578E12A2A775}"/>
    <hyperlink ref="AA213" r:id="rId742" xr:uid="{879ACF24-05AC-48FB-B3E8-1DE81763BBDD}"/>
    <hyperlink ref="D214" r:id="rId743" xr:uid="{3708D246-6937-44D8-9EFA-3E393130C15B}"/>
    <hyperlink ref="F214" r:id="rId744" xr:uid="{32797999-E14A-4F1D-8CE7-8290165A7C93}"/>
    <hyperlink ref="R214" r:id="rId745" xr:uid="{C705143C-8294-4B7D-B0AC-5F54C0191EA1}"/>
    <hyperlink ref="U214" r:id="rId746" xr:uid="{5BFAD369-2A4C-40D9-B99C-2F4833390AFD}"/>
    <hyperlink ref="AA214" r:id="rId747" xr:uid="{ED396B4B-820B-4B3C-A235-082E1F025A32}"/>
    <hyperlink ref="D215" r:id="rId748" xr:uid="{0DFD0C86-956E-4B45-B603-8E07F62CDA19}"/>
    <hyperlink ref="F215" r:id="rId749" xr:uid="{A3C55851-DC6F-414F-9B84-8E1D0B6324B0}"/>
    <hyperlink ref="D216" r:id="rId750" xr:uid="{44A387E0-72D0-45AD-A608-706AD8426A73}"/>
    <hyperlink ref="F216" r:id="rId751" xr:uid="{22AA6672-6B9B-4986-B7D6-605A8A0B1162}"/>
    <hyperlink ref="R216" r:id="rId752" xr:uid="{57C750D5-0ECA-4784-9197-C9995E84FCDD}"/>
    <hyperlink ref="F217" r:id="rId753" xr:uid="{87ECFE21-3DA5-4095-8FCA-2192306AEA71}"/>
    <hyperlink ref="D217" r:id="rId754" xr:uid="{0CB4A78E-E55F-491F-94F7-303FB9C6EC9C}"/>
    <hyperlink ref="R217" r:id="rId755" xr:uid="{59D4AF42-1B85-4A0B-8145-12A32AE27891}"/>
    <hyperlink ref="D218" r:id="rId756" xr:uid="{BCD7DF53-4ADC-4D47-9885-0B678CD58C5A}"/>
    <hyperlink ref="F218" r:id="rId757" xr:uid="{9C21A413-1495-4943-9472-6F8056027CBD}"/>
    <hyperlink ref="L218" r:id="rId758" xr:uid="{B629C3B9-4914-4E4E-AFB3-F65306E3448E}"/>
    <hyperlink ref="R218" r:id="rId759" xr:uid="{40C0224D-7D3B-471E-88DD-F2931E52AAB2}"/>
    <hyperlink ref="AW218" r:id="rId760" xr:uid="{B73D6E26-D3F6-4630-BFE3-E2444390A33E}"/>
    <hyperlink ref="D219" r:id="rId761" xr:uid="{CBE1C08B-1D11-4528-BF80-D819AAC50EAA}"/>
    <hyperlink ref="F219" r:id="rId762" xr:uid="{FADA30F0-1719-45C6-8DDD-27224B679AFD}"/>
    <hyperlink ref="R219" r:id="rId763" xr:uid="{C2E90DAF-64F5-43DE-AEB5-A560211B2FDC}"/>
    <hyperlink ref="Q219" r:id="rId764" xr:uid="{346F6F52-2F54-4A7C-8D89-B111C5A49873}"/>
    <hyperlink ref="AW219" r:id="rId765" xr:uid="{B3C3D71F-23E5-4F2B-A92B-6CD036A32148}"/>
    <hyperlink ref="V219" r:id="rId766" xr:uid="{C6746125-98BB-408F-B102-EAD0D28B3336}"/>
    <hyperlink ref="AC219" r:id="rId767" xr:uid="{5A7E0EEF-D7FD-4F05-B1A3-88D9E6957004}"/>
    <hyperlink ref="D220" r:id="rId768" xr:uid="{10E39490-58B4-4B40-9DE6-6A29A94356AC}"/>
    <hyperlink ref="F220" r:id="rId769" xr:uid="{BCD1A3F5-3508-4353-8466-E3CB7E9A79EA}"/>
    <hyperlink ref="L220" r:id="rId770" xr:uid="{55CE92E9-D8F9-487B-853B-1E4A11FF1255}"/>
    <hyperlink ref="P220" r:id="rId771" xr:uid="{DE9F8F92-0A13-438C-8D26-094E68303748}"/>
    <hyperlink ref="AW220" r:id="rId772" xr:uid="{16514C39-9418-4F0D-A25B-BBAAE749AE8E}"/>
    <hyperlink ref="D221" r:id="rId773" xr:uid="{2041CEA2-6557-4EF8-AC76-010495E12222}"/>
    <hyperlink ref="F221" r:id="rId774" xr:uid="{369B4D52-2309-43C8-A8B6-73D50C7ED384}"/>
    <hyperlink ref="D222" r:id="rId775" xr:uid="{62109D66-FA3B-40DB-AF6C-1D9E62166CF5}"/>
    <hyperlink ref="F222" r:id="rId776" xr:uid="{1487F66A-706A-44F5-9549-1633FAEA1476}"/>
    <hyperlink ref="AE222" r:id="rId777" xr:uid="{87094DA4-DD41-4AFC-9E3D-3A6E2FF208B4}"/>
    <hyperlink ref="Y222" r:id="rId778" xr:uid="{8A96C83A-95F3-4DE9-B00E-2318A9C154F0}"/>
    <hyperlink ref="AA222" r:id="rId779" xr:uid="{E2369E8C-5D53-4B0D-A9CF-0C556C5B92F4}"/>
    <hyperlink ref="R222" r:id="rId780" xr:uid="{BA6B7DA0-B41C-41F8-A051-EB361C951692}"/>
    <hyperlink ref="V222" r:id="rId781" xr:uid="{30CD3263-C420-4AB5-8AAE-08E9676A9C61}"/>
    <hyperlink ref="U222" r:id="rId782" xr:uid="{CA7C74D2-146F-4AD6-8815-277160415B8E}"/>
    <hyperlink ref="D223" r:id="rId783" xr:uid="{A978E0BC-8089-43BA-ADA6-E116BBBFF6E7}"/>
    <hyperlink ref="F223" r:id="rId784" xr:uid="{20D821CC-75C3-4836-8A5B-D8316005A9F2}"/>
    <hyperlink ref="Q223" r:id="rId785" xr:uid="{FB727A70-9630-4162-BB3B-4095A37B4E15}"/>
    <hyperlink ref="Y223" r:id="rId786" xr:uid="{0322E001-327E-4877-8A2F-A484BE4AEC11}"/>
    <hyperlink ref="AC223" r:id="rId787" xr:uid="{336B62A4-0204-403B-ACAE-A788ED8080EA}"/>
    <hyperlink ref="AW4" r:id="rId788" xr:uid="{4A052845-1A7F-4E07-B537-1FDB8D450FB2}"/>
    <hyperlink ref="F4" r:id="rId789" xr:uid="{53E8CFDD-243B-4B2F-B5E3-C19921D4A2C6}"/>
    <hyperlink ref="F11" r:id="rId790" xr:uid="{CE7E3B86-ABB5-416D-9D5F-F564AED7424E}"/>
    <hyperlink ref="F12" r:id="rId791" xr:uid="{BC596F51-2E5A-4264-8F9A-014EB7A542A4}"/>
    <hyperlink ref="F13" r:id="rId792" xr:uid="{45734182-F320-40D1-874C-005B67231575}"/>
    <hyperlink ref="AW13" r:id="rId793" xr:uid="{E61D520B-19C3-496C-949D-F487E9F9FC93}"/>
    <hyperlink ref="AH13" r:id="rId794" xr:uid="{241BE460-6DC3-413A-9AA1-6EF2087C3BB8}"/>
    <hyperlink ref="F14" r:id="rId795" xr:uid="{4FD8D409-E320-4B16-AA3C-2645B95E047E}"/>
    <hyperlink ref="AE14" r:id="rId796" xr:uid="{BAE58292-0B5F-445C-B0CC-3DEFDE5C80AE}"/>
    <hyperlink ref="AW14" r:id="rId797" xr:uid="{51D6C1CE-A79B-46FC-8A4D-6EEFCE920BA4}"/>
    <hyperlink ref="F15" r:id="rId798" xr:uid="{C1C054ED-0F45-4AF6-AF66-78CD5A780F3D}"/>
    <hyperlink ref="P15" r:id="rId799" xr:uid="{476B3884-62F4-44BE-B747-94F5C2BE577C}"/>
    <hyperlink ref="F16" r:id="rId800" xr:uid="{66FF2AFB-E1FD-4098-918E-C5669F5A23D8}"/>
    <hyperlink ref="R16" r:id="rId801" xr:uid="{C6A517C3-4472-43C8-A40B-0C1DDDDE059E}"/>
    <hyperlink ref="AW16" r:id="rId802" xr:uid="{0A245F18-A6FD-4941-AA0D-ADB86E1322B2}"/>
    <hyperlink ref="F17" r:id="rId803" xr:uid="{D8DF001A-FE8B-4D32-AC42-898F4B284789}"/>
    <hyperlink ref="P17" r:id="rId804" xr:uid="{C7DC368A-D77F-437F-85A3-E1A80481F1C4}"/>
    <hyperlink ref="AW17" r:id="rId805" xr:uid="{7FB640A1-30F2-4727-A69F-1883FD83A0B9}"/>
    <hyperlink ref="AC18" r:id="rId806" xr:uid="{CF7BF405-531A-4880-A04B-7CBF0427ADD5}"/>
    <hyperlink ref="F19" r:id="rId807" xr:uid="{B99428C7-97BB-4F13-B0E1-FDC08A24FAD8}"/>
    <hyperlink ref="AW19" r:id="rId808" xr:uid="{B8F3B26C-0EE1-4224-9DBC-B3C11859B51B}"/>
    <hyperlink ref="F20" r:id="rId809" xr:uid="{B320468F-E21D-4641-BF49-AAC36954B403}"/>
    <hyperlink ref="AW20" r:id="rId810" xr:uid="{BC22AC0F-3BC5-48B0-BD11-21D715222F21}"/>
    <hyperlink ref="F21" r:id="rId811" xr:uid="{B035B3A0-4464-4AC0-A6D7-44F266EA9090}"/>
    <hyperlink ref="AW21" r:id="rId812" xr:uid="{528C3DA6-16C6-4292-AD3C-02A4712370FD}"/>
    <hyperlink ref="F22" r:id="rId813" xr:uid="{6341596A-1517-450D-85E6-38F83021737A}"/>
    <hyperlink ref="F23" r:id="rId814" xr:uid="{F494B67B-4FAC-497E-8480-1D680631F01A}"/>
    <hyperlink ref="F24" r:id="rId815" xr:uid="{00CCD9AE-61B1-4EB6-9C62-32DEE7FD36B5}"/>
    <hyperlink ref="E25" r:id="rId816" xr:uid="{27F4AB98-C840-4C86-9BCA-F46685D00569}"/>
    <hyperlink ref="F26" r:id="rId817" xr:uid="{7DF737AC-6B02-42EE-82EB-D63D47A4F64C}"/>
    <hyperlink ref="F27" r:id="rId818" xr:uid="{9FBF01DB-4542-4D41-B340-1F9012AFF4F9}"/>
    <hyperlink ref="AW27" r:id="rId819" xr:uid="{CC419DED-037F-44E6-B655-2E13C8DC9D0A}"/>
    <hyperlink ref="F28" r:id="rId820" xr:uid="{D19F0DFC-A2FE-44F8-BE7B-CBB2C208069E}"/>
    <hyperlink ref="AW28" r:id="rId821" xr:uid="{E84158FE-689F-4D20-8C62-EF08A13EB94F}"/>
    <hyperlink ref="F29" r:id="rId822" xr:uid="{9148C628-EFD4-4DEB-A085-786E4303CB6B}"/>
    <hyperlink ref="T29" r:id="rId823" xr:uid="{2340EC80-5467-4AEC-80D1-591861E29D68}"/>
    <hyperlink ref="AW29" r:id="rId824" xr:uid="{9A7E9936-6DC3-4AD0-BC6F-E60712D9E292}"/>
    <hyperlink ref="F30" r:id="rId825" xr:uid="{807EBD95-DBFD-44BF-8ECD-7ED60CB8A6EF}"/>
    <hyperlink ref="AW30" r:id="rId826" xr:uid="{1BD3B25A-A86E-4079-9770-4DD8290B9839}"/>
    <hyperlink ref="F18" r:id="rId827" xr:uid="{C970A0F3-BED8-4875-89F8-DA182C69C6A1}"/>
    <hyperlink ref="F25" r:id="rId828" xr:uid="{62E3A57D-F8D7-4058-ABBA-2EB7BE479102}"/>
    <hyperlink ref="AW25" r:id="rId829" xr:uid="{C27C1517-F825-48E8-AD3C-CFB7BFE71260}"/>
    <hyperlink ref="F31" r:id="rId830" xr:uid="{9D462F26-A7A4-46F8-BDE9-EB89464CB072}"/>
    <hyperlink ref="L16" r:id="rId831" xr:uid="{0D39F237-CD0A-44EF-8FD8-34A36F3AFF9B}"/>
    <hyperlink ref="P31" r:id="rId832" xr:uid="{A108750B-4FB8-43DB-8579-BD45430053B6}"/>
    <hyperlink ref="R31" r:id="rId833" xr:uid="{E9F7B4E2-5BF5-4CD6-83FC-CED51A7C4610}"/>
    <hyperlink ref="U31" r:id="rId834" xr:uid="{1BA4B7F7-A09F-4A58-ABEA-C134B47CA07C}"/>
    <hyperlink ref="AW31" r:id="rId835" xr:uid="{2EB90773-0063-43FF-9121-184DB28F65CD}"/>
    <hyperlink ref="F32" r:id="rId836" xr:uid="{A64D2A10-DD39-40FE-B445-2B57B515BC6B}"/>
    <hyperlink ref="V32" r:id="rId837" xr:uid="{A17AADCA-C0B5-48D3-8085-33E13CAEE366}"/>
    <hyperlink ref="AA32" r:id="rId838" xr:uid="{2732EB91-E45C-4944-9415-C4F8A3FA8DEE}"/>
    <hyperlink ref="F33" r:id="rId839" xr:uid="{6FBD18BE-D585-428E-BBA3-237D5F542B6B}"/>
    <hyperlink ref="S33" r:id="rId840" xr:uid="{BD1A78F0-8240-4124-8D1F-D62D8568A371}"/>
    <hyperlink ref="W33" r:id="rId841" xr:uid="{75A5D72A-2E89-4895-97F9-C4C2D2BBF88C}"/>
    <hyperlink ref="Z33" r:id="rId842" xr:uid="{66BB4957-996B-4CDB-89C8-EDA9E7BDB0B9}"/>
    <hyperlink ref="AD33" r:id="rId843" xr:uid="{AA4DDAA2-2624-4099-8DB1-F0DA9C6C490E}"/>
    <hyperlink ref="AI33" r:id="rId844" xr:uid="{9F962D49-92DB-4156-8EE8-5CA58042395B}"/>
    <hyperlink ref="AL33" r:id="rId845" xr:uid="{EAD568D7-7F0A-4135-BA71-C4468036E7BA}"/>
    <hyperlink ref="AP33" r:id="rId846" xr:uid="{3AA8FEEF-F1A7-4D24-A5BA-9CA1AEE037D3}"/>
    <hyperlink ref="F34" r:id="rId847" xr:uid="{DDE60983-7F7A-4D1C-98B6-4DDE7AAE0CC5}"/>
    <hyperlink ref="T34" r:id="rId848" xr:uid="{A5B6CDA3-DCDD-446B-94D6-BE4DE85DA002}"/>
    <hyperlink ref="R34" r:id="rId849" xr:uid="{59D86A55-CCA4-4A84-8774-9E183388CF86}"/>
    <hyperlink ref="AW34" r:id="rId850" xr:uid="{8286BE03-3632-4CC5-8510-C2F5C26B8AF9}"/>
    <hyperlink ref="F35" r:id="rId851" xr:uid="{E6345171-2D30-467B-88AF-A43CE62064EA}"/>
    <hyperlink ref="AB35" r:id="rId852" xr:uid="{0B1086F8-8AE8-4122-87FC-C0B846E781DE}"/>
    <hyperlink ref="L35" r:id="rId853" xr:uid="{0A25A6D9-64FD-4ED2-A46B-6CCEAE0FFC06}"/>
    <hyperlink ref="AW35" r:id="rId854" xr:uid="{9C1A9204-2C0E-4566-BC8F-B93CB61F242B}"/>
    <hyperlink ref="F36" r:id="rId855" xr:uid="{BAFC6496-B1EF-43C2-B3BB-E5248366DAD1}"/>
    <hyperlink ref="R36" r:id="rId856" xr:uid="{3AEE209E-628A-435B-B730-DFB24FE5CB5F}"/>
    <hyperlink ref="F37" r:id="rId857" xr:uid="{19C44B70-B1C5-4FCE-B3D6-AF2ABFE7C9C3}"/>
    <hyperlink ref="AW37" r:id="rId858" xr:uid="{4231B40B-1B99-4DB8-AC68-73E806F4B441}"/>
    <hyperlink ref="F38" r:id="rId859" xr:uid="{61A802C4-B2EB-47D5-B948-EF7CC27E585C}"/>
    <hyperlink ref="F39" r:id="rId860" xr:uid="{CEC3A27A-3877-4315-AD54-1014717B9477}"/>
    <hyperlink ref="N39" r:id="rId861" xr:uid="{6DA6AEAB-3222-44B7-90AC-41B5BCEB2C8F}"/>
    <hyperlink ref="Q39" r:id="rId862" xr:uid="{CC3FD2C4-C07F-45FF-85AC-2483EC91522A}"/>
    <hyperlink ref="V39" r:id="rId863" xr:uid="{A7AC2115-4DB9-42C7-91DA-963EFA43AD9D}"/>
    <hyperlink ref="Y39" r:id="rId864" xr:uid="{F2C3DEFB-F0F0-45E9-B073-9E7405BAF468}"/>
    <hyperlink ref="F40" r:id="rId865" xr:uid="{8F9EE1DF-496B-49D7-AB37-9E911281871B}"/>
    <hyperlink ref="N40" r:id="rId866" xr:uid="{0FAE80B6-7377-4D82-A373-C59A0CAB0A87}"/>
    <hyperlink ref="F41" r:id="rId867" xr:uid="{A5FCA71D-3838-4562-9433-4812D38E6E45}"/>
    <hyperlink ref="AW41" r:id="rId868" xr:uid="{0290869F-D98D-48CF-B4C4-F1B119CC86EF}"/>
    <hyperlink ref="F42" r:id="rId869" xr:uid="{7D87942C-4076-46D5-BFAA-BCCB02AAFAA8}"/>
    <hyperlink ref="O42" r:id="rId870" xr:uid="{DC7F0946-9BBF-4295-A4AD-16238F02BF3E}"/>
    <hyperlink ref="M42" r:id="rId871" xr:uid="{A0C852F8-52CB-4479-9ABB-D44987EB474B}"/>
    <hyperlink ref="AW42" r:id="rId872" xr:uid="{6A54D40F-C6F8-4EF9-8C7F-7D0CC0FF7A7D}"/>
    <hyperlink ref="F43" r:id="rId873" xr:uid="{DCC6AE4C-E28A-4145-8059-561AE048843E}"/>
    <hyperlink ref="F44" r:id="rId874" xr:uid="{EB113B84-F7B9-4503-A3E2-287229E7A6AB}"/>
    <hyperlink ref="F45" r:id="rId875" xr:uid="{E22ED7E8-320A-4FEB-9159-D521566072A5}"/>
    <hyperlink ref="O45" r:id="rId876" xr:uid="{083702E4-14B4-481B-A679-87D6C2E651D8}"/>
    <hyperlink ref="U45" r:id="rId877" xr:uid="{976D9492-3DC7-43DF-A613-12D3FB18C277}"/>
    <hyperlink ref="F46" r:id="rId878" xr:uid="{9BFA3739-39A9-4413-9B70-36171B244776}"/>
    <hyperlink ref="AW46" r:id="rId879" xr:uid="{97FCAEAE-FDE9-4749-8A9A-9F0BA9667C9E}"/>
    <hyperlink ref="R46" r:id="rId880" xr:uid="{86044613-08E7-4ABF-8753-71F0F0390E22}"/>
    <hyperlink ref="U46" r:id="rId881" xr:uid="{396C321B-8DDF-4F51-BD09-3248E365089C}"/>
    <hyperlink ref="AA46" r:id="rId882" xr:uid="{726EA59E-695A-482D-8137-91CCD8C602AE}"/>
    <hyperlink ref="AE46" r:id="rId883" xr:uid="{F98F44F0-F865-4EBB-A716-6BAAEA0AE3B0}"/>
    <hyperlink ref="AH46" r:id="rId884" xr:uid="{56FF5B42-EF61-46C5-BED3-C86E3D185990}"/>
    <hyperlink ref="AK46" r:id="rId885" xr:uid="{839032FD-29B2-4F61-93B0-BF2B0813670E}"/>
    <hyperlink ref="AO46" r:id="rId886" xr:uid="{EB4C6241-D406-407D-8D63-DEE93D1B837F}"/>
    <hyperlink ref="F47" r:id="rId887" xr:uid="{490857DC-AC80-4839-868A-709864F61F83}"/>
    <hyperlink ref="N47" r:id="rId888" xr:uid="{C932A0B7-8523-4A4B-81E2-C7E6AA150ECF}"/>
    <hyperlink ref="F48" r:id="rId889" xr:uid="{146745B4-2ED7-4CBC-BA98-9787FF653FEB}"/>
    <hyperlink ref="AW48" r:id="rId890" xr:uid="{FEBE898C-64C5-431A-9E99-8C8F10BC498F}"/>
    <hyperlink ref="Z48" r:id="rId891" xr:uid="{DAEA6250-F9EA-4D25-9A63-E8AED183EB3B}"/>
    <hyperlink ref="W48" r:id="rId892" xr:uid="{0E519ED0-EB5F-4EF2-A132-B7CB2721BBBB}"/>
    <hyperlink ref="F49" r:id="rId893" xr:uid="{B7C028A3-8903-4FF6-B0DB-E062847104DB}"/>
    <hyperlink ref="N49" r:id="rId894" xr:uid="{5B3AB16B-A1B0-48AD-B132-A59827CFDAD2}"/>
    <hyperlink ref="F50" r:id="rId895" xr:uid="{8BCCFDA5-0BE8-4A54-B439-18353FED00DC}"/>
    <hyperlink ref="F51" r:id="rId896" xr:uid="{CEE94340-922E-4C32-9180-CF2AAF22FB0D}"/>
    <hyperlink ref="AW51" r:id="rId897" xr:uid="{C32E4B0E-71EA-4CF0-A99A-C0874C741349}"/>
    <hyperlink ref="F52" r:id="rId898" xr:uid="{5CD12660-FBB5-404C-A041-140A7F637823}"/>
    <hyperlink ref="AW52" r:id="rId899" xr:uid="{42AD4467-1839-4B72-BDAA-9D9F94FDAF64}"/>
    <hyperlink ref="F53" r:id="rId900" xr:uid="{0670CE33-9DF5-45B6-B7B8-1747E69F211F}"/>
    <hyperlink ref="X53" r:id="rId901" xr:uid="{94924D91-EC7E-4E94-9DAA-B51FC8524D50}"/>
    <hyperlink ref="F54" r:id="rId902" xr:uid="{120878A5-9865-4F5C-9493-6A8546902C1F}"/>
    <hyperlink ref="R54" r:id="rId903" xr:uid="{491C7260-0D2E-4279-83F4-FF4E8058A25C}"/>
    <hyperlink ref="AW54" r:id="rId904" xr:uid="{B28CD6E5-0F18-425D-91F7-1CB4E0669FB9}"/>
    <hyperlink ref="F55" r:id="rId905" xr:uid="{303E9CC1-9463-46D1-B97A-909DEA08FD79}"/>
    <hyperlink ref="F56" r:id="rId906" xr:uid="{D5EF19AE-2026-4978-B091-05DC166E3022}"/>
    <hyperlink ref="AW56" r:id="rId907" xr:uid="{1F1E278F-CEA6-4418-B72E-D4DDBC061402}"/>
    <hyperlink ref="F57" r:id="rId908" xr:uid="{19338D73-F238-4A40-86A2-B6B9D671FBDC}"/>
    <hyperlink ref="F58" r:id="rId909" xr:uid="{1114F3C7-7C25-483C-A2C6-0010DE5BB1A8}"/>
    <hyperlink ref="N58" r:id="rId910" xr:uid="{3A66821C-52B5-4C13-9C16-B1001CE366A8}"/>
    <hyperlink ref="F59" r:id="rId911" xr:uid="{62A856B5-5E26-4FDF-8F9A-B629EBDD1D8E}"/>
    <hyperlink ref="F60" r:id="rId912" xr:uid="{959976F2-D5B0-4EE8-BBA2-816307D5B553}"/>
    <hyperlink ref="K60" r:id="rId913" xr:uid="{9A9BC663-7C94-45E4-A607-B95DCAAD9B96}"/>
    <hyperlink ref="AW60" r:id="rId914" xr:uid="{3BF4D5D3-BE37-4CBC-99EF-007E41AAE8F6}"/>
    <hyperlink ref="F64" r:id="rId915" xr:uid="{D384F3EC-C15E-4770-9FD0-266040B0EC4F}"/>
    <hyperlink ref="AW64" r:id="rId916" xr:uid="{DFE4E99D-E3D1-4E2F-97AA-55FA0D98D8F4}"/>
    <hyperlink ref="AW61" r:id="rId917" xr:uid="{C8A7C33F-D983-45BF-9A85-5701529F1D60}"/>
    <hyperlink ref="F62" r:id="rId918" xr:uid="{A3DEE102-0A7D-4342-84EB-EB4A4EF21D25}"/>
    <hyperlink ref="F63" r:id="rId919" xr:uid="{D6D67F73-3357-4243-95E2-EC1CDB0DCF63}"/>
    <hyperlink ref="F61" r:id="rId920" xr:uid="{88A52CEC-C8F8-4F9A-9484-569873822B02}"/>
    <hyperlink ref="F65" r:id="rId921" xr:uid="{A383CA73-06C4-45A9-84DB-14DAF3296388}"/>
    <hyperlink ref="F66" r:id="rId922" xr:uid="{DE6A377C-A632-4867-9E15-C0E5D340F908}"/>
    <hyperlink ref="AW66" r:id="rId923" xr:uid="{A7B612B3-5295-4484-9DD7-5BE9E873D9AD}"/>
    <hyperlink ref="F67" r:id="rId924" xr:uid="{7B68E72A-E704-460A-A923-C9A240FF35EA}"/>
    <hyperlink ref="E67" r:id="rId925" xr:uid="{33D78859-B9B1-4FEE-8864-55C43157ED91}"/>
    <hyperlink ref="F68" r:id="rId926" xr:uid="{68182CAB-D8F0-4FE6-81A7-C15CF6508C82}"/>
    <hyperlink ref="AW68" r:id="rId927" xr:uid="{A682712E-53FD-4932-85BB-5F081766E783}"/>
    <hyperlink ref="F69" r:id="rId928" xr:uid="{92B25CD5-A9F1-49C2-A2D1-2055354B019A}"/>
    <hyperlink ref="F70" r:id="rId929" xr:uid="{16B9CC36-A251-4E31-BD49-759A3F902493}"/>
    <hyperlink ref="E70" r:id="rId930" xr:uid="{64963CCB-7B7A-4DBA-9488-F63CD54DA6A0}"/>
    <hyperlink ref="F71" r:id="rId931" xr:uid="{CAFA264E-49B9-46C8-8998-16F77D685CAF}"/>
    <hyperlink ref="F72" r:id="rId932" xr:uid="{91A62197-2EA4-4BD8-A330-745E07439C9D}"/>
    <hyperlink ref="AW72" r:id="rId933" xr:uid="{8AC7AF6C-0D75-4CBC-B0A4-863385BC9A7F}"/>
    <hyperlink ref="F73" r:id="rId934" xr:uid="{8EBABB36-BA1F-4419-9640-2AC7C7CE76BE}"/>
    <hyperlink ref="E73" r:id="rId935" xr:uid="{D383EA1B-5831-4B99-AA2B-0BA241B8A626}"/>
    <hyperlink ref="AW73" r:id="rId936" xr:uid="{B0778595-CB07-4445-90D6-013B85732D0B}"/>
    <hyperlink ref="F74" r:id="rId937" xr:uid="{C8F619D6-36D6-44F0-BAA3-D65BB62E95F3}"/>
    <hyperlink ref="R74" r:id="rId938" xr:uid="{744D5CFF-85DD-4464-84C8-723BE2999848}"/>
    <hyperlink ref="U74" r:id="rId939" xr:uid="{841325AB-7B11-4FCB-9C83-9EFF704824D6}"/>
    <hyperlink ref="K74" r:id="rId940" xr:uid="{A4CE4E5D-0033-4920-9568-74E577E1B12E}"/>
    <hyperlink ref="F75" r:id="rId941" xr:uid="{69761393-F6E6-4248-91BE-40E787B76AC7}"/>
    <hyperlink ref="F76" r:id="rId942" xr:uid="{4235AB16-14B9-40FF-AEBA-42A34B9A7031}"/>
    <hyperlink ref="F77" r:id="rId943" xr:uid="{EB05822A-3DCA-4F2C-B851-275E9E5D1D4A}"/>
    <hyperlink ref="F78" r:id="rId944" xr:uid="{7DED4C6B-8AC6-4D13-9DBF-1277FAD7BE6B}"/>
    <hyperlink ref="F79" r:id="rId945" xr:uid="{0574C1EF-F31F-406C-BFE8-2BF77FA530FC}"/>
    <hyperlink ref="AW79" r:id="rId946" xr:uid="{E845F79B-787F-439C-8714-4270F9883F82}"/>
    <hyperlink ref="F80" r:id="rId947" xr:uid="{B02A7816-4AA8-4B5E-828C-960CA8BE02BA}"/>
    <hyperlink ref="AW80" r:id="rId948" xr:uid="{6DCAE506-1A67-4B85-ABC2-52A1314C8866}"/>
    <hyperlink ref="F81" r:id="rId949" xr:uid="{D3229639-3584-4FA0-8F70-15AC1EEB4C6F}"/>
    <hyperlink ref="AW81" r:id="rId950" xr:uid="{C50C37D6-B2BC-49EF-975C-D4E1428AFC00}"/>
    <hyperlink ref="F82" r:id="rId951" xr:uid="{EC4D319D-8745-4216-8702-5FF93C973430}"/>
    <hyperlink ref="F83" r:id="rId952" xr:uid="{C66E7263-4EFF-40B5-9D67-C292F3BE4F05}"/>
    <hyperlink ref="F84" r:id="rId953" xr:uid="{942ABE23-CF94-47AA-872A-9804413DE925}"/>
    <hyperlink ref="AW84" r:id="rId954" xr:uid="{17D2E2D3-E406-4BAA-A202-263C5C2C6984}"/>
    <hyperlink ref="F85" r:id="rId955" xr:uid="{C333FE25-43CC-408C-915B-632552D8067E}"/>
    <hyperlink ref="AW85" r:id="rId956" xr:uid="{33DE00F6-0A3E-4AEE-BB56-89E42CCD6853}"/>
    <hyperlink ref="F86" r:id="rId957" xr:uid="{9DB9B25A-1021-4749-B9AF-F4DF17B69B54}"/>
    <hyperlink ref="F87" r:id="rId958" xr:uid="{E599C138-567A-4390-9C99-170A14A704CB}"/>
    <hyperlink ref="K87" r:id="rId959" xr:uid="{96A2DE96-5012-4C81-AE2C-2A46EEBF6C4F}"/>
    <hyperlink ref="AW87" r:id="rId960" xr:uid="{0578DB2F-A479-4880-A6D2-7E521C63F602}"/>
    <hyperlink ref="F88" r:id="rId961" xr:uid="{3C34CBCF-BC94-467D-B6DE-7634DAC3DECA}"/>
    <hyperlink ref="F89" r:id="rId962" xr:uid="{A3B32D00-F7D9-4DC6-A371-C54294DD495C}"/>
    <hyperlink ref="AW89" r:id="rId963" xr:uid="{8513FFF0-CC27-4CAC-B440-73087E1C649D}"/>
    <hyperlink ref="F90" r:id="rId964" xr:uid="{89FD3371-9BBE-4445-AD97-5D3F53E66F05}"/>
    <hyperlink ref="AA90" r:id="rId965" xr:uid="{D30D1B7B-E261-4422-AD04-63F1152486B2}"/>
    <hyperlink ref="P90" r:id="rId966" xr:uid="{85765ADE-4D43-4CF8-A4F3-D86384AEC84B}"/>
    <hyperlink ref="U90" r:id="rId967" xr:uid="{8D1EAEB1-CA27-4D96-BA9F-00E0B961E77C}"/>
    <hyperlink ref="AW90" r:id="rId968" xr:uid="{D13F7A7C-EBD5-428E-8589-631686C998AF}"/>
    <hyperlink ref="F91" r:id="rId969" xr:uid="{87810FCB-1105-421A-A43E-F59C4AF14924}"/>
    <hyperlink ref="F92" r:id="rId970" xr:uid="{219ED731-3F3D-4F91-BDD8-7D0F5CA1A687}"/>
    <hyperlink ref="R92" r:id="rId971" xr:uid="{9C0E7D26-35B5-4A08-8587-C9E51FD04714}"/>
    <hyperlink ref="U92" r:id="rId972" xr:uid="{FD977F00-FAE2-4515-8D65-D5A7DCFF555F}"/>
    <hyperlink ref="AA92" r:id="rId973" xr:uid="{7FD51CBC-A77C-4D54-9B36-064D68EB14EE}"/>
    <hyperlink ref="AE92" r:id="rId974" xr:uid="{9272481E-CA4C-4244-B793-6FE8BF32EB70}"/>
    <hyperlink ref="F94" r:id="rId975" xr:uid="{F336F24F-B236-427C-8F7E-BA2CA41FE5CE}"/>
    <hyperlink ref="F95" r:id="rId976" xr:uid="{B1444142-DC62-479C-B127-82DD072A9C87}"/>
    <hyperlink ref="L95" r:id="rId977" xr:uid="{5B480845-6BD7-4B1D-86E2-E5758C3FB329}"/>
    <hyperlink ref="AF95" r:id="rId978" xr:uid="{253814DB-5DE0-4954-BDFC-365F640B0833}"/>
    <hyperlink ref="F96" r:id="rId979" xr:uid="{7E376396-C7B5-426F-AC07-277F4FCC4B51}"/>
    <hyperlink ref="F97" r:id="rId980" xr:uid="{07042274-79D6-4793-8151-119BBAE9B1EE}"/>
    <hyperlink ref="AW97" r:id="rId981" xr:uid="{4939DA32-23D4-41A6-8077-3D9941D08087}"/>
    <hyperlink ref="F98" r:id="rId982" xr:uid="{60698CBE-A17A-4AD0-81DA-B624CEAEB6F7}"/>
    <hyperlink ref="F99" r:id="rId983" xr:uid="{F6F2436C-47D6-4ED7-B7F3-D6AF4020F3EE}"/>
    <hyperlink ref="R99" r:id="rId984" xr:uid="{10ADA260-C89B-400C-B989-889AB974E70E}"/>
    <hyperlink ref="F100" r:id="rId985" xr:uid="{915EBDC2-7DAB-497B-9091-228BFF9BFF30}"/>
    <hyperlink ref="R100" r:id="rId986" xr:uid="{4957D81F-B5E1-42C6-A036-606E97477BA8}"/>
    <hyperlink ref="F101" r:id="rId987" xr:uid="{AB21B5CB-3887-4675-967B-F671068B2684}"/>
    <hyperlink ref="F102" r:id="rId988" xr:uid="{5A1DB263-2893-4AE7-AD99-036A5464DDAC}"/>
    <hyperlink ref="R102" r:id="rId989" xr:uid="{45E08249-FEDB-4E3E-A8A2-C6EFA9AF8C63}"/>
    <hyperlink ref="F103" r:id="rId990" xr:uid="{9BA23EEB-1F52-44DE-888C-E37626987576}"/>
    <hyperlink ref="F104" r:id="rId991" xr:uid="{B47242AE-8DEB-4D15-A0C3-CC8B2E128786}"/>
    <hyperlink ref="F105" r:id="rId992" xr:uid="{146EEF8F-B4C8-498F-AABD-C44334F8D877}"/>
    <hyperlink ref="AW105" r:id="rId993" xr:uid="{4604C01C-8B2D-4A6D-AE3C-55AD58D54F49}"/>
    <hyperlink ref="F106" r:id="rId994" xr:uid="{866B4162-7854-4D19-88EB-B3B0BB5F0DEE}"/>
    <hyperlink ref="F107" r:id="rId995" xr:uid="{F7D74FF3-7C84-42FB-BC39-ADCA974FE40B}"/>
    <hyperlink ref="AW107" r:id="rId996" xr:uid="{BA08AF5E-3304-4D5D-A6F4-4E97AA3919AD}"/>
    <hyperlink ref="F108" r:id="rId997" xr:uid="{4D538466-BE28-45A1-9132-99EBC41062DE}"/>
    <hyperlink ref="F109" r:id="rId998" xr:uid="{BE978CEA-42F4-4413-9343-86419225F3F9}"/>
    <hyperlink ref="F110" r:id="rId999" xr:uid="{4654C393-4B9B-4924-9284-A6F01A400D65}"/>
    <hyperlink ref="F111" r:id="rId1000" xr:uid="{F121906F-0344-4A47-9EE6-1E3BD49DBEBF}"/>
    <hyperlink ref="F112" r:id="rId1001" xr:uid="{5BFBB2DD-EB7E-4ED7-AF25-964B00E5E74E}"/>
    <hyperlink ref="AW112" r:id="rId1002" xr:uid="{2D24358D-5673-4F73-82FA-C2F0CEB75D12}"/>
    <hyperlink ref="F113" r:id="rId1003" xr:uid="{91BC347D-120E-429D-A7A8-4FC8792CE093}"/>
    <hyperlink ref="AW113" r:id="rId1004" xr:uid="{6CFB7C30-D9C7-4359-BBC9-8DAE21F5EDF0}"/>
    <hyperlink ref="F114" r:id="rId1005" xr:uid="{F690CFE6-77FE-4DE1-9466-D6256E7EDC8D}"/>
    <hyperlink ref="Q114" r:id="rId1006" xr:uid="{E9861EA9-6B9A-414C-A9A3-C78A7B6B15E9}"/>
    <hyperlink ref="F115" r:id="rId1007" xr:uid="{002938DD-2744-4BE1-8025-C03E26171CD4}"/>
    <hyperlink ref="F116" r:id="rId1008" xr:uid="{3E730CCA-3107-4251-A633-61581C0B8E9D}"/>
    <hyperlink ref="O116" r:id="rId1009" xr:uid="{94C97CED-F9E0-4D0D-BB4B-385AE1F0A5A1}"/>
    <hyperlink ref="F117" r:id="rId1010" xr:uid="{1127A094-43AB-4EB1-9C2C-3FB432F0C0E2}"/>
    <hyperlink ref="F118" r:id="rId1011" xr:uid="{AF206CEB-28F8-4E59-8266-AFA394C703D5}"/>
    <hyperlink ref="F119" r:id="rId1012" xr:uid="{70558BE7-9D98-4538-86E6-509C9F20C70A}"/>
    <hyperlink ref="N119" r:id="rId1013" xr:uid="{AEAAEDE2-4A97-4C53-B2EB-63B1B779D09B}"/>
    <hyperlink ref="F120" r:id="rId1014" xr:uid="{6D23EC93-FA27-4170-96E5-A9D58EDC0D83}"/>
    <hyperlink ref="F121" r:id="rId1015" xr:uid="{8BEAEF7F-E6C2-42C7-BB6C-B6FA2BBA28AD}"/>
    <hyperlink ref="W121" r:id="rId1016" xr:uid="{E06681D5-C7C4-4F72-87D1-D17BC45AFE94}"/>
    <hyperlink ref="R121" r:id="rId1017" xr:uid="{80C68758-6B54-4095-A22C-7AAA23A00521}"/>
    <hyperlink ref="F122" r:id="rId1018" xr:uid="{329650B2-BD0F-4E86-9878-AAB738854F1D}"/>
    <hyperlink ref="F123" r:id="rId1019" xr:uid="{BC226F66-FE88-4E9A-9FCD-C64AAC433040}"/>
    <hyperlink ref="F124" r:id="rId1020" xr:uid="{1793DF31-0941-4EC4-BB39-7706221E9BF8}"/>
    <hyperlink ref="F125" r:id="rId1021" xr:uid="{A74F742B-217C-4F1D-AD6F-33F51113E5F5}"/>
    <hyperlink ref="F126" r:id="rId1022" xr:uid="{92EFB827-435A-444B-8220-1C1071EE36FF}"/>
    <hyperlink ref="O126" r:id="rId1023" xr:uid="{66905EC1-9503-4E07-A27D-DD5B620DB22E}"/>
    <hyperlink ref="AW126" r:id="rId1024" xr:uid="{EAD9BE7C-E465-4897-A55C-8C846EDF4523}"/>
    <hyperlink ref="F127" r:id="rId1025" xr:uid="{EB8950C2-6739-4610-9FAC-BF6FED5C71B7}"/>
    <hyperlink ref="AW127" r:id="rId1026" xr:uid="{2D465435-4B57-4BB5-8C6C-F93DC3D83652}"/>
    <hyperlink ref="F128" r:id="rId1027" xr:uid="{4E4DDCA7-2E5F-455F-AD98-C264B1BD1328}"/>
    <hyperlink ref="F129" r:id="rId1028" xr:uid="{3D8FE7BF-F44C-44CB-8251-AD9183EF3878}"/>
    <hyperlink ref="R129" r:id="rId1029" xr:uid="{6817AE1A-12DC-4D89-B08D-1CAEB0DA9DFC}"/>
    <hyperlink ref="F130" r:id="rId1030" xr:uid="{B7CCD7A8-693A-45DA-AD2C-513E1B212B61}"/>
    <hyperlink ref="P130" r:id="rId1031" xr:uid="{7884092E-3A7E-4018-856B-E7A99DEACAFF}"/>
    <hyperlink ref="F131" r:id="rId1032" xr:uid="{0E9313B0-2AC5-4FAC-A849-2ACC56EC7E31}"/>
    <hyperlink ref="F132" r:id="rId1033" xr:uid="{CC7A0768-0759-4993-83AE-C507813B4363}"/>
    <hyperlink ref="U132" r:id="rId1034" xr:uid="{B5FE449A-9744-4B05-8313-3292667B050B}"/>
    <hyperlink ref="F133" r:id="rId1035" xr:uid="{6A251C4A-C2BE-407F-97BE-93BC729B3D28}"/>
    <hyperlink ref="F134" r:id="rId1036" xr:uid="{18F11A7E-5F6D-48AE-871A-930155201FDB}"/>
    <hyperlink ref="F135" r:id="rId1037" xr:uid="{7FE5C6EF-49D7-4EFE-8081-447A16EA390D}"/>
    <hyperlink ref="F136" r:id="rId1038" xr:uid="{5FE4D5E2-5635-4EC8-9833-74B64E3AB4BF}"/>
    <hyperlink ref="F137" r:id="rId1039" xr:uid="{277A53B8-74D7-4AF2-B07E-E69176AF044E}"/>
    <hyperlink ref="F138" r:id="rId1040" xr:uid="{97A34706-F407-4B65-83B3-5BB5B9366941}"/>
    <hyperlink ref="F139" r:id="rId1041" xr:uid="{C2F3AC15-F9AD-4F14-AA99-DE0337A50DAC}"/>
    <hyperlink ref="AW139" r:id="rId1042" xr:uid="{F66D3C6B-B4A4-40F8-9740-09E8A32FFEE6}"/>
    <hyperlink ref="F140" r:id="rId1043" xr:uid="{2CB0A6A8-27C8-459F-B62A-7CD567455903}"/>
    <hyperlink ref="F141" r:id="rId1044" xr:uid="{3AEC4556-F1A9-4FF7-B473-86371E7E4646}"/>
    <hyperlink ref="F142" r:id="rId1045" xr:uid="{0FB9FA43-5E21-4435-AC83-9008C0BBC378}"/>
    <hyperlink ref="F143" r:id="rId1046" xr:uid="{94E8E531-23D2-48A4-863A-C7720536F087}"/>
    <hyperlink ref="F144" r:id="rId1047" xr:uid="{AF7FB787-12F6-4F25-A56B-CE20A5736103}"/>
    <hyperlink ref="F145" r:id="rId1048" xr:uid="{5195461B-1B95-40F7-9D10-C32ED7A23081}"/>
    <hyperlink ref="F146" r:id="rId1049" xr:uid="{F7FC5C0F-363A-405F-A07C-17C0CE993006}"/>
    <hyperlink ref="AW146" r:id="rId1050" xr:uid="{DDFD77C2-2EA7-4C26-B8BB-5B3EADC08B31}"/>
    <hyperlink ref="F147" r:id="rId1051" xr:uid="{71AB98C8-2B77-4676-B0A8-1E754F95A49C}"/>
    <hyperlink ref="F148" r:id="rId1052" xr:uid="{1B19D1EC-C628-4FC9-B643-BAE796921D9A}"/>
    <hyperlink ref="F149" r:id="rId1053" xr:uid="{BB2B2E0C-0463-4FBB-A910-E13D5A628012}"/>
    <hyperlink ref="F150" r:id="rId1054" xr:uid="{4FA6337F-C7D1-4528-8B25-E4C537EA425B}"/>
    <hyperlink ref="F151" r:id="rId1055" xr:uid="{65FA2671-D77E-4CB1-AE18-DC48B9C6A038}"/>
    <hyperlink ref="F152" r:id="rId1056" xr:uid="{38C8DFC8-E884-4E35-87BB-03752761B884}"/>
    <hyperlink ref="R152" r:id="rId1057" xr:uid="{76D35381-7915-4C98-844A-D01176B6C217}"/>
    <hyperlink ref="F153" r:id="rId1058" xr:uid="{F528FE7B-29A0-4E5E-B0CD-FFD0F8A2CB17}"/>
    <hyperlink ref="F154" r:id="rId1059" xr:uid="{A5DD9354-9EFB-4AFB-ADA9-AD28C38556FA}"/>
    <hyperlink ref="Q154" r:id="rId1060" xr:uid="{C9DCEE0A-A239-4122-8642-CE0429D4C6B2}"/>
    <hyperlink ref="F155" r:id="rId1061" xr:uid="{50C8E72F-5F18-4F0E-ABAD-ADF07402A597}"/>
    <hyperlink ref="F156" r:id="rId1062" xr:uid="{88A5AB65-37E7-40FB-A659-6E5CC51AF24D}"/>
    <hyperlink ref="F157" r:id="rId1063" xr:uid="{C8350431-17A3-4258-AE2F-B2FA16670984}"/>
    <hyperlink ref="F158" r:id="rId1064" xr:uid="{C958C88C-8A20-4AEF-AA38-D1CA319C4040}"/>
    <hyperlink ref="F159" r:id="rId1065" xr:uid="{8A4099CE-88D9-456F-BE36-0334EBE940A3}"/>
    <hyperlink ref="F160" r:id="rId1066" xr:uid="{6CDC653F-26AA-4DBE-9A26-E669B15F4F4A}"/>
    <hyperlink ref="F161" r:id="rId1067" xr:uid="{4D293C87-5E6B-4271-ABBC-5D99B064C2B0}"/>
    <hyperlink ref="F162" r:id="rId1068" xr:uid="{04046D18-F6BE-4E46-BB3A-EEF2DFDF4501}"/>
    <hyperlink ref="F163" r:id="rId1069" xr:uid="{53130B3B-7B6F-4C76-81AB-3C5708A49304}"/>
    <hyperlink ref="R163" r:id="rId1070" xr:uid="{9067486D-97D1-4ECA-86B7-63BA5D9C128A}"/>
    <hyperlink ref="F164" r:id="rId1071" xr:uid="{ACD05AC6-B299-4407-8EA2-AD6EE084FDAA}"/>
    <hyperlink ref="F165" r:id="rId1072" xr:uid="{2279A246-700B-4850-BC7D-C977E48DD810}"/>
    <hyperlink ref="F166" r:id="rId1073" xr:uid="{CED733EA-DCC2-41F7-A51A-91ADFCE87F85}"/>
    <hyperlink ref="AE166" r:id="rId1074" xr:uid="{08C9BF73-F7AC-482F-9EDB-2F768E3DBEBC}"/>
    <hyperlink ref="AH166" r:id="rId1075" xr:uid="{C3B474E4-8C7B-4106-9F2B-7ED3EFC67277}"/>
    <hyperlink ref="F167" r:id="rId1076" xr:uid="{45A33611-DE21-4EC5-9F52-3D52B1D8407C}"/>
    <hyperlink ref="S167" r:id="rId1077" xr:uid="{15DDAFD3-1862-4EDE-9B9F-0C1D13454C47}"/>
    <hyperlink ref="F168" r:id="rId1078" xr:uid="{520FCB92-DD9C-4CD8-9A56-742D7053A8D1}"/>
    <hyperlink ref="F169" r:id="rId1079" xr:uid="{8214AC57-4754-42F7-BD20-878DF1D64538}"/>
    <hyperlink ref="F170" r:id="rId1080" xr:uid="{3265AC9C-1910-4C52-8188-905002E585C8}"/>
    <hyperlink ref="AW170" r:id="rId1081" xr:uid="{356F924D-AF71-40A8-9439-C6682D436F1B}"/>
    <hyperlink ref="F171" r:id="rId1082" xr:uid="{1AE1518D-1E14-465E-A032-A24D5295103E}"/>
    <hyperlink ref="F172" r:id="rId1083" xr:uid="{33011162-C767-4C72-B268-1795B4FBC5EB}"/>
    <hyperlink ref="F173" r:id="rId1084" xr:uid="{6BA39C8B-E5C5-4935-A1FF-F369D9BAFD9D}"/>
    <hyperlink ref="F174" r:id="rId1085" xr:uid="{96C01CCA-DD8D-4DA5-9F40-727F728CE9DF}"/>
    <hyperlink ref="AW174" r:id="rId1086" xr:uid="{18C34BA9-9439-4424-92C1-29B919D5D51C}"/>
    <hyperlink ref="F175" r:id="rId1087" xr:uid="{9089678F-07DF-41C8-B730-422D2B7F7453}"/>
    <hyperlink ref="F176" r:id="rId1088" xr:uid="{1668B169-49DA-48CB-A256-590E248A1BEE}"/>
    <hyperlink ref="F177" r:id="rId1089" xr:uid="{E8B221D2-F31B-4A62-8FC0-29EAB3069D24}"/>
    <hyperlink ref="F178" r:id="rId1090" xr:uid="{C739807E-087F-42F1-B707-0D637C4BE493}"/>
    <hyperlink ref="F179" r:id="rId1091" xr:uid="{865E1240-A7AF-4DCB-8B12-80A9CFB756F2}"/>
    <hyperlink ref="F180" r:id="rId1092" xr:uid="{69A3441E-C000-4475-84CE-CE01D2771F2B}"/>
    <hyperlink ref="F181" r:id="rId1093" xr:uid="{964A9941-F8AE-43A9-88EF-A025EE47D055}"/>
    <hyperlink ref="F182" r:id="rId1094" xr:uid="{02E97605-6DF1-44CA-9A53-5E7A9EF7D924}"/>
    <hyperlink ref="E103" r:id="rId1095" xr:uid="{F337EAF8-A473-46DC-B5AF-F1983D4DDA09}"/>
    <hyperlink ref="AW32" r:id="rId1096" xr:uid="{F8B8E87B-EE43-412A-A554-10741F0862E6}"/>
    <hyperlink ref="AW18" r:id="rId1097" xr:uid="{AB436DCB-BADE-43E9-9DF6-26A73D52D819}"/>
    <hyperlink ref="AW98" r:id="rId1098" xr:uid="{00CE8FCE-AD53-4410-91D6-A02B5A5A2821}"/>
    <hyperlink ref="AW70" r:id="rId1099" xr:uid="{C59C6899-5632-4485-A3D7-68975F31ECED}"/>
    <hyperlink ref="AW208" r:id="rId1100" xr:uid="{0C8C033E-591F-4F12-B1D0-BF4FA4A92C40}"/>
    <hyperlink ref="AW23" r:id="rId1101" xr:uid="{D0B4E3B3-702C-4C4C-A261-632168D5F586}"/>
    <hyperlink ref="AW119" r:id="rId1102" xr:uid="{BCF2352C-EFAA-413E-92B7-F3E443CC4514}"/>
    <hyperlink ref="D93" r:id="rId1103" xr:uid="{F88634E0-01D8-4566-B84A-72828CF63A79}"/>
    <hyperlink ref="F93" r:id="rId1104" xr:uid="{605E7849-FE67-4DDA-96FC-FD5B127503BF}"/>
    <hyperlink ref="O93" r:id="rId1105" xr:uid="{9D42A90D-5276-4E8E-88C8-2D29E66C3D28}"/>
    <hyperlink ref="R93" r:id="rId1106" xr:uid="{0A7703A3-81CB-44C7-802C-9EF709F7D6A1}"/>
    <hyperlink ref="S93" r:id="rId1107" xr:uid="{D946BB61-2505-410B-BADD-FFEE3F6A5F4E}"/>
    <hyperlink ref="V93" r:id="rId1108" xr:uid="{A4B051F0-E325-49B8-99DE-FB9C322BD74D}"/>
    <hyperlink ref="W93" r:id="rId1109" xr:uid="{18C61335-98DD-4AB2-9D89-92CCD1E896E9}"/>
    <hyperlink ref="Y93" r:id="rId1110" xr:uid="{C83C536B-6265-42A2-89FF-B14D53659B51}"/>
    <hyperlink ref="AC93" r:id="rId1111" xr:uid="{969A1C4B-2F62-4CCA-952B-E358CD951EDA}"/>
    <hyperlink ref="AH93" r:id="rId1112" xr:uid="{2CDF7BF3-656D-435A-9340-27147BABCA9B}"/>
    <hyperlink ref="AK93" r:id="rId1113" xr:uid="{DECAFD6A-65A9-4AF5-86C3-31227086CCE8}"/>
    <hyperlink ref="AO93" r:id="rId1114" xr:uid="{0EEEEA2D-58F9-4F97-9758-404CB8CEC268}"/>
    <hyperlink ref="AS93" r:id="rId1115" xr:uid="{A33C635B-C867-449F-933B-51FE3491D598}"/>
    <hyperlink ref="AU93" r:id="rId1116" xr:uid="{2537F73F-DCE3-4C70-8E4D-888C89DF4C9F}"/>
    <hyperlink ref="U36" r:id="rId1117" xr:uid="{2F47A0B6-53B2-4450-9AB4-DD6ECD27E3C0}"/>
    <hyperlink ref="U125" r:id="rId1118" xr:uid="{B98D30B8-E2AC-41F7-9E4A-5DEDDC9DC889}"/>
    <hyperlink ref="U116" r:id="rId1119" xr:uid="{A7E9361C-4A7A-4BE0-A1B8-0B36B7373396}"/>
    <hyperlink ref="U12" r:id="rId1120" xr:uid="{5123CF48-B5C6-4674-88AD-755C6E76D935}"/>
    <hyperlink ref="AA12" r:id="rId1121" xr:uid="{3FF1AD66-E3AA-47A1-A9DF-1D666F067C86}"/>
    <hyperlink ref="AE12" r:id="rId1122" xr:uid="{DC919F69-1197-4B7C-AD86-73F4EC622E4D}"/>
    <hyperlink ref="AG12" r:id="rId1123" xr:uid="{5FFE3119-7F8F-4578-B8DC-E1F2B7DDDF9A}"/>
    <hyperlink ref="AJ12" r:id="rId1124" xr:uid="{E2BC931D-0124-480D-AEB8-5825E9C36D61}"/>
    <hyperlink ref="Y219" r:id="rId1125" xr:uid="{A8D482DD-230E-456E-9AAB-01E7C0942BC3}"/>
    <hyperlink ref="V5" r:id="rId1126" xr:uid="{0214B20B-109E-4A37-AA5F-FE2479BA4F32}"/>
    <hyperlink ref="V155" r:id="rId1127" xr:uid="{8D114A54-948C-4A91-B502-3C063911F1E1}"/>
    <hyperlink ref="AA66" r:id="rId1128" xr:uid="{319823EE-AAC7-4266-A8AE-471D14405706}"/>
    <hyperlink ref="U104" r:id="rId1129" xr:uid="{AC36D2E7-90E3-49D5-8A35-E48560BD6329}"/>
    <hyperlink ref="AA128" r:id="rId1130" xr:uid="{9B1E7A53-9313-469B-8A52-8505A1222BAE}"/>
    <hyperlink ref="U102" r:id="rId1131" xr:uid="{48F39FBC-C2A2-417E-842A-7FB12C2D89BF}"/>
    <hyperlink ref="AA102" r:id="rId1132" xr:uid="{817B25DC-F41C-499B-8F43-0F4664B84F42}"/>
    <hyperlink ref="AE102" r:id="rId1133" xr:uid="{7A410163-F184-48E1-B1E8-0857EFC03B1D}"/>
    <hyperlink ref="AH102" r:id="rId1134" xr:uid="{B3C65094-F9A4-4078-84C2-9C54CB5FCFA2}"/>
    <hyperlink ref="AK102" r:id="rId1135" xr:uid="{581B7B58-A728-4022-9B53-F1E9BE6A1758}"/>
    <hyperlink ref="U6" r:id="rId1136" xr:uid="{2C46DBB3-2D3D-4EB6-994E-19F7D3871599}"/>
    <hyperlink ref="AJ35" r:id="rId1137" xr:uid="{5F62F6E9-9867-4457-9576-21767027D7E3}"/>
    <hyperlink ref="U218" r:id="rId1138" xr:uid="{3D708B7B-043E-4F89-9FA1-4D1E503B2BE5}"/>
    <hyperlink ref="U131" r:id="rId1139" xr:uid="{AC160052-A261-4514-A214-8D48887348FC}"/>
    <hyperlink ref="V190" r:id="rId1140" xr:uid="{0576E343-B1AA-449F-B0FE-F3F04AD68BDA}"/>
    <hyperlink ref="AH124" r:id="rId1141" xr:uid="{83943574-0161-4B6C-A9A1-BF6E86075C97}"/>
  </hyperlinks>
  <pageMargins left="0.7" right="0.7" top="0.75" bottom="0.75" header="0.3" footer="0.3"/>
  <pageSetup paperSize="9" orientation="portrait" r:id="rId1142"/>
  <legacyDrawing r:id="rId1143"/>
  <tableParts count="1">
    <tablePart r:id="rId114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D52B-8DA4-401C-8F2F-4E552AD67C79}">
  <dimension ref="A1:AB40"/>
  <sheetViews>
    <sheetView zoomScale="64" workbookViewId="0">
      <selection activeCell="AD36" sqref="AD36"/>
    </sheetView>
  </sheetViews>
  <sheetFormatPr defaultRowHeight="14.4" x14ac:dyDescent="0.3"/>
  <cols>
    <col min="1" max="1" width="15.6640625" bestFit="1" customWidth="1"/>
    <col min="2" max="2" width="5.21875" customWidth="1"/>
    <col min="3" max="13" width="5" bestFit="1" customWidth="1"/>
    <col min="20" max="20" width="12.44140625" bestFit="1" customWidth="1"/>
    <col min="21" max="21" width="12.6640625" bestFit="1" customWidth="1"/>
    <col min="26" max="26" width="23" bestFit="1" customWidth="1"/>
    <col min="27" max="27" width="9.44140625" customWidth="1"/>
  </cols>
  <sheetData>
    <row r="1" spans="1:28" x14ac:dyDescent="0.3">
      <c r="A1" s="15" t="s">
        <v>1962</v>
      </c>
      <c r="Q1" s="73" t="s">
        <v>1971</v>
      </c>
      <c r="R1" s="73"/>
      <c r="S1" s="73"/>
      <c r="U1" s="73" t="s">
        <v>1974</v>
      </c>
      <c r="V1" s="73"/>
      <c r="W1" s="73"/>
      <c r="Z1" s="73" t="s">
        <v>1977</v>
      </c>
      <c r="AA1" s="73"/>
      <c r="AB1" s="73"/>
    </row>
    <row r="2" spans="1:28" x14ac:dyDescent="0.3">
      <c r="A2" s="16"/>
      <c r="Z2" t="s">
        <v>2276</v>
      </c>
      <c r="AA2">
        <f>COUNTA(my_data[[#Headers],[FSSC:22000]:[iso22005_since]])</f>
        <v>97</v>
      </c>
    </row>
    <row r="3" spans="1:28" x14ac:dyDescent="0.3">
      <c r="A3" s="16"/>
      <c r="Q3" t="s">
        <v>1972</v>
      </c>
      <c r="R3" cm="1">
        <f t="array" ref="R3">_xlfn.MODE.MULT(my_data[BC_since])</f>
        <v>2021</v>
      </c>
      <c r="U3" t="s">
        <v>1972</v>
      </c>
      <c r="V3" cm="1">
        <f t="array" ref="V3">_xlfn.MODE.MULT(my_data[Bcorp_since])</f>
        <v>2022</v>
      </c>
      <c r="Z3" t="s">
        <v>1978</v>
      </c>
      <c r="AA3" cm="1">
        <f t="array" ref="AA3">_xlfn.MODE.SNGL(IF(my_data[[FSSC:22000]:[iso22005_since]]&gt;1, my_data[[FSSC:22000]:[iso22005_since]]))</f>
        <v>2022</v>
      </c>
    </row>
    <row r="4" spans="1:28" ht="15" thickBot="1" x14ac:dyDescent="0.35">
      <c r="A4" s="17"/>
      <c r="B4" s="14" t="s">
        <v>1534</v>
      </c>
      <c r="C4" s="14">
        <v>2024</v>
      </c>
      <c r="D4" s="14">
        <v>2023</v>
      </c>
      <c r="E4" s="14">
        <v>2022</v>
      </c>
      <c r="F4" s="14">
        <v>2021</v>
      </c>
      <c r="G4" s="14">
        <v>2020</v>
      </c>
      <c r="H4" s="14">
        <v>2019</v>
      </c>
      <c r="I4" s="14">
        <v>2018</v>
      </c>
      <c r="J4" s="14">
        <v>2017</v>
      </c>
      <c r="K4" s="14">
        <v>2016</v>
      </c>
      <c r="L4" s="14">
        <v>2015</v>
      </c>
      <c r="M4" s="14">
        <v>2014</v>
      </c>
      <c r="Q4" t="s">
        <v>1973</v>
      </c>
      <c r="R4">
        <f>MEDIAN(my_data[BC_since])</f>
        <v>2020</v>
      </c>
      <c r="U4" t="s">
        <v>1973</v>
      </c>
      <c r="V4">
        <f>MEDIAN(my_data[Bcorp_since])</f>
        <v>2022</v>
      </c>
      <c r="Z4" t="s">
        <v>1973</v>
      </c>
      <c r="AA4" cm="1">
        <f t="array" ref="AA4">MEDIAN(IF(my_data[[FSSC:22000]:[iso22005_since]]&gt;1, my_data[[FSSC:22000]:[iso22005_since]]))</f>
        <v>2018</v>
      </c>
    </row>
    <row r="5" spans="1:28" x14ac:dyDescent="0.3">
      <c r="A5" s="18" t="s">
        <v>1963</v>
      </c>
      <c r="B5" s="13">
        <f>COUNTA(my_data[[other.report_2024]:[annual.report_2014]])</f>
        <v>628</v>
      </c>
      <c r="C5" s="13">
        <f>COUNTA(my_data[other.report_2024])</f>
        <v>3</v>
      </c>
      <c r="D5" s="13">
        <f>COUNTA(my_data[[other.report_2023]:[impact.report_2023]])</f>
        <v>33</v>
      </c>
      <c r="E5" s="13">
        <f>COUNTA(my_data[[other.report_2022]:[annual.report_2022]])</f>
        <v>200</v>
      </c>
      <c r="F5" s="13">
        <f>COUNTA(my_data[[other.report_2021]:[annual.report_2021]])</f>
        <v>151</v>
      </c>
      <c r="G5" s="13">
        <f>COUNTA(my_data[[other.report_2020]:[impact.report_2020]])</f>
        <v>90</v>
      </c>
      <c r="H5" s="13">
        <f>COUNTA(my_data[[other.report_2019]:[impact.report_2019]])</f>
        <v>54</v>
      </c>
      <c r="I5" s="13">
        <f>COUNTA(my_data[[other.report_2018]:[annual.report_2018]])</f>
        <v>34</v>
      </c>
      <c r="J5" s="13">
        <f>COUNTA(my_data[[sustain.report_2017]:[annual.report_2017]])</f>
        <v>27</v>
      </c>
      <c r="K5" s="13">
        <f>COUNTA(my_data[[other.report_2016]:[annual.report_2016]])</f>
        <v>15</v>
      </c>
      <c r="L5" s="13">
        <f>COUNTA(my_data[[sustain.report_2015]:[annual.report_2015]])</f>
        <v>12</v>
      </c>
      <c r="M5" s="13">
        <f>COUNTA(my_data[[sustain.report_2014]:[annual.report_2014]])</f>
        <v>9</v>
      </c>
      <c r="Q5" t="s">
        <v>2338</v>
      </c>
      <c r="R5">
        <f>COUNTA(my_data[BC_since])</f>
        <v>200</v>
      </c>
      <c r="Z5" t="s">
        <v>2277</v>
      </c>
      <c r="AA5">
        <f>COUNTA(my_data[[FSSC:22000]:[iso22005_since]])</f>
        <v>446</v>
      </c>
    </row>
    <row r="6" spans="1:28" x14ac:dyDescent="0.3">
      <c r="A6" s="19" t="s">
        <v>1958</v>
      </c>
      <c r="B6" s="12">
        <f>SUM(C6:M6)</f>
        <v>57</v>
      </c>
      <c r="C6" s="12">
        <f>COUNTA(my_data[other.report_2024])</f>
        <v>3</v>
      </c>
      <c r="D6" s="12">
        <f>COUNTA(my_data[other.report_2023])</f>
        <v>14</v>
      </c>
      <c r="E6" s="12">
        <f>COUNTA(my_data[other.report_2022])</f>
        <v>17</v>
      </c>
      <c r="F6" s="12">
        <f>COUNTA(my_data[other.report_2021])</f>
        <v>9</v>
      </c>
      <c r="G6" s="12">
        <f>COUNTA(my_data[other.report_2020])</f>
        <v>4</v>
      </c>
      <c r="H6" s="12">
        <f>COUNTA(my_data[other.report_2019])</f>
        <v>3</v>
      </c>
      <c r="I6" s="12">
        <f>COUNTA(my_data[other.report_2018])</f>
        <v>4</v>
      </c>
      <c r="J6" s="12"/>
      <c r="K6" s="12">
        <f>COUNTA(my_data[other.report_2016])</f>
        <v>1</v>
      </c>
      <c r="L6" s="12">
        <f>COUNTA(my_data[other.report_2015])</f>
        <v>2</v>
      </c>
      <c r="M6" s="12"/>
    </row>
    <row r="7" spans="1:28" x14ac:dyDescent="0.3">
      <c r="A7" s="19" t="s">
        <v>1959</v>
      </c>
      <c r="B7" s="12">
        <f>SUM(C7:M7)</f>
        <v>82</v>
      </c>
      <c r="C7" s="12"/>
      <c r="D7" s="12">
        <f>COUNTA(my_data[annual.report_2023])</f>
        <v>2</v>
      </c>
      <c r="E7" s="12">
        <f>COUNTA(my_data[annual.report_2022])</f>
        <v>12</v>
      </c>
      <c r="F7" s="12">
        <f>COUNTA(my_data[annual.report_2021])</f>
        <v>14</v>
      </c>
      <c r="G7" s="12">
        <f>COUNTA(my_data[annual.report_2020])</f>
        <v>10</v>
      </c>
      <c r="H7" s="12">
        <f>COUNTA(my_data[annual.report_2019])</f>
        <v>8</v>
      </c>
      <c r="I7" s="12">
        <f>COUNTA(my_data[annual.report_2018])</f>
        <v>8</v>
      </c>
      <c r="J7" s="12">
        <f>COUNTA(my_data[annual.report_2017])</f>
        <v>9</v>
      </c>
      <c r="K7" s="12">
        <f>COUNTA(my_data[annual.report_2016])</f>
        <v>9</v>
      </c>
      <c r="L7" s="12">
        <f>COUNTA(my_data[annual.report_2015])</f>
        <v>5</v>
      </c>
      <c r="M7" s="12">
        <f>COUNTA(my_data[annual.report_2014])</f>
        <v>5</v>
      </c>
    </row>
    <row r="8" spans="1:28" x14ac:dyDescent="0.3">
      <c r="A8" s="19" t="s">
        <v>1960</v>
      </c>
      <c r="B8" s="12">
        <f>SUM(C8:M8)</f>
        <v>166</v>
      </c>
      <c r="C8" s="12"/>
      <c r="D8" s="12">
        <f>COUNTA(my_data[sustain.report_2023])</f>
        <v>7</v>
      </c>
      <c r="E8" s="12">
        <f>COUNTA(my_data[sustain.report_2022])</f>
        <v>50</v>
      </c>
      <c r="F8" s="12">
        <f>COUNTA(my_data[sustain.report_2021])</f>
        <v>37</v>
      </c>
      <c r="G8" s="12">
        <f>COUNTA(my_data[sustain.report_2020])</f>
        <v>27</v>
      </c>
      <c r="H8" s="12">
        <f>COUNTA(my_data[sustain.report_2019])</f>
        <v>19</v>
      </c>
      <c r="I8" s="12">
        <f>COUNTA(my_data[sustain.report_2018])</f>
        <v>9</v>
      </c>
      <c r="J8" s="12">
        <f>COUNTA(my_data[sustain.report_2017])</f>
        <v>8</v>
      </c>
      <c r="K8" s="12">
        <f>COUNTA(my_data[sustain.report_2016])</f>
        <v>2</v>
      </c>
      <c r="L8" s="12">
        <f>COUNTA(my_data[sustain.report_2015])</f>
        <v>3</v>
      </c>
      <c r="M8" s="12">
        <f>COUNTA(my_data[sustain.report_2014])</f>
        <v>4</v>
      </c>
    </row>
    <row r="9" spans="1:28" x14ac:dyDescent="0.3">
      <c r="A9" s="19" t="s">
        <v>1961</v>
      </c>
      <c r="B9" s="12">
        <f>SUM(C9:M9)</f>
        <v>323</v>
      </c>
      <c r="C9" s="12"/>
      <c r="D9" s="12">
        <f>COUNTA(my_data[impact.report_2023])</f>
        <v>10</v>
      </c>
      <c r="E9" s="12">
        <f>COUNTA(my_data[impact.report_2022])</f>
        <v>121</v>
      </c>
      <c r="F9" s="12">
        <f>COUNTA(my_data[impact.report_2021])</f>
        <v>91</v>
      </c>
      <c r="G9" s="12">
        <f>COUNTA(my_data[impact.report_2020])</f>
        <v>49</v>
      </c>
      <c r="H9" s="12">
        <f>COUNTA(my_data[impact.report_2019])</f>
        <v>24</v>
      </c>
      <c r="I9" s="12">
        <f>COUNTA(my_data[impact.report_2018])</f>
        <v>13</v>
      </c>
      <c r="J9" s="12">
        <f>COUNTA(my_data[impact.report_2017])</f>
        <v>10</v>
      </c>
      <c r="K9" s="12">
        <f>COUNTA(my_data[impact.report_2016])</f>
        <v>3</v>
      </c>
      <c r="L9" s="12">
        <f>COUNTA(my_data[impact.report_2015])</f>
        <v>2</v>
      </c>
      <c r="M9" s="12"/>
    </row>
    <row r="10" spans="1:28" x14ac:dyDescent="0.3">
      <c r="A10" s="16"/>
    </row>
    <row r="11" spans="1:28" x14ac:dyDescent="0.3">
      <c r="A11" s="16"/>
      <c r="S11" t="s">
        <v>2342</v>
      </c>
      <c r="T11" t="s">
        <v>2343</v>
      </c>
      <c r="U11" t="s">
        <v>2591</v>
      </c>
    </row>
    <row r="12" spans="1:28" x14ac:dyDescent="0.3">
      <c r="A12" s="71" t="s">
        <v>1968</v>
      </c>
      <c r="B12" s="72"/>
      <c r="C12" s="72"/>
      <c r="D12" s="72">
        <f>AVERAGE(my_data!ER2:ER223)</f>
        <v>2.8288288288288288</v>
      </c>
      <c r="E12" s="72"/>
      <c r="S12">
        <v>2014</v>
      </c>
      <c r="T12">
        <v>9</v>
      </c>
      <c r="U12">
        <f>(T12/$B$5)*100</f>
        <v>1.4331210191082804</v>
      </c>
    </row>
    <row r="13" spans="1:28" x14ac:dyDescent="0.3">
      <c r="A13" s="20"/>
      <c r="B13" s="11"/>
      <c r="C13" s="11"/>
      <c r="D13" s="11"/>
      <c r="E13" s="11"/>
      <c r="S13">
        <v>2015</v>
      </c>
      <c r="T13">
        <v>12</v>
      </c>
      <c r="U13">
        <f t="shared" ref="U13:U22" si="0">(T13/$B$5)*100</f>
        <v>1.910828025477707</v>
      </c>
    </row>
    <row r="14" spans="1:28" x14ac:dyDescent="0.3">
      <c r="A14" s="71" t="s">
        <v>1967</v>
      </c>
      <c r="B14" s="72"/>
      <c r="C14" s="72"/>
      <c r="D14" s="72"/>
      <c r="E14" s="72"/>
      <c r="F14" s="72"/>
      <c r="G14" s="72"/>
      <c r="H14" s="72"/>
      <c r="I14" s="72"/>
      <c r="J14" s="72"/>
      <c r="K14" s="72"/>
      <c r="L14" s="72"/>
      <c r="M14" s="72"/>
      <c r="N14">
        <f>AVERAGEIF(my_data!ER2:ER223, "&lt;&gt;0")</f>
        <v>3.3945945945945946</v>
      </c>
      <c r="S14">
        <v>2016</v>
      </c>
      <c r="T14">
        <v>15</v>
      </c>
      <c r="U14">
        <f t="shared" si="0"/>
        <v>2.3885350318471339</v>
      </c>
    </row>
    <row r="15" spans="1:28" x14ac:dyDescent="0.3">
      <c r="A15" s="16"/>
      <c r="S15">
        <v>2017</v>
      </c>
      <c r="T15">
        <v>27</v>
      </c>
      <c r="U15">
        <f t="shared" si="0"/>
        <v>4.2993630573248405</v>
      </c>
    </row>
    <row r="16" spans="1:28" x14ac:dyDescent="0.3">
      <c r="A16" s="16"/>
      <c r="S16">
        <v>2018</v>
      </c>
      <c r="T16">
        <v>34</v>
      </c>
      <c r="U16">
        <f t="shared" si="0"/>
        <v>5.4140127388535033</v>
      </c>
    </row>
    <row r="17" spans="1:21" x14ac:dyDescent="0.3">
      <c r="A17" s="20" t="s">
        <v>1964</v>
      </c>
      <c r="B17" t="s">
        <v>1970</v>
      </c>
      <c r="F17" t="s">
        <v>2591</v>
      </c>
      <c r="S17">
        <v>2019</v>
      </c>
      <c r="T17">
        <v>54</v>
      </c>
      <c r="U17">
        <f t="shared" si="0"/>
        <v>8.598726114649681</v>
      </c>
    </row>
    <row r="18" spans="1:21" ht="14.4" customHeight="1" x14ac:dyDescent="0.3">
      <c r="A18" s="20" cm="1">
        <f t="array" ref="A18:A32">_xlfn._xlws.SORT(_xlfn.UNIQUE(my_data!ER2:ER223))</f>
        <v>0</v>
      </c>
      <c r="B18">
        <f>COUNTIF(my_data!$ER$2:$ER$223,stat!A18)</f>
        <v>37</v>
      </c>
      <c r="F18">
        <f>(B18/222)*100</f>
        <v>16.666666666666664</v>
      </c>
      <c r="S18">
        <v>2020</v>
      </c>
      <c r="T18">
        <v>90</v>
      </c>
      <c r="U18">
        <f t="shared" si="0"/>
        <v>14.331210191082802</v>
      </c>
    </row>
    <row r="19" spans="1:21" ht="14.4" customHeight="1" x14ac:dyDescent="0.3">
      <c r="A19" s="20">
        <v>1</v>
      </c>
      <c r="B19">
        <f>COUNTIF(my_data!$ER$2:$ER$223,stat!A19)</f>
        <v>42</v>
      </c>
      <c r="F19">
        <f t="shared" ref="F19:F32" si="1">(B19/222)*100</f>
        <v>18.918918918918919</v>
      </c>
      <c r="S19">
        <v>2021</v>
      </c>
      <c r="T19">
        <v>151</v>
      </c>
      <c r="U19">
        <f t="shared" si="0"/>
        <v>24.044585987261147</v>
      </c>
    </row>
    <row r="20" spans="1:21" x14ac:dyDescent="0.3">
      <c r="A20" s="20">
        <v>2</v>
      </c>
      <c r="B20">
        <f>COUNTIF(my_data!$ER$2:$ER$223,stat!A20)</f>
        <v>42</v>
      </c>
      <c r="F20">
        <f t="shared" si="1"/>
        <v>18.918918918918919</v>
      </c>
      <c r="S20">
        <v>2022</v>
      </c>
      <c r="T20">
        <v>200</v>
      </c>
      <c r="U20">
        <f t="shared" si="0"/>
        <v>31.847133757961782</v>
      </c>
    </row>
    <row r="21" spans="1:21" ht="14.4" customHeight="1" x14ac:dyDescent="0.3">
      <c r="A21" s="20">
        <v>3</v>
      </c>
      <c r="B21">
        <f>COUNTIF(my_data!$ER$2:$ER$223,stat!A21)</f>
        <v>37</v>
      </c>
      <c r="F21">
        <f t="shared" si="1"/>
        <v>16.666666666666664</v>
      </c>
      <c r="S21">
        <v>2023</v>
      </c>
      <c r="T21">
        <v>33</v>
      </c>
      <c r="U21">
        <f t="shared" si="0"/>
        <v>5.2547770700636942</v>
      </c>
    </row>
    <row r="22" spans="1:21" x14ac:dyDescent="0.3">
      <c r="A22" s="20">
        <v>4</v>
      </c>
      <c r="B22">
        <f>COUNTIF(my_data!$ER$2:$ER$223,stat!A22)</f>
        <v>27</v>
      </c>
      <c r="F22">
        <f t="shared" si="1"/>
        <v>12.162162162162163</v>
      </c>
      <c r="S22" s="40">
        <v>2024</v>
      </c>
      <c r="T22">
        <v>3</v>
      </c>
      <c r="U22">
        <f t="shared" si="0"/>
        <v>0.47770700636942676</v>
      </c>
    </row>
    <row r="23" spans="1:21" x14ac:dyDescent="0.3">
      <c r="A23" s="20">
        <v>5</v>
      </c>
      <c r="B23">
        <f>COUNTIF(my_data!$ER$2:$ER$223,stat!A23)</f>
        <v>8</v>
      </c>
      <c r="F23">
        <f t="shared" si="1"/>
        <v>3.6036036036036037</v>
      </c>
      <c r="S23" s="40" t="s">
        <v>1534</v>
      </c>
      <c r="T23">
        <f>SUM(T12:T22)</f>
        <v>628</v>
      </c>
      <c r="U23">
        <f>SUM(U12:U22)</f>
        <v>100</v>
      </c>
    </row>
    <row r="24" spans="1:21" x14ac:dyDescent="0.3">
      <c r="A24" s="20">
        <v>6</v>
      </c>
      <c r="B24">
        <f>COUNTIF(my_data!$ER$2:$ER$223,stat!A24)</f>
        <v>13</v>
      </c>
      <c r="F24">
        <f t="shared" si="1"/>
        <v>5.8558558558558556</v>
      </c>
    </row>
    <row r="25" spans="1:21" x14ac:dyDescent="0.3">
      <c r="A25" s="20">
        <v>7</v>
      </c>
      <c r="B25">
        <f>COUNTIF(my_data!$ER$2:$ER$223,stat!A25)</f>
        <v>2</v>
      </c>
      <c r="F25">
        <f t="shared" si="1"/>
        <v>0.90090090090090091</v>
      </c>
    </row>
    <row r="26" spans="1:21" x14ac:dyDescent="0.3">
      <c r="A26" s="20">
        <v>8</v>
      </c>
      <c r="B26">
        <f>COUNTIF(my_data!$ER$2:$ER$223,stat!A26)</f>
        <v>2</v>
      </c>
      <c r="F26">
        <f t="shared" si="1"/>
        <v>0.90090090090090091</v>
      </c>
    </row>
    <row r="27" spans="1:21" x14ac:dyDescent="0.3">
      <c r="A27" s="20">
        <v>9</v>
      </c>
      <c r="B27">
        <f>COUNTIF(my_data!$ER$2:$ER$223,stat!A27)</f>
        <v>3</v>
      </c>
      <c r="F27">
        <f t="shared" si="1"/>
        <v>1.3513513513513513</v>
      </c>
    </row>
    <row r="28" spans="1:21" x14ac:dyDescent="0.3">
      <c r="A28" s="20">
        <v>10</v>
      </c>
      <c r="B28">
        <f>COUNTIF(my_data!$ER$2:$ER$223,stat!A28)</f>
        <v>3</v>
      </c>
      <c r="F28">
        <f t="shared" si="1"/>
        <v>1.3513513513513513</v>
      </c>
    </row>
    <row r="29" spans="1:21" x14ac:dyDescent="0.3">
      <c r="A29" s="20">
        <v>11</v>
      </c>
      <c r="B29">
        <f>COUNTIF(my_data!$ER$2:$ER$223,stat!A29)</f>
        <v>1</v>
      </c>
      <c r="F29">
        <f t="shared" si="1"/>
        <v>0.45045045045045046</v>
      </c>
    </row>
    <row r="30" spans="1:21" x14ac:dyDescent="0.3">
      <c r="A30" s="20">
        <v>12</v>
      </c>
      <c r="B30">
        <f>COUNTIF(my_data!$ER$2:$ER$223,stat!A30)</f>
        <v>2</v>
      </c>
      <c r="F30">
        <f t="shared" si="1"/>
        <v>0.90090090090090091</v>
      </c>
    </row>
    <row r="31" spans="1:21" x14ac:dyDescent="0.3">
      <c r="A31" s="20">
        <v>13</v>
      </c>
      <c r="B31">
        <f>COUNTIF(my_data!$ER$2:$ER$223,stat!A31)</f>
        <v>1</v>
      </c>
      <c r="F31">
        <f t="shared" si="1"/>
        <v>0.45045045045045046</v>
      </c>
    </row>
    <row r="32" spans="1:21" x14ac:dyDescent="0.3">
      <c r="A32" s="20">
        <v>15</v>
      </c>
      <c r="B32">
        <f>COUNTIF(my_data!$ER$2:$ER$223,stat!A32)</f>
        <v>2</v>
      </c>
      <c r="F32">
        <f t="shared" si="1"/>
        <v>0.90090090090090091</v>
      </c>
    </row>
    <row r="33" spans="1:6" x14ac:dyDescent="0.3">
      <c r="A33" s="20" t="s">
        <v>1534</v>
      </c>
      <c r="B33">
        <f>SUM(B18:B32)</f>
        <v>222</v>
      </c>
      <c r="F33">
        <f>SUM(F18:F32)</f>
        <v>100.00000000000001</v>
      </c>
    </row>
    <row r="34" spans="1:6" x14ac:dyDescent="0.3">
      <c r="A34" s="20"/>
    </row>
    <row r="35" spans="1:6" x14ac:dyDescent="0.3">
      <c r="A35" s="20" t="s">
        <v>1975</v>
      </c>
      <c r="B35" t="s">
        <v>2560</v>
      </c>
    </row>
    <row r="36" spans="1:6" x14ac:dyDescent="0.3">
      <c r="A36" s="20" t="s">
        <v>1367</v>
      </c>
      <c r="B36">
        <f>COUNTIF(my_data[LANGUAGE],"ENG")</f>
        <v>32</v>
      </c>
    </row>
    <row r="37" spans="1:6" x14ac:dyDescent="0.3">
      <c r="A37" s="20" t="s">
        <v>928</v>
      </c>
      <c r="B37">
        <f>COUNTIF(my_data[LANGUAGE],"ITA")</f>
        <v>135</v>
      </c>
    </row>
    <row r="38" spans="1:6" x14ac:dyDescent="0.3">
      <c r="A38" s="11" t="s">
        <v>2547</v>
      </c>
      <c r="B38">
        <f>COUNTIF(my_data[LANGUAGE],"GER")</f>
        <v>1</v>
      </c>
    </row>
    <row r="39" spans="1:6" x14ac:dyDescent="0.3">
      <c r="A39" s="11" t="s">
        <v>1366</v>
      </c>
      <c r="B39">
        <f>COUNTIF(my_data[LANGUAGE],"ENG/ITA")</f>
        <v>17</v>
      </c>
      <c r="C39" t="s">
        <v>1976</v>
      </c>
    </row>
    <row r="40" spans="1:6" x14ac:dyDescent="0.3">
      <c r="A40" s="11">
        <v>0</v>
      </c>
      <c r="B40">
        <f>COUNTBLANK(my_data[LANGUAGE])</f>
        <v>37</v>
      </c>
    </row>
  </sheetData>
  <mergeCells count="6">
    <mergeCell ref="A14:M14"/>
    <mergeCell ref="Z1:AB1"/>
    <mergeCell ref="Q1:S1"/>
    <mergeCell ref="U1:W1"/>
    <mergeCell ref="D12:E12"/>
    <mergeCell ref="A12:C1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74C01-3E82-4069-B097-08AFD1B1AA08}">
  <dimension ref="A1:LP229"/>
  <sheetViews>
    <sheetView topLeftCell="KZ36" zoomScale="90" zoomScaleNormal="90" workbookViewId="0">
      <selection activeCell="LP38" sqref="LP38"/>
    </sheetView>
  </sheetViews>
  <sheetFormatPr defaultRowHeight="14.4" x14ac:dyDescent="0.3"/>
  <cols>
    <col min="1" max="1" width="26.109375" bestFit="1" customWidth="1"/>
    <col min="2" max="2" width="11.21875" bestFit="1" customWidth="1"/>
    <col min="14" max="14" width="10.88671875" bestFit="1" customWidth="1"/>
    <col min="18" max="18" width="30.109375" bestFit="1" customWidth="1"/>
  </cols>
  <sheetData>
    <row r="1" spans="1:328" x14ac:dyDescent="0.3">
      <c r="HV1" t="s">
        <v>2545</v>
      </c>
      <c r="HW1" t="s">
        <v>2443</v>
      </c>
      <c r="HX1" t="s">
        <v>2444</v>
      </c>
      <c r="HY1" t="s">
        <v>2445</v>
      </c>
      <c r="HZ1" t="s">
        <v>2446</v>
      </c>
      <c r="IA1" t="s">
        <v>2447</v>
      </c>
      <c r="IB1" t="s">
        <v>2448</v>
      </c>
      <c r="IC1" t="s">
        <v>2449</v>
      </c>
      <c r="ID1" t="s">
        <v>2450</v>
      </c>
      <c r="IE1" t="s">
        <v>2451</v>
      </c>
      <c r="IF1" t="s">
        <v>2452</v>
      </c>
      <c r="IG1" t="s">
        <v>2453</v>
      </c>
      <c r="IH1" t="s">
        <v>2454</v>
      </c>
      <c r="II1" t="s">
        <v>2455</v>
      </c>
      <c r="IJ1" t="s">
        <v>2456</v>
      </c>
      <c r="IK1" t="s">
        <v>2457</v>
      </c>
      <c r="IL1" t="s">
        <v>2458</v>
      </c>
      <c r="IM1" t="s">
        <v>2459</v>
      </c>
      <c r="IN1" t="s">
        <v>2460</v>
      </c>
      <c r="IO1" t="s">
        <v>2461</v>
      </c>
      <c r="IP1" t="s">
        <v>2462</v>
      </c>
      <c r="IQ1" t="s">
        <v>2463</v>
      </c>
      <c r="IR1" t="s">
        <v>2464</v>
      </c>
      <c r="IS1" t="s">
        <v>2465</v>
      </c>
      <c r="IT1" t="s">
        <v>2466</v>
      </c>
      <c r="IU1" t="s">
        <v>2467</v>
      </c>
      <c r="IV1" t="s">
        <v>2468</v>
      </c>
      <c r="IW1" t="s">
        <v>2469</v>
      </c>
      <c r="IX1" t="s">
        <v>2470</v>
      </c>
      <c r="IY1" t="s">
        <v>2471</v>
      </c>
      <c r="IZ1" t="s">
        <v>2472</v>
      </c>
      <c r="JA1" t="s">
        <v>2473</v>
      </c>
      <c r="JB1" t="s">
        <v>2474</v>
      </c>
      <c r="JC1" t="s">
        <v>2475</v>
      </c>
      <c r="JD1" t="s">
        <v>2476</v>
      </c>
      <c r="JE1" t="s">
        <v>2477</v>
      </c>
      <c r="JF1" t="s">
        <v>2478</v>
      </c>
      <c r="JG1" t="s">
        <v>2479</v>
      </c>
      <c r="JH1" t="s">
        <v>2480</v>
      </c>
      <c r="JI1" t="s">
        <v>2481</v>
      </c>
      <c r="JJ1" t="s">
        <v>2482</v>
      </c>
      <c r="JK1" t="s">
        <v>2483</v>
      </c>
      <c r="JL1" t="s">
        <v>2484</v>
      </c>
      <c r="JM1" t="s">
        <v>2485</v>
      </c>
      <c r="JN1" t="s">
        <v>2486</v>
      </c>
      <c r="JO1" t="s">
        <v>2487</v>
      </c>
      <c r="JP1" t="s">
        <v>2488</v>
      </c>
      <c r="JQ1" t="s">
        <v>2489</v>
      </c>
      <c r="JR1" t="s">
        <v>2490</v>
      </c>
      <c r="JS1" t="s">
        <v>2491</v>
      </c>
      <c r="JT1" t="s">
        <v>2492</v>
      </c>
      <c r="JU1" t="s">
        <v>2493</v>
      </c>
      <c r="JV1" t="s">
        <v>2494</v>
      </c>
      <c r="JW1" t="s">
        <v>2495</v>
      </c>
      <c r="JX1" t="s">
        <v>2496</v>
      </c>
      <c r="JY1" t="s">
        <v>2497</v>
      </c>
      <c r="JZ1" t="s">
        <v>2498</v>
      </c>
      <c r="KA1" t="s">
        <v>2499</v>
      </c>
      <c r="KB1" t="s">
        <v>2500</v>
      </c>
      <c r="KC1" t="s">
        <v>2501</v>
      </c>
      <c r="KD1" t="s">
        <v>2502</v>
      </c>
      <c r="KE1" t="s">
        <v>2503</v>
      </c>
      <c r="KF1" t="s">
        <v>2504</v>
      </c>
      <c r="KG1" t="s">
        <v>2505</v>
      </c>
      <c r="KH1" t="s">
        <v>2506</v>
      </c>
      <c r="KI1" t="s">
        <v>2507</v>
      </c>
      <c r="KJ1" t="s">
        <v>2508</v>
      </c>
      <c r="KK1" t="s">
        <v>2509</v>
      </c>
      <c r="KL1" t="s">
        <v>2510</v>
      </c>
      <c r="KM1" t="s">
        <v>2511</v>
      </c>
      <c r="KN1" t="s">
        <v>2512</v>
      </c>
      <c r="KO1" t="s">
        <v>2513</v>
      </c>
      <c r="KP1" t="s">
        <v>2514</v>
      </c>
      <c r="KQ1" t="s">
        <v>2515</v>
      </c>
      <c r="KR1" t="s">
        <v>2516</v>
      </c>
      <c r="KS1" t="s">
        <v>2517</v>
      </c>
      <c r="KT1" t="s">
        <v>2518</v>
      </c>
      <c r="KU1" t="s">
        <v>2519</v>
      </c>
      <c r="KV1" t="s">
        <v>2520</v>
      </c>
      <c r="KW1" t="s">
        <v>2521</v>
      </c>
      <c r="KX1" t="s">
        <v>2522</v>
      </c>
      <c r="KY1" t="s">
        <v>2523</v>
      </c>
      <c r="KZ1" t="s">
        <v>2524</v>
      </c>
      <c r="LA1" t="s">
        <v>2525</v>
      </c>
      <c r="LB1" t="s">
        <v>2526</v>
      </c>
      <c r="LC1" t="s">
        <v>2527</v>
      </c>
      <c r="LD1" t="s">
        <v>2528</v>
      </c>
      <c r="LE1" t="s">
        <v>2529</v>
      </c>
      <c r="LF1" t="s">
        <v>2530</v>
      </c>
      <c r="LG1" t="s">
        <v>2531</v>
      </c>
      <c r="LH1" t="s">
        <v>2532</v>
      </c>
      <c r="LI1" t="s">
        <v>2533</v>
      </c>
      <c r="LJ1" t="s">
        <v>2534</v>
      </c>
      <c r="LK1" t="s">
        <v>2535</v>
      </c>
      <c r="LL1" t="s">
        <v>2536</v>
      </c>
      <c r="LM1" t="s">
        <v>2537</v>
      </c>
      <c r="LN1" t="s">
        <v>2538</v>
      </c>
      <c r="LO1" t="s">
        <v>2539</v>
      </c>
      <c r="LP1" t="s">
        <v>2592</v>
      </c>
    </row>
    <row r="2" spans="1:328" ht="15" thickBot="1" x14ac:dyDescent="0.35">
      <c r="N2" t="s">
        <v>915</v>
      </c>
      <c r="O2" t="s">
        <v>888</v>
      </c>
      <c r="Q2" t="s">
        <v>2339</v>
      </c>
      <c r="R2" t="s">
        <v>2341</v>
      </c>
      <c r="S2" t="s">
        <v>888</v>
      </c>
      <c r="T2" t="s">
        <v>2340</v>
      </c>
      <c r="Z2" s="33"/>
      <c r="AA2" s="33" t="s">
        <v>1565</v>
      </c>
      <c r="AB2" s="33" t="s">
        <v>1592</v>
      </c>
      <c r="AC2" s="33" t="s">
        <v>1621</v>
      </c>
      <c r="AD2" s="33" t="s">
        <v>1635</v>
      </c>
      <c r="AE2" s="33" t="s">
        <v>1982</v>
      </c>
      <c r="AF2" s="33" t="s">
        <v>1564</v>
      </c>
      <c r="AG2" s="33" t="s">
        <v>1537</v>
      </c>
      <c r="AH2" s="33" t="s">
        <v>1511</v>
      </c>
      <c r="AI2" s="33" t="s">
        <v>1510</v>
      </c>
      <c r="AJ2" s="33" t="s">
        <v>1509</v>
      </c>
      <c r="AK2" s="33" t="s">
        <v>1508</v>
      </c>
      <c r="AL2" s="33" t="s">
        <v>1507</v>
      </c>
      <c r="AM2" s="33" t="s">
        <v>1484</v>
      </c>
      <c r="AN2" s="33" t="s">
        <v>1725</v>
      </c>
      <c r="AO2" s="33" t="s">
        <v>1724</v>
      </c>
      <c r="AP2" s="33" t="s">
        <v>1475</v>
      </c>
      <c r="AQ2" s="33" t="s">
        <v>1577</v>
      </c>
      <c r="AR2" s="33" t="s">
        <v>1578</v>
      </c>
      <c r="AS2" s="33" t="s">
        <v>1793</v>
      </c>
      <c r="AT2" s="33" t="s">
        <v>1792</v>
      </c>
      <c r="AU2" s="33" t="s">
        <v>1791</v>
      </c>
      <c r="AV2" s="33" t="s">
        <v>1790</v>
      </c>
      <c r="AW2" s="33" t="s">
        <v>1474</v>
      </c>
      <c r="AX2" s="33" t="s">
        <v>1473</v>
      </c>
      <c r="AY2" s="33" t="s">
        <v>1472</v>
      </c>
      <c r="AZ2" s="33" t="s">
        <v>1471</v>
      </c>
      <c r="BA2" s="33" t="s">
        <v>1470</v>
      </c>
      <c r="BB2" s="33" t="s">
        <v>1456</v>
      </c>
      <c r="BC2" s="33" t="s">
        <v>1469</v>
      </c>
      <c r="BD2" s="33" t="s">
        <v>1468</v>
      </c>
      <c r="BE2" s="33" t="s">
        <v>1467</v>
      </c>
      <c r="BF2" s="33" t="s">
        <v>1466</v>
      </c>
      <c r="BG2" s="33" t="s">
        <v>1465</v>
      </c>
      <c r="BH2" s="33" t="s">
        <v>1464</v>
      </c>
      <c r="BI2" s="33" t="s">
        <v>1441</v>
      </c>
      <c r="BJ2" s="33" t="s">
        <v>1440</v>
      </c>
      <c r="BK2" s="33" t="s">
        <v>1386</v>
      </c>
      <c r="BL2" s="33" t="s">
        <v>1757</v>
      </c>
      <c r="BM2" s="33" t="s">
        <v>1862</v>
      </c>
      <c r="BN2" s="33" t="s">
        <v>1385</v>
      </c>
      <c r="BO2" s="33" t="s">
        <v>1361</v>
      </c>
      <c r="BP2" s="33" t="s">
        <v>1562</v>
      </c>
      <c r="BQ2" s="33" t="s">
        <v>1741</v>
      </c>
      <c r="BR2" s="33" t="s">
        <v>2127</v>
      </c>
      <c r="BS2" s="33" t="s">
        <v>1351</v>
      </c>
      <c r="BT2" s="33" t="s">
        <v>1348</v>
      </c>
      <c r="BU2" s="33" t="s">
        <v>917</v>
      </c>
      <c r="BV2" s="33" t="s">
        <v>901</v>
      </c>
      <c r="BW2" s="33" t="s">
        <v>916</v>
      </c>
      <c r="BX2" s="33" t="s">
        <v>988</v>
      </c>
      <c r="BY2" s="33" t="s">
        <v>1593</v>
      </c>
      <c r="BZ2" s="33" t="s">
        <v>1556</v>
      </c>
      <c r="CA2" s="33" t="s">
        <v>1352</v>
      </c>
      <c r="CB2" s="33" t="s">
        <v>918</v>
      </c>
      <c r="CC2" s="33" t="s">
        <v>989</v>
      </c>
      <c r="CD2" s="33" t="s">
        <v>1643</v>
      </c>
      <c r="CE2" s="33" t="s">
        <v>1347</v>
      </c>
      <c r="CF2" s="33" t="s">
        <v>919</v>
      </c>
      <c r="CG2" s="33" t="s">
        <v>1031</v>
      </c>
      <c r="CH2" s="33" t="s">
        <v>1682</v>
      </c>
      <c r="CI2" s="33" t="s">
        <v>1681</v>
      </c>
      <c r="CJ2" s="33" t="s">
        <v>1660</v>
      </c>
      <c r="CK2" s="33" t="s">
        <v>1167</v>
      </c>
      <c r="CL2" s="33" t="s">
        <v>1024</v>
      </c>
      <c r="CM2" s="33" t="s">
        <v>1234</v>
      </c>
      <c r="CN2" s="33" t="s">
        <v>1235</v>
      </c>
      <c r="CO2" s="33" t="s">
        <v>993</v>
      </c>
      <c r="CP2" s="33" t="s">
        <v>1817</v>
      </c>
      <c r="CQ2" s="33" t="s">
        <v>1816</v>
      </c>
      <c r="CR2" s="33" t="s">
        <v>1023</v>
      </c>
      <c r="CS2" s="33" t="s">
        <v>1064</v>
      </c>
      <c r="CT2" s="33" t="s">
        <v>1230</v>
      </c>
      <c r="CU2" s="33" t="s">
        <v>1236</v>
      </c>
      <c r="CV2" s="33" t="s">
        <v>1065</v>
      </c>
      <c r="CW2" s="33" t="s">
        <v>1096</v>
      </c>
      <c r="CX2" s="33" t="s">
        <v>1284</v>
      </c>
      <c r="CY2" s="33" t="s">
        <v>954</v>
      </c>
      <c r="CZ2" s="33" t="s">
        <v>1573</v>
      </c>
      <c r="DA2" s="33" t="s">
        <v>1369</v>
      </c>
      <c r="DB2" s="33" t="s">
        <v>1346</v>
      </c>
      <c r="DC2" s="33" t="s">
        <v>1360</v>
      </c>
      <c r="DD2" s="33" t="s">
        <v>2282</v>
      </c>
      <c r="DE2" s="33" t="s">
        <v>1538</v>
      </c>
      <c r="DF2" s="33" t="s">
        <v>1752</v>
      </c>
      <c r="DG2" s="33" t="s">
        <v>1560</v>
      </c>
      <c r="DH2" s="33" t="s">
        <v>1587</v>
      </c>
      <c r="DI2" s="33" t="s">
        <v>1731</v>
      </c>
      <c r="DJ2" s="33" t="s">
        <v>1711</v>
      </c>
      <c r="DK2" s="33" t="s">
        <v>1710</v>
      </c>
      <c r="DL2" s="33" t="s">
        <v>1709</v>
      </c>
      <c r="DM2" s="33" t="s">
        <v>1708</v>
      </c>
      <c r="DN2" s="33" t="s">
        <v>1611</v>
      </c>
      <c r="DO2" s="33" t="s">
        <v>1610</v>
      </c>
      <c r="DP2" s="33" t="s">
        <v>1609</v>
      </c>
      <c r="DQ2" s="33" t="s">
        <v>1561</v>
      </c>
      <c r="DR2" s="33" t="s">
        <v>1539</v>
      </c>
      <c r="DS2" s="41" t="s">
        <v>1125</v>
      </c>
      <c r="DV2" t="s">
        <v>2344</v>
      </c>
      <c r="DW2">
        <v>2</v>
      </c>
      <c r="DX2">
        <v>224</v>
      </c>
      <c r="DZ2" t="s">
        <v>2346</v>
      </c>
      <c r="EA2" t="s">
        <v>2347</v>
      </c>
      <c r="EB2" t="s">
        <v>2348</v>
      </c>
      <c r="EC2" t="s">
        <v>2349</v>
      </c>
      <c r="ED2" t="s">
        <v>2350</v>
      </c>
      <c r="EE2" t="s">
        <v>2351</v>
      </c>
      <c r="EF2" t="s">
        <v>2352</v>
      </c>
      <c r="EG2" t="s">
        <v>2353</v>
      </c>
      <c r="EH2" t="s">
        <v>2354</v>
      </c>
      <c r="EI2" t="s">
        <v>2355</v>
      </c>
      <c r="EJ2" t="s">
        <v>2356</v>
      </c>
      <c r="EK2" t="s">
        <v>2357</v>
      </c>
      <c r="EL2" t="s">
        <v>2358</v>
      </c>
      <c r="EM2" t="s">
        <v>2359</v>
      </c>
      <c r="EN2" t="s">
        <v>2360</v>
      </c>
      <c r="EO2" t="s">
        <v>2361</v>
      </c>
      <c r="EP2" t="s">
        <v>2362</v>
      </c>
      <c r="EQ2" t="s">
        <v>2363</v>
      </c>
      <c r="ER2" t="s">
        <v>2364</v>
      </c>
      <c r="ES2" t="s">
        <v>2365</v>
      </c>
      <c r="ET2" t="s">
        <v>2366</v>
      </c>
      <c r="EU2" t="s">
        <v>2367</v>
      </c>
      <c r="EV2" t="s">
        <v>2368</v>
      </c>
      <c r="EW2" t="s">
        <v>2369</v>
      </c>
      <c r="EX2" t="s">
        <v>2370</v>
      </c>
      <c r="EY2" t="s">
        <v>2371</v>
      </c>
      <c r="EZ2" t="s">
        <v>2372</v>
      </c>
      <c r="FA2" t="s">
        <v>2373</v>
      </c>
      <c r="FB2" t="s">
        <v>2374</v>
      </c>
      <c r="FC2" t="s">
        <v>2375</v>
      </c>
      <c r="FD2" t="s">
        <v>2376</v>
      </c>
      <c r="FE2" t="s">
        <v>2377</v>
      </c>
      <c r="FF2" t="s">
        <v>2378</v>
      </c>
      <c r="FG2" t="s">
        <v>2379</v>
      </c>
      <c r="FH2" t="s">
        <v>2380</v>
      </c>
      <c r="FI2" t="s">
        <v>2381</v>
      </c>
      <c r="FJ2" t="s">
        <v>2382</v>
      </c>
      <c r="FK2" t="s">
        <v>2383</v>
      </c>
      <c r="FL2" t="s">
        <v>2384</v>
      </c>
      <c r="FM2" t="s">
        <v>2385</v>
      </c>
      <c r="FN2" t="s">
        <v>2386</v>
      </c>
      <c r="FO2" t="s">
        <v>2387</v>
      </c>
      <c r="FP2" t="s">
        <v>2388</v>
      </c>
      <c r="FQ2" t="s">
        <v>2389</v>
      </c>
      <c r="FR2" t="s">
        <v>2390</v>
      </c>
      <c r="FS2" t="s">
        <v>2391</v>
      </c>
      <c r="FT2" t="s">
        <v>2392</v>
      </c>
      <c r="FU2" t="s">
        <v>2393</v>
      </c>
      <c r="FV2" t="s">
        <v>2394</v>
      </c>
      <c r="FW2" t="s">
        <v>2395</v>
      </c>
      <c r="FX2" t="s">
        <v>2396</v>
      </c>
      <c r="FY2" t="s">
        <v>2397</v>
      </c>
      <c r="FZ2" t="s">
        <v>2398</v>
      </c>
      <c r="GA2" t="s">
        <v>2399</v>
      </c>
      <c r="GB2" t="s">
        <v>2400</v>
      </c>
      <c r="GC2" t="s">
        <v>2401</v>
      </c>
      <c r="GD2" t="s">
        <v>2402</v>
      </c>
      <c r="GE2" t="s">
        <v>2403</v>
      </c>
      <c r="GF2" t="s">
        <v>2404</v>
      </c>
      <c r="GG2" t="s">
        <v>2405</v>
      </c>
      <c r="GH2" t="s">
        <v>2406</v>
      </c>
      <c r="GI2" t="s">
        <v>2407</v>
      </c>
      <c r="GJ2" t="s">
        <v>2408</v>
      </c>
      <c r="GK2" t="s">
        <v>2409</v>
      </c>
      <c r="GL2" t="s">
        <v>2410</v>
      </c>
      <c r="GM2" t="s">
        <v>2411</v>
      </c>
      <c r="GN2" t="s">
        <v>2412</v>
      </c>
      <c r="GO2" t="s">
        <v>2413</v>
      </c>
      <c r="GP2" t="s">
        <v>2414</v>
      </c>
      <c r="GQ2" t="s">
        <v>2415</v>
      </c>
      <c r="GR2" t="s">
        <v>2416</v>
      </c>
      <c r="GS2" t="s">
        <v>2417</v>
      </c>
      <c r="GT2" t="s">
        <v>2418</v>
      </c>
      <c r="GU2" t="s">
        <v>2419</v>
      </c>
      <c r="GV2" t="s">
        <v>2420</v>
      </c>
      <c r="GW2" t="s">
        <v>2421</v>
      </c>
      <c r="GX2" t="s">
        <v>2422</v>
      </c>
      <c r="GY2" t="s">
        <v>2423</v>
      </c>
      <c r="GZ2" t="s">
        <v>2424</v>
      </c>
      <c r="HA2" t="s">
        <v>2425</v>
      </c>
      <c r="HB2" t="s">
        <v>2426</v>
      </c>
      <c r="HC2" t="s">
        <v>2427</v>
      </c>
      <c r="HD2" t="s">
        <v>2428</v>
      </c>
      <c r="HE2" t="s">
        <v>2429</v>
      </c>
      <c r="HF2" t="s">
        <v>2430</v>
      </c>
      <c r="HG2" t="s">
        <v>2431</v>
      </c>
      <c r="HH2" t="s">
        <v>2432</v>
      </c>
      <c r="HI2" t="s">
        <v>2433</v>
      </c>
      <c r="HJ2" t="s">
        <v>2434</v>
      </c>
      <c r="HK2" t="s">
        <v>2435</v>
      </c>
      <c r="HL2" t="s">
        <v>2436</v>
      </c>
      <c r="HM2" t="s">
        <v>2437</v>
      </c>
      <c r="HN2" t="s">
        <v>2438</v>
      </c>
      <c r="HO2" t="s">
        <v>2439</v>
      </c>
      <c r="HP2" t="s">
        <v>2440</v>
      </c>
      <c r="HQ2" t="s">
        <v>2441</v>
      </c>
      <c r="HR2" t="s">
        <v>2442</v>
      </c>
      <c r="HV2">
        <v>1990</v>
      </c>
      <c r="HW2">
        <f t="shared" ref="HW2:HW36" si="0">COUNTIF(DZ$3:DZ$30, $HV2)</f>
        <v>0</v>
      </c>
      <c r="HX2">
        <f t="shared" ref="HX2:HX36" si="1">COUNTIF(EA$3:EA$30, $HV2)</f>
        <v>0</v>
      </c>
      <c r="HY2">
        <f t="shared" ref="HY2:HY36" si="2">COUNTIF(EB$3:EB$30, $HV2)</f>
        <v>0</v>
      </c>
      <c r="HZ2">
        <f t="shared" ref="HZ2:HZ36" si="3">COUNTIF(EC$3:EC$30, $HV2)</f>
        <v>0</v>
      </c>
      <c r="IA2">
        <f t="shared" ref="IA2:IA36" si="4">COUNTIF(ED$3:ED$30, $HV2)</f>
        <v>0</v>
      </c>
      <c r="IB2">
        <f t="shared" ref="IB2:IB36" si="5">COUNTIF(EE$3:EE$30, $HV2)</f>
        <v>0</v>
      </c>
      <c r="IC2">
        <f t="shared" ref="IC2:IC36" si="6">COUNTIF(EF$3:EF$30, $HV2)</f>
        <v>0</v>
      </c>
      <c r="ID2">
        <f t="shared" ref="ID2:ID36" si="7">COUNTIF(EG$3:EG$30, $HV2)</f>
        <v>0</v>
      </c>
      <c r="IE2">
        <f t="shared" ref="IE2:IE36" si="8">COUNTIF(EH$3:EH$30, $HV2)</f>
        <v>0</v>
      </c>
      <c r="IF2">
        <f t="shared" ref="IF2:IF36" si="9">COUNTIF(EI$3:EI$30, $HV2)</f>
        <v>0</v>
      </c>
      <c r="IG2">
        <f t="shared" ref="IG2:IG36" si="10">COUNTIF(EJ$3:EJ$30, $HV2)</f>
        <v>0</v>
      </c>
      <c r="IH2">
        <f t="shared" ref="IH2:IH36" si="11">COUNTIF(EK$3:EK$30, $HV2)</f>
        <v>0</v>
      </c>
      <c r="II2">
        <f t="shared" ref="II2:II36" si="12">COUNTIF(EL$3:EL$30, $HV2)</f>
        <v>0</v>
      </c>
      <c r="IJ2">
        <f t="shared" ref="IJ2:IJ36" si="13">COUNTIF(EM$3:EM$30, $HV2)</f>
        <v>0</v>
      </c>
      <c r="IK2">
        <f t="shared" ref="IK2:IK36" si="14">COUNTIF(EN$3:EN$30, $HV2)</f>
        <v>0</v>
      </c>
      <c r="IL2">
        <f t="shared" ref="IL2:IL36" si="15">COUNTIF(EO$3:EO$30, $HV2)</f>
        <v>0</v>
      </c>
      <c r="IM2">
        <f t="shared" ref="IM2:IM36" si="16">COUNTIF(EP$3:EP$30, $HV2)</f>
        <v>0</v>
      </c>
      <c r="IN2">
        <f t="shared" ref="IN2:IN36" si="17">COUNTIF(EQ$3:EQ$30, $HV2)</f>
        <v>0</v>
      </c>
      <c r="IO2">
        <f t="shared" ref="IO2:IO36" si="18">COUNTIF(ER$3:ER$30, $HV2)</f>
        <v>0</v>
      </c>
      <c r="IP2">
        <f t="shared" ref="IP2:IP36" si="19">COUNTIF(ES$3:ES$30, $HV2)</f>
        <v>0</v>
      </c>
      <c r="IQ2">
        <f t="shared" ref="IQ2:IQ36" si="20">COUNTIF(ET$3:ET$30, $HV2)</f>
        <v>0</v>
      </c>
      <c r="IR2">
        <f t="shared" ref="IR2:IR36" si="21">COUNTIF(EU$3:EU$30, $HV2)</f>
        <v>0</v>
      </c>
      <c r="IS2">
        <f t="shared" ref="IS2:IS36" si="22">COUNTIF(EV$3:EV$30, $HV2)</f>
        <v>0</v>
      </c>
      <c r="IT2">
        <f t="shared" ref="IT2:IT36" si="23">COUNTIF(EW$3:EW$30, $HV2)</f>
        <v>0</v>
      </c>
      <c r="IU2">
        <f t="shared" ref="IU2:IU36" si="24">COUNTIF(EX$3:EX$30, $HV2)</f>
        <v>0</v>
      </c>
      <c r="IV2">
        <f t="shared" ref="IV2:IV36" si="25">COUNTIF(EY$3:EY$30, $HV2)</f>
        <v>0</v>
      </c>
      <c r="IW2">
        <f t="shared" ref="IW2:IW36" si="26">COUNTIF(EZ$3:EZ$30, $HV2)</f>
        <v>0</v>
      </c>
      <c r="IX2">
        <f t="shared" ref="IX2:IX36" si="27">COUNTIF(FA$3:FA$30, $HV2)</f>
        <v>0</v>
      </c>
      <c r="IY2">
        <f t="shared" ref="IY2:IY36" si="28">COUNTIF(FB$3:FB$30, $HV2)</f>
        <v>0</v>
      </c>
      <c r="IZ2">
        <f t="shared" ref="IZ2:IZ36" si="29">COUNTIF(FC$3:FC$30, $HV2)</f>
        <v>0</v>
      </c>
      <c r="JA2">
        <f t="shared" ref="JA2:JA36" si="30">COUNTIF(FD$3:FD$30, $HV2)</f>
        <v>0</v>
      </c>
      <c r="JB2">
        <f t="shared" ref="JB2:JB36" si="31">COUNTIF(FE$3:FE$30, $HV2)</f>
        <v>0</v>
      </c>
      <c r="JC2">
        <f t="shared" ref="JC2:JC36" si="32">COUNTIF(FF$3:FF$30, $HV2)</f>
        <v>0</v>
      </c>
      <c r="JD2">
        <f t="shared" ref="JD2:JD36" si="33">COUNTIF(FG$3:FG$30, $HV2)</f>
        <v>0</v>
      </c>
      <c r="JE2">
        <f t="shared" ref="JE2:JE36" si="34">COUNTIF(FH$3:FH$30, $HV2)</f>
        <v>0</v>
      </c>
      <c r="JF2">
        <f t="shared" ref="JF2:JF36" si="35">COUNTIF(FI$3:FI$30, $HV2)</f>
        <v>0</v>
      </c>
      <c r="JG2">
        <f t="shared" ref="JG2:JG36" si="36">COUNTIF(FJ$3:FJ$30, $HV2)</f>
        <v>0</v>
      </c>
      <c r="JH2">
        <f t="shared" ref="JH2:JH36" si="37">COUNTIF(FK$3:FK$30, $HV2)</f>
        <v>0</v>
      </c>
      <c r="JI2">
        <f t="shared" ref="JI2:JI36" si="38">COUNTIF(FL$3:FL$30, $HV2)</f>
        <v>0</v>
      </c>
      <c r="JJ2">
        <f t="shared" ref="JJ2:JJ36" si="39">COUNTIF(FM$3:FM$30, $HV2)</f>
        <v>0</v>
      </c>
      <c r="JK2">
        <f t="shared" ref="JK2:JK36" si="40">COUNTIF(FN$3:FN$30, $HV2)</f>
        <v>0</v>
      </c>
      <c r="JL2">
        <f t="shared" ref="JL2:JL36" si="41">COUNTIF(FO$3:FO$30, $HV2)</f>
        <v>0</v>
      </c>
      <c r="JM2">
        <f t="shared" ref="JM2:JM36" si="42">COUNTIF(FP$3:FP$30, $HV2)</f>
        <v>0</v>
      </c>
      <c r="JN2">
        <f t="shared" ref="JN2:JN36" si="43">COUNTIF(FQ$3:FQ$30, $HV2)</f>
        <v>0</v>
      </c>
      <c r="JO2">
        <f t="shared" ref="JO2:JO36" si="44">COUNTIF(FR$3:FR$30, $HV2)</f>
        <v>0</v>
      </c>
      <c r="JP2">
        <f t="shared" ref="JP2:JP36" si="45">COUNTIF(FS$3:FS$30, $HV2)</f>
        <v>0</v>
      </c>
      <c r="JQ2">
        <f t="shared" ref="JQ2:JQ36" si="46">COUNTIF(FT$3:FT$30, $HV2)</f>
        <v>0</v>
      </c>
      <c r="JR2">
        <f t="shared" ref="JR2:JR36" si="47">COUNTIF(FU$3:FU$30, $HV2)</f>
        <v>0</v>
      </c>
      <c r="JS2">
        <f t="shared" ref="JS2:JS36" si="48">COUNTIF(FV$3:FV$30, $HV2)</f>
        <v>0</v>
      </c>
      <c r="JT2">
        <f t="shared" ref="JT2:JT36" si="49">COUNTIF(FW$3:FW$30, $HV2)</f>
        <v>0</v>
      </c>
      <c r="JU2">
        <f t="shared" ref="JU2:JU36" si="50">COUNTIF(FX$3:FX$30, $HV2)</f>
        <v>0</v>
      </c>
      <c r="JV2">
        <f t="shared" ref="JV2:JV36" si="51">COUNTIF(FY$3:FY$30, $HV2)</f>
        <v>0</v>
      </c>
      <c r="JW2">
        <f t="shared" ref="JW2:JW36" si="52">COUNTIF(FZ$3:FZ$30, $HV2)</f>
        <v>0</v>
      </c>
      <c r="JX2">
        <f t="shared" ref="JX2:JX36" si="53">COUNTIF(GA$3:GA$30, $HV2)</f>
        <v>0</v>
      </c>
      <c r="JY2">
        <f t="shared" ref="JY2:JY36" si="54">COUNTIF(GB$3:GB$30, $HV2)</f>
        <v>0</v>
      </c>
      <c r="JZ2">
        <f t="shared" ref="JZ2:JZ36" si="55">COUNTIF(GC$3:GC$30, $HV2)</f>
        <v>0</v>
      </c>
      <c r="KA2">
        <f t="shared" ref="KA2:KA36" si="56">COUNTIF(GD$3:GD$30, $HV2)</f>
        <v>0</v>
      </c>
      <c r="KB2">
        <f t="shared" ref="KB2:KB36" si="57">COUNTIF(GE$3:GE$30, $HV2)</f>
        <v>0</v>
      </c>
      <c r="KC2">
        <f t="shared" ref="KC2:KC36" si="58">COUNTIF(GF$3:GF$30, $HV2)</f>
        <v>0</v>
      </c>
      <c r="KD2">
        <f t="shared" ref="KD2:KD36" si="59">COUNTIF(GG$3:GG$30, $HV2)</f>
        <v>0</v>
      </c>
      <c r="KE2">
        <f t="shared" ref="KE2:KE36" si="60">COUNTIF(GH$3:GH$30, $HV2)</f>
        <v>0</v>
      </c>
      <c r="KF2">
        <f t="shared" ref="KF2:KF36" si="61">COUNTIF(GI$3:GI$30, $HV2)</f>
        <v>0</v>
      </c>
      <c r="KG2">
        <f t="shared" ref="KG2:KG36" si="62">COUNTIF(GJ$3:GJ$30, $HV2)</f>
        <v>0</v>
      </c>
      <c r="KH2">
        <f t="shared" ref="KH2:KH36" si="63">COUNTIF(GK$3:GK$30, $HV2)</f>
        <v>0</v>
      </c>
      <c r="KI2">
        <f t="shared" ref="KI2:KI36" si="64">COUNTIF(GL$3:GL$30, $HV2)</f>
        <v>0</v>
      </c>
      <c r="KJ2">
        <f t="shared" ref="KJ2:KJ36" si="65">COUNTIF(GM$3:GM$30, $HV2)</f>
        <v>0</v>
      </c>
      <c r="KK2">
        <f t="shared" ref="KK2:KK36" si="66">COUNTIF(GN$3:GN$30, $HV2)</f>
        <v>0</v>
      </c>
      <c r="KL2">
        <f t="shared" ref="KL2:KL36" si="67">COUNTIF(GO$3:GO$30, $HV2)</f>
        <v>0</v>
      </c>
      <c r="KM2">
        <f t="shared" ref="KM2:KM36" si="68">COUNTIF(GP$3:GP$30, $HV2)</f>
        <v>0</v>
      </c>
      <c r="KN2">
        <f t="shared" ref="KN2:KN36" si="69">COUNTIF(GQ$3:GQ$30, $HV2)</f>
        <v>0</v>
      </c>
      <c r="KO2">
        <f t="shared" ref="KO2:KO36" si="70">COUNTIF(GR$3:GR$30, $HV2)</f>
        <v>0</v>
      </c>
      <c r="KP2">
        <f t="shared" ref="KP2:KP36" si="71">COUNTIF(GS$3:GS$30, $HV2)</f>
        <v>0</v>
      </c>
      <c r="KQ2">
        <f t="shared" ref="KQ2:KQ36" si="72">COUNTIF(GT$3:GT$30, $HV2)</f>
        <v>0</v>
      </c>
      <c r="KR2">
        <f t="shared" ref="KR2:KR36" si="73">COUNTIF(GU$3:GU$30, $HV2)</f>
        <v>0</v>
      </c>
      <c r="KS2">
        <f t="shared" ref="KS2:KS36" si="74">COUNTIF(GV$3:GV$30, $HV2)</f>
        <v>0</v>
      </c>
      <c r="KT2">
        <f t="shared" ref="KT2:KT36" si="75">COUNTIF(GW$3:GW$30, $HV2)</f>
        <v>0</v>
      </c>
      <c r="KU2">
        <f t="shared" ref="KU2:KU36" si="76">COUNTIF(GX$3:GX$30, $HV2)</f>
        <v>0</v>
      </c>
      <c r="KV2">
        <f t="shared" ref="KV2:KV36" si="77">COUNTIF(GY$3:GY$30, $HV2)</f>
        <v>0</v>
      </c>
      <c r="KW2">
        <f t="shared" ref="KW2:KW36" si="78">COUNTIF(GZ$3:GZ$30, $HV2)</f>
        <v>0</v>
      </c>
      <c r="KX2">
        <f t="shared" ref="KX2:KX36" si="79">COUNTIF(HA$3:HA$30, $HV2)</f>
        <v>0</v>
      </c>
      <c r="KY2">
        <f t="shared" ref="KY2:KY36" si="80">COUNTIF(HB$3:HB$30, $HV2)</f>
        <v>0</v>
      </c>
      <c r="KZ2">
        <f t="shared" ref="KZ2:KZ36" si="81">COUNTIF(HC$3:HC$30, $HV2)</f>
        <v>0</v>
      </c>
      <c r="LA2">
        <f t="shared" ref="LA2:LA36" si="82">COUNTIF(HD$3:HD$30, $HV2)</f>
        <v>0</v>
      </c>
      <c r="LB2">
        <f t="shared" ref="LB2:LB36" si="83">COUNTIF(HE$3:HE$30, $HV2)</f>
        <v>0</v>
      </c>
      <c r="LC2">
        <f t="shared" ref="LC2:LC36" si="84">COUNTIF(HF$3:HF$30, $HV2)</f>
        <v>0</v>
      </c>
      <c r="LD2">
        <f t="shared" ref="LD2:LD36" si="85">COUNTIF(HG$3:HG$30, $HV2)</f>
        <v>0</v>
      </c>
      <c r="LE2">
        <f t="shared" ref="LE2:LE36" si="86">COUNTIF(HH$3:HH$30, $HV2)</f>
        <v>0</v>
      </c>
      <c r="LF2">
        <f t="shared" ref="LF2:LF36" si="87">COUNTIF(HI$3:HI$30, $HV2)</f>
        <v>0</v>
      </c>
      <c r="LG2">
        <f t="shared" ref="LG2:LG36" si="88">COUNTIF(HJ$3:HJ$30, $HV2)</f>
        <v>0</v>
      </c>
      <c r="LH2">
        <f t="shared" ref="LH2:LH36" si="89">COUNTIF(HK$3:HK$30, $HV2)</f>
        <v>0</v>
      </c>
      <c r="LI2">
        <f t="shared" ref="LI2:LI36" si="90">COUNTIF(HL$3:HL$30, $HV2)</f>
        <v>0</v>
      </c>
      <c r="LJ2">
        <f t="shared" ref="LJ2:LJ36" si="91">COUNTIF(HM$3:HM$30, $HV2)</f>
        <v>0</v>
      </c>
      <c r="LK2">
        <f t="shared" ref="LK2:LK36" si="92">COUNTIF(HN$3:HN$30, $HV2)</f>
        <v>0</v>
      </c>
      <c r="LL2">
        <f t="shared" ref="LL2:LL36" si="93">COUNTIF(HO$3:HO$30, $HV2)</f>
        <v>0</v>
      </c>
      <c r="LM2">
        <f t="shared" ref="LM2:LM36" si="94">COUNTIF(HP$3:HP$30, $HV2)</f>
        <v>0</v>
      </c>
      <c r="LN2">
        <f t="shared" ref="LN2:LN36" si="95">COUNTIF(HQ$3:HQ$30, $HV2)</f>
        <v>0</v>
      </c>
      <c r="LO2">
        <f t="shared" ref="LO2:LO36" si="96">COUNTIF(HR$3:HR$30, $HV2)</f>
        <v>0</v>
      </c>
      <c r="LP2">
        <f>SUM(HW2:LO2)</f>
        <v>0</v>
      </c>
    </row>
    <row r="3" spans="1:328" x14ac:dyDescent="0.3">
      <c r="A3" s="32" t="s">
        <v>2175</v>
      </c>
      <c r="B3" t="s">
        <v>2337</v>
      </c>
      <c r="N3" s="34">
        <v>2019</v>
      </c>
      <c r="O3" s="34">
        <v>2018</v>
      </c>
      <c r="P3">
        <f>IF(O3=1, "", IF(O3=0, "", O3))</f>
        <v>2018</v>
      </c>
      <c r="Q3" s="35" cm="1">
        <f t="array" ref="Q3:Q13">_xlfn._xlws.SORT(_xlfn.UNIQUE(N3:N224))</f>
        <v>2013</v>
      </c>
      <c r="R3" s="36">
        <f t="shared" ref="R3:R13" si="97">COUNTIF($N$3:$N$224, Q3)</f>
        <v>1</v>
      </c>
      <c r="S3" cm="1">
        <f t="array" ref="S3:S10">_xlfn._xlws.SORT(_xlfn.UNIQUE(_xlfn._xlws.FILTER(P3:P224, P3:P224&lt;&gt;"")))</f>
        <v>2016</v>
      </c>
      <c r="T3">
        <f>COUNTIF($P$3:$P$224,S3)</f>
        <v>9</v>
      </c>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42"/>
      <c r="BM3" s="42"/>
      <c r="BN3" s="42"/>
      <c r="BO3" s="42"/>
      <c r="BP3" s="42"/>
      <c r="BQ3" s="42"/>
      <c r="BR3" s="42"/>
      <c r="BS3" s="42"/>
      <c r="BT3" s="42">
        <v>1</v>
      </c>
      <c r="BU3" s="34">
        <v>1</v>
      </c>
      <c r="BV3" s="34"/>
      <c r="BW3" s="34">
        <v>1</v>
      </c>
      <c r="BX3" s="34"/>
      <c r="BY3" s="34"/>
      <c r="BZ3" s="34"/>
      <c r="CA3" s="34"/>
      <c r="CB3" s="34">
        <v>1</v>
      </c>
      <c r="CC3" s="34"/>
      <c r="CD3" s="34"/>
      <c r="CE3" s="34">
        <v>2019</v>
      </c>
      <c r="CF3" s="34"/>
      <c r="CG3" s="34"/>
      <c r="CH3" s="34"/>
      <c r="CI3" s="34"/>
      <c r="CJ3" s="34"/>
      <c r="CK3" s="34"/>
      <c r="CL3" s="34"/>
      <c r="CM3" s="34"/>
      <c r="CN3" s="34"/>
      <c r="CO3" s="34"/>
      <c r="CP3" s="34"/>
      <c r="CQ3" s="34"/>
      <c r="CR3" s="34"/>
      <c r="CS3" s="34"/>
      <c r="CT3" s="34"/>
      <c r="CU3" s="34"/>
      <c r="CV3" s="34"/>
      <c r="CW3" s="34"/>
      <c r="CX3" s="34"/>
      <c r="CY3" s="34"/>
      <c r="CZ3" s="34"/>
      <c r="DA3" s="34"/>
      <c r="DB3" s="34">
        <v>2022</v>
      </c>
      <c r="DC3" s="34"/>
      <c r="DD3" s="34"/>
      <c r="DE3" s="34"/>
      <c r="DF3" s="34"/>
      <c r="DG3" s="34"/>
      <c r="DH3" s="34"/>
      <c r="DI3" s="34"/>
      <c r="DJ3" s="34"/>
      <c r="DK3" s="34"/>
      <c r="DL3" s="34"/>
      <c r="DM3" s="34"/>
      <c r="DN3" s="34"/>
      <c r="DO3" s="34"/>
      <c r="DP3" s="34"/>
      <c r="DQ3" s="34"/>
      <c r="DR3" s="34"/>
      <c r="DS3" s="43"/>
      <c r="DV3" t="s">
        <v>2345</v>
      </c>
      <c r="DW3">
        <v>2</v>
      </c>
      <c r="DX3">
        <v>224</v>
      </c>
      <c r="DZ3" cm="1">
        <f t="array" ref="DZ3:DZ6">_xlfn.UNIQUE(AA$3:AA$224)</f>
        <v>0</v>
      </c>
      <c r="EA3" cm="1">
        <f t="array" ref="EA3:EA4">_xlfn.UNIQUE(AB$3:AB$224)</f>
        <v>0</v>
      </c>
      <c r="EB3" cm="1">
        <f t="array" ref="EB3:EB6">_xlfn.UNIQUE(AC$3:AC$224)</f>
        <v>0</v>
      </c>
      <c r="EC3" cm="1">
        <f t="array" ref="EC3:EC4">_xlfn.UNIQUE(AD$3:AD$224)</f>
        <v>0</v>
      </c>
      <c r="ED3" cm="1">
        <f t="array" ref="ED3:ED10">_xlfn.UNIQUE(AE$3:AE$224)</f>
        <v>0</v>
      </c>
      <c r="EE3" cm="1">
        <f t="array" ref="EE3:EE4">_xlfn.UNIQUE(AF$3:AF$224)</f>
        <v>0</v>
      </c>
      <c r="EF3" cm="1">
        <f t="array" ref="EF3:EF5">_xlfn.UNIQUE(AG$3:AG$224)</f>
        <v>0</v>
      </c>
      <c r="EG3" cm="1">
        <f t="array" ref="EG3:EG4">_xlfn.UNIQUE(AH$3:AH$224)</f>
        <v>0</v>
      </c>
      <c r="EH3" cm="1">
        <f t="array" ref="EH3:EH9">_xlfn.UNIQUE(AI$3:AI$224)</f>
        <v>0</v>
      </c>
      <c r="EI3" cm="1">
        <f t="array" ref="EI3:EI4">_xlfn.UNIQUE(AJ$3:AJ$224)</f>
        <v>0</v>
      </c>
      <c r="EJ3" cm="1">
        <f t="array" ref="EJ3:EJ4">_xlfn.UNIQUE(AK$3:AK$224)</f>
        <v>0</v>
      </c>
      <c r="EK3" cm="1">
        <f t="array" ref="EK3:EK4">_xlfn.UNIQUE(AL$3:AL$224)</f>
        <v>0</v>
      </c>
      <c r="EL3" cm="1">
        <f t="array" ref="EL3:EL4">_xlfn.UNIQUE(AM$3:AM$224)</f>
        <v>0</v>
      </c>
      <c r="EM3" cm="1">
        <f t="array" ref="EM3:EM4">_xlfn.UNIQUE(AN$3:AN$224)</f>
        <v>0</v>
      </c>
      <c r="EN3" cm="1">
        <f t="array" ref="EN3:EN4">_xlfn.UNIQUE(AO$3:AO$224)</f>
        <v>0</v>
      </c>
      <c r="EO3" cm="1">
        <f t="array" ref="EO3:EO4">_xlfn.UNIQUE(AP$3:AP$224)</f>
        <v>0</v>
      </c>
      <c r="EP3" cm="1">
        <f t="array" ref="EP3:EP4">_xlfn.UNIQUE(AQ$3:AQ$224)</f>
        <v>0</v>
      </c>
      <c r="EQ3" cm="1">
        <f t="array" ref="EQ3:EQ4">_xlfn.UNIQUE(AR$3:AR$224)</f>
        <v>0</v>
      </c>
      <c r="ER3" cm="1">
        <f t="array" ref="ER3:ER4">_xlfn.UNIQUE(AS$3:AS$224)</f>
        <v>0</v>
      </c>
      <c r="ES3" cm="1">
        <f t="array" ref="ES3:ES4">_xlfn.UNIQUE(AT$3:AT$224)</f>
        <v>0</v>
      </c>
      <c r="ET3" cm="1">
        <f t="array" ref="ET3:ET4">_xlfn.UNIQUE(AU$3:AU$224)</f>
        <v>0</v>
      </c>
      <c r="EU3" cm="1">
        <f t="array" ref="EU3:EU4">_xlfn.UNIQUE(AV$3:AV$224)</f>
        <v>0</v>
      </c>
      <c r="EV3" cm="1">
        <f t="array" ref="EV3:EV4">_xlfn.UNIQUE(AW$3:AW$224)</f>
        <v>0</v>
      </c>
      <c r="EW3" cm="1">
        <f t="array" ref="EW3:EW4">_xlfn.UNIQUE(AX$3:AX$224)</f>
        <v>0</v>
      </c>
      <c r="EX3" cm="1">
        <f t="array" ref="EX3:EX4">_xlfn.UNIQUE(AY$3:AY$224)</f>
        <v>0</v>
      </c>
      <c r="EY3" cm="1">
        <f t="array" ref="EY3:EY4">_xlfn.UNIQUE(AZ$3:AZ$224)</f>
        <v>0</v>
      </c>
      <c r="EZ3" cm="1">
        <f t="array" ref="EZ3:EZ6">_xlfn.UNIQUE(BA$3:BA$224)</f>
        <v>0</v>
      </c>
      <c r="FA3" cm="1">
        <f t="array" ref="FA3:FA4">_xlfn.UNIQUE(BB$3:BB$224)</f>
        <v>0</v>
      </c>
      <c r="FB3" cm="1">
        <f t="array" ref="FB3:FB4">_xlfn.UNIQUE(BC$3:BC$224)</f>
        <v>0</v>
      </c>
      <c r="FC3" cm="1">
        <f t="array" ref="FC3:FC4">_xlfn.UNIQUE(BD$3:BD$224)</f>
        <v>0</v>
      </c>
      <c r="FD3" cm="1">
        <f t="array" ref="FD3:FD6">_xlfn.UNIQUE(BE$3:BE$224)</f>
        <v>0</v>
      </c>
      <c r="FE3" cm="1">
        <f t="array" ref="FE3:FE5">_xlfn.UNIQUE(BF$3:BF$224)</f>
        <v>0</v>
      </c>
      <c r="FF3" cm="1">
        <f t="array" ref="FF3:FF4">_xlfn.UNIQUE(BG$3:BG$224)</f>
        <v>0</v>
      </c>
      <c r="FG3" cm="1">
        <f t="array" ref="FG3:FG4">_xlfn.UNIQUE(BH$3:BH$224)</f>
        <v>0</v>
      </c>
      <c r="FH3" cm="1">
        <f t="array" ref="FH3:FH5">_xlfn.UNIQUE(BI$3:BI$224)</f>
        <v>0</v>
      </c>
      <c r="FI3" cm="1">
        <f t="array" ref="FI3:FI4">_xlfn.UNIQUE(BJ$3:BJ$224)</f>
        <v>0</v>
      </c>
      <c r="FJ3" cm="1">
        <f t="array" ref="FJ3:FJ5">_xlfn.UNIQUE(BK$3:BK$224)</f>
        <v>0</v>
      </c>
      <c r="FK3" cm="1">
        <f t="array" ref="FK3:FK4">_xlfn.UNIQUE(BL$3:BL$224)</f>
        <v>0</v>
      </c>
      <c r="FL3" cm="1">
        <f t="array" ref="FL3:FL4">_xlfn.UNIQUE(BM$3:BM$224)</f>
        <v>0</v>
      </c>
      <c r="FM3" cm="1">
        <f t="array" ref="FM3:FM4">_xlfn.UNIQUE(BN$3:BN$224)</f>
        <v>0</v>
      </c>
      <c r="FN3" cm="1">
        <f t="array" ref="FN3:FN4">_xlfn.UNIQUE(BO$3:BO$224)</f>
        <v>0</v>
      </c>
      <c r="FO3" cm="1">
        <f t="array" ref="FO3:FO5">_xlfn.UNIQUE(BP$3:BP$224)</f>
        <v>0</v>
      </c>
      <c r="FP3" cm="1">
        <f t="array" ref="FP3:FP4">_xlfn.UNIQUE(BQ$3:BQ$224)</f>
        <v>0</v>
      </c>
      <c r="FQ3" cm="1">
        <f t="array" ref="FQ3:FQ4">_xlfn.UNIQUE(BR$3:BR$224)</f>
        <v>0</v>
      </c>
      <c r="FR3" cm="1">
        <f t="array" ref="FR3:FR4">_xlfn.UNIQUE(BS$3:BS$224)</f>
        <v>0</v>
      </c>
      <c r="FS3" cm="1">
        <f t="array" ref="FS3:FS8">_xlfn.UNIQUE(BT$3:BT$224)</f>
        <v>1</v>
      </c>
      <c r="FT3" cm="1">
        <f t="array" ref="FT3:FT7">_xlfn.UNIQUE(BU$3:BU$224)</f>
        <v>1</v>
      </c>
      <c r="FU3" cm="1">
        <f t="array" ref="FU3:FU27">_xlfn.UNIQUE(BV$3:BV$224)</f>
        <v>0</v>
      </c>
      <c r="FV3" cm="1">
        <f t="array" ref="FV3:FV24">_xlfn.UNIQUE(BW$3:BW$224)</f>
        <v>1</v>
      </c>
      <c r="FW3" cm="1">
        <f t="array" ref="FW3:FW4">_xlfn.UNIQUE(BX$3:BX$224)</f>
        <v>0</v>
      </c>
      <c r="FX3" cm="1">
        <f t="array" ref="FX3:FX4">_xlfn.UNIQUE(BY$3:BY$224)</f>
        <v>0</v>
      </c>
      <c r="FY3" cm="1">
        <f t="array" ref="FY3:FY7">_xlfn.UNIQUE(BZ$3:BZ$224)</f>
        <v>0</v>
      </c>
      <c r="FZ3" cm="1">
        <f t="array" ref="FZ3:FZ7">_xlfn.UNIQUE(CA$3:CA$224)</f>
        <v>0</v>
      </c>
      <c r="GA3" cm="1">
        <f t="array" ref="GA3:GA17">_xlfn.UNIQUE(CB$3:CB$224)</f>
        <v>1</v>
      </c>
      <c r="GB3" cm="1">
        <f t="array" ref="GB3:GB4">_xlfn.UNIQUE(CC$3:CC$224)</f>
        <v>0</v>
      </c>
      <c r="GC3" cm="1">
        <f t="array" ref="GC3:GC4">_xlfn.UNIQUE(CD$3:CD$224)</f>
        <v>0</v>
      </c>
      <c r="GD3" cm="1">
        <f t="array" ref="GD3:GD11">_xlfn.UNIQUE(CE$3:CE$224)</f>
        <v>2019</v>
      </c>
      <c r="GE3" cm="1">
        <f t="array" ref="GE3:GE7">_xlfn.UNIQUE(CF$3:CF$224)</f>
        <v>0</v>
      </c>
      <c r="GF3" cm="1">
        <f t="array" ref="GF3:GF8">_xlfn.UNIQUE(CG$3:CG$224)</f>
        <v>0</v>
      </c>
      <c r="GG3" cm="1">
        <f t="array" ref="GG3:GG4">_xlfn.UNIQUE(CH$3:CH$224)</f>
        <v>0</v>
      </c>
      <c r="GH3" cm="1">
        <f t="array" ref="GH3:GH4">_xlfn.UNIQUE(CI$3:CI$224)</f>
        <v>0</v>
      </c>
      <c r="GI3" cm="1">
        <f t="array" ref="GI3:GI6">_xlfn.UNIQUE(CJ$3:CJ$224)</f>
        <v>0</v>
      </c>
      <c r="GJ3" cm="1">
        <f t="array" ref="GJ3:GJ12">_xlfn.UNIQUE(CK$3:CK$224)</f>
        <v>0</v>
      </c>
      <c r="GK3" cm="1">
        <f t="array" ref="GK3:GK10">_xlfn.UNIQUE(CL$3:CL$224)</f>
        <v>0</v>
      </c>
      <c r="GL3" cm="1">
        <f t="array" ref="GL3:GL5">_xlfn.UNIQUE(CM$3:CM$224)</f>
        <v>0</v>
      </c>
      <c r="GM3" cm="1">
        <f t="array" ref="GM3:GM4">_xlfn.UNIQUE(CN$3:CN$224)</f>
        <v>0</v>
      </c>
      <c r="GN3" cm="1">
        <f t="array" ref="GN3:GN4">_xlfn.UNIQUE(CO$3:CO$224)</f>
        <v>0</v>
      </c>
      <c r="GO3" cm="1">
        <f t="array" ref="GO3:GO4">_xlfn.UNIQUE(CP$3:CP$224)</f>
        <v>0</v>
      </c>
      <c r="GP3" cm="1">
        <f t="array" ref="GP3:GP4">_xlfn.UNIQUE(CQ$3:CQ$224)</f>
        <v>0</v>
      </c>
      <c r="GQ3" cm="1">
        <f t="array" ref="GQ3:GQ5">_xlfn.UNIQUE(CR$3:CR$224)</f>
        <v>0</v>
      </c>
      <c r="GR3" cm="1">
        <f t="array" ref="GR3:GR4">_xlfn.UNIQUE(CS$3:CS$224)</f>
        <v>0</v>
      </c>
      <c r="GS3" cm="1">
        <f t="array" ref="GS3:GS4">_xlfn.UNIQUE(CT$3:CT$224)</f>
        <v>0</v>
      </c>
      <c r="GT3" cm="1">
        <f t="array" ref="GT3:GT4">_xlfn.UNIQUE(CU$3:CU$224)</f>
        <v>0</v>
      </c>
      <c r="GU3" cm="1">
        <f t="array" ref="GU3:GU4">_xlfn.UNIQUE(CV$3:CV$224)</f>
        <v>0</v>
      </c>
      <c r="GV3" cm="1">
        <f t="array" ref="GV3:GV4">_xlfn.UNIQUE(CW$3:CW$224)</f>
        <v>0</v>
      </c>
      <c r="GW3" cm="1">
        <f t="array" ref="GW3:GW4">_xlfn.UNIQUE(CX$3:CX$224)</f>
        <v>0</v>
      </c>
      <c r="GX3" cm="1">
        <f t="array" ref="GX3:GX10">_xlfn.UNIQUE(CY$3:CY$224)</f>
        <v>0</v>
      </c>
      <c r="GY3" cm="1">
        <f t="array" ref="GY3:GY4">_xlfn.UNIQUE(CZ$3:CZ$224)</f>
        <v>0</v>
      </c>
      <c r="GZ3" cm="1">
        <f t="array" ref="GZ3:GZ6">_xlfn.UNIQUE(DA$3:DA$224)</f>
        <v>0</v>
      </c>
      <c r="HA3" cm="1">
        <f t="array" ref="HA3:HA4">_xlfn.UNIQUE(DB$3:DB$224)</f>
        <v>2022</v>
      </c>
      <c r="HB3" cm="1">
        <f t="array" ref="HB3:HB5">_xlfn.UNIQUE(DC$3:DC$224)</f>
        <v>0</v>
      </c>
      <c r="HC3" cm="1">
        <f t="array" ref="HC3:HC4">_xlfn.UNIQUE(DD$3:DD$224)</f>
        <v>0</v>
      </c>
      <c r="HD3" cm="1">
        <f t="array" ref="HD3:HD5">_xlfn.UNIQUE(DE$3:DE$224)</f>
        <v>0</v>
      </c>
      <c r="HE3" cm="1">
        <f t="array" ref="HE3:HE5">_xlfn.UNIQUE(DF$3:DF$224)</f>
        <v>0</v>
      </c>
      <c r="HF3" cm="1">
        <f t="array" ref="HF3:HF6">_xlfn.UNIQUE(DG$3:DG$224)</f>
        <v>0</v>
      </c>
      <c r="HG3" cm="1">
        <f t="array" ref="HG3:HG4">_xlfn.UNIQUE(DH$3:DH$224)</f>
        <v>0</v>
      </c>
      <c r="HH3" cm="1">
        <f t="array" ref="HH3:HH4">_xlfn.UNIQUE(DI$3:DI$224)</f>
        <v>0</v>
      </c>
      <c r="HI3" cm="1">
        <f t="array" ref="HI3:HI4">_xlfn.UNIQUE(DJ$3:DJ$224)</f>
        <v>0</v>
      </c>
      <c r="HJ3" cm="1">
        <f t="array" ref="HJ3:HJ4">_xlfn.UNIQUE(DK$3:DK$224)</f>
        <v>0</v>
      </c>
      <c r="HK3" cm="1">
        <f t="array" ref="HK3:HK4">_xlfn.UNIQUE(DL$3:DL$224)</f>
        <v>0</v>
      </c>
      <c r="HL3" cm="1">
        <f t="array" ref="HL3:HL4">_xlfn.UNIQUE(DM$3:DM$224)</f>
        <v>0</v>
      </c>
      <c r="HM3" cm="1">
        <f t="array" ref="HM3:HM4">_xlfn.UNIQUE(DN$3:DN$224)</f>
        <v>0</v>
      </c>
      <c r="HN3" cm="1">
        <f t="array" ref="HN3:HN4">_xlfn.UNIQUE(DO$3:DO$224)</f>
        <v>0</v>
      </c>
      <c r="HO3" cm="1">
        <f t="array" ref="HO3:HO4">_xlfn.UNIQUE(DP$3:DP$224)</f>
        <v>0</v>
      </c>
      <c r="HP3" cm="1">
        <f t="array" ref="HP3:HP4">_xlfn.UNIQUE(DQ$3:DQ$224)</f>
        <v>0</v>
      </c>
      <c r="HQ3" cm="1">
        <f t="array" ref="HQ3:HQ6">_xlfn.UNIQUE(DR$3:DR$224)</f>
        <v>0</v>
      </c>
      <c r="HR3" cm="1">
        <f t="array" ref="HR3:HR5">_xlfn.UNIQUE(DS$3:DS$224)</f>
        <v>0</v>
      </c>
      <c r="HV3">
        <v>1991</v>
      </c>
      <c r="HW3">
        <f t="shared" si="0"/>
        <v>0</v>
      </c>
      <c r="HX3">
        <f t="shared" si="1"/>
        <v>0</v>
      </c>
      <c r="HY3">
        <f t="shared" si="2"/>
        <v>0</v>
      </c>
      <c r="HZ3">
        <f t="shared" si="3"/>
        <v>0</v>
      </c>
      <c r="IA3">
        <f t="shared" si="4"/>
        <v>0</v>
      </c>
      <c r="IB3">
        <f t="shared" si="5"/>
        <v>0</v>
      </c>
      <c r="IC3">
        <f t="shared" si="6"/>
        <v>0</v>
      </c>
      <c r="ID3">
        <f t="shared" si="7"/>
        <v>0</v>
      </c>
      <c r="IE3">
        <f t="shared" si="8"/>
        <v>0</v>
      </c>
      <c r="IF3">
        <f t="shared" si="9"/>
        <v>0</v>
      </c>
      <c r="IG3">
        <f t="shared" si="10"/>
        <v>0</v>
      </c>
      <c r="IH3">
        <f t="shared" si="11"/>
        <v>0</v>
      </c>
      <c r="II3">
        <f t="shared" si="12"/>
        <v>0</v>
      </c>
      <c r="IJ3">
        <f t="shared" si="13"/>
        <v>0</v>
      </c>
      <c r="IK3">
        <f t="shared" si="14"/>
        <v>0</v>
      </c>
      <c r="IL3">
        <f t="shared" si="15"/>
        <v>0</v>
      </c>
      <c r="IM3">
        <f t="shared" si="16"/>
        <v>0</v>
      </c>
      <c r="IN3">
        <f t="shared" si="17"/>
        <v>0</v>
      </c>
      <c r="IO3">
        <f t="shared" si="18"/>
        <v>0</v>
      </c>
      <c r="IP3">
        <f t="shared" si="19"/>
        <v>0</v>
      </c>
      <c r="IQ3">
        <f t="shared" si="20"/>
        <v>0</v>
      </c>
      <c r="IR3">
        <f t="shared" si="21"/>
        <v>0</v>
      </c>
      <c r="IS3">
        <f t="shared" si="22"/>
        <v>0</v>
      </c>
      <c r="IT3">
        <f t="shared" si="23"/>
        <v>0</v>
      </c>
      <c r="IU3">
        <f t="shared" si="24"/>
        <v>0</v>
      </c>
      <c r="IV3">
        <f t="shared" si="25"/>
        <v>0</v>
      </c>
      <c r="IW3">
        <f t="shared" si="26"/>
        <v>0</v>
      </c>
      <c r="IX3">
        <f t="shared" si="27"/>
        <v>0</v>
      </c>
      <c r="IY3">
        <f t="shared" si="28"/>
        <v>0</v>
      </c>
      <c r="IZ3">
        <f t="shared" si="29"/>
        <v>0</v>
      </c>
      <c r="JA3">
        <f t="shared" si="30"/>
        <v>0</v>
      </c>
      <c r="JB3">
        <f t="shared" si="31"/>
        <v>0</v>
      </c>
      <c r="JC3">
        <f t="shared" si="32"/>
        <v>0</v>
      </c>
      <c r="JD3">
        <f t="shared" si="33"/>
        <v>0</v>
      </c>
      <c r="JE3">
        <f t="shared" si="34"/>
        <v>0</v>
      </c>
      <c r="JF3">
        <f t="shared" si="35"/>
        <v>0</v>
      </c>
      <c r="JG3">
        <f t="shared" si="36"/>
        <v>0</v>
      </c>
      <c r="JH3">
        <f t="shared" si="37"/>
        <v>0</v>
      </c>
      <c r="JI3">
        <f t="shared" si="38"/>
        <v>0</v>
      </c>
      <c r="JJ3">
        <f t="shared" si="39"/>
        <v>0</v>
      </c>
      <c r="JK3">
        <f t="shared" si="40"/>
        <v>0</v>
      </c>
      <c r="JL3">
        <f t="shared" si="41"/>
        <v>0</v>
      </c>
      <c r="JM3">
        <f t="shared" si="42"/>
        <v>0</v>
      </c>
      <c r="JN3">
        <f t="shared" si="43"/>
        <v>0</v>
      </c>
      <c r="JO3">
        <f t="shared" si="44"/>
        <v>0</v>
      </c>
      <c r="JP3">
        <f t="shared" si="45"/>
        <v>0</v>
      </c>
      <c r="JQ3">
        <f t="shared" si="46"/>
        <v>0</v>
      </c>
      <c r="JR3">
        <f t="shared" si="47"/>
        <v>0</v>
      </c>
      <c r="JS3">
        <f t="shared" si="48"/>
        <v>0</v>
      </c>
      <c r="JT3">
        <f t="shared" si="49"/>
        <v>0</v>
      </c>
      <c r="JU3">
        <f t="shared" si="50"/>
        <v>0</v>
      </c>
      <c r="JV3">
        <f t="shared" si="51"/>
        <v>0</v>
      </c>
      <c r="JW3">
        <f t="shared" si="52"/>
        <v>0</v>
      </c>
      <c r="JX3">
        <f t="shared" si="53"/>
        <v>0</v>
      </c>
      <c r="JY3">
        <f t="shared" si="54"/>
        <v>0</v>
      </c>
      <c r="JZ3">
        <f t="shared" si="55"/>
        <v>0</v>
      </c>
      <c r="KA3">
        <f t="shared" si="56"/>
        <v>0</v>
      </c>
      <c r="KB3">
        <f t="shared" si="57"/>
        <v>0</v>
      </c>
      <c r="KC3">
        <f t="shared" si="58"/>
        <v>0</v>
      </c>
      <c r="KD3">
        <f t="shared" si="59"/>
        <v>0</v>
      </c>
      <c r="KE3">
        <f t="shared" si="60"/>
        <v>0</v>
      </c>
      <c r="KF3">
        <f t="shared" si="61"/>
        <v>0</v>
      </c>
      <c r="KG3">
        <f t="shared" si="62"/>
        <v>0</v>
      </c>
      <c r="KH3">
        <f t="shared" si="63"/>
        <v>0</v>
      </c>
      <c r="KI3">
        <f t="shared" si="64"/>
        <v>0</v>
      </c>
      <c r="KJ3">
        <f t="shared" si="65"/>
        <v>0</v>
      </c>
      <c r="KK3">
        <f t="shared" si="66"/>
        <v>0</v>
      </c>
      <c r="KL3">
        <f t="shared" si="67"/>
        <v>0</v>
      </c>
      <c r="KM3">
        <f t="shared" si="68"/>
        <v>0</v>
      </c>
      <c r="KN3">
        <f t="shared" si="69"/>
        <v>0</v>
      </c>
      <c r="KO3">
        <f t="shared" si="70"/>
        <v>0</v>
      </c>
      <c r="KP3">
        <f t="shared" si="71"/>
        <v>0</v>
      </c>
      <c r="KQ3">
        <f t="shared" si="72"/>
        <v>0</v>
      </c>
      <c r="KR3">
        <f t="shared" si="73"/>
        <v>0</v>
      </c>
      <c r="KS3">
        <f t="shared" si="74"/>
        <v>0</v>
      </c>
      <c r="KT3">
        <f t="shared" si="75"/>
        <v>0</v>
      </c>
      <c r="KU3">
        <f t="shared" si="76"/>
        <v>0</v>
      </c>
      <c r="KV3">
        <f t="shared" si="77"/>
        <v>0</v>
      </c>
      <c r="KW3">
        <f t="shared" si="78"/>
        <v>0</v>
      </c>
      <c r="KX3">
        <f t="shared" si="79"/>
        <v>0</v>
      </c>
      <c r="KY3">
        <f t="shared" si="80"/>
        <v>0</v>
      </c>
      <c r="KZ3">
        <f t="shared" si="81"/>
        <v>0</v>
      </c>
      <c r="LA3">
        <f t="shared" si="82"/>
        <v>0</v>
      </c>
      <c r="LB3">
        <f t="shared" si="83"/>
        <v>0</v>
      </c>
      <c r="LC3">
        <f t="shared" si="84"/>
        <v>0</v>
      </c>
      <c r="LD3">
        <f t="shared" si="85"/>
        <v>0</v>
      </c>
      <c r="LE3">
        <f t="shared" si="86"/>
        <v>0</v>
      </c>
      <c r="LF3">
        <f t="shared" si="87"/>
        <v>0</v>
      </c>
      <c r="LG3">
        <f t="shared" si="88"/>
        <v>0</v>
      </c>
      <c r="LH3">
        <f t="shared" si="89"/>
        <v>0</v>
      </c>
      <c r="LI3">
        <f t="shared" si="90"/>
        <v>0</v>
      </c>
      <c r="LJ3">
        <f t="shared" si="91"/>
        <v>0</v>
      </c>
      <c r="LK3">
        <f t="shared" si="92"/>
        <v>0</v>
      </c>
      <c r="LL3">
        <f t="shared" si="93"/>
        <v>0</v>
      </c>
      <c r="LM3">
        <f t="shared" si="94"/>
        <v>0</v>
      </c>
      <c r="LN3">
        <f t="shared" si="95"/>
        <v>0</v>
      </c>
      <c r="LO3">
        <f t="shared" si="96"/>
        <v>0</v>
      </c>
      <c r="LP3">
        <f t="shared" ref="LP3:LP36" si="98">SUM(HW3:LO3)</f>
        <v>0</v>
      </c>
    </row>
    <row r="4" spans="1:328" x14ac:dyDescent="0.3">
      <c r="A4" t="s">
        <v>2255</v>
      </c>
      <c r="B4">
        <v>2</v>
      </c>
      <c r="N4" s="34">
        <v>2023</v>
      </c>
      <c r="O4" s="34">
        <v>2021</v>
      </c>
      <c r="P4">
        <f t="shared" ref="P4:P67" si="99">IF(O4=1, "", IF(O4=0, "", O4))</f>
        <v>2021</v>
      </c>
      <c r="Q4" s="16">
        <v>2014</v>
      </c>
      <c r="R4" s="37">
        <f t="shared" si="97"/>
        <v>4</v>
      </c>
      <c r="S4">
        <v>2017</v>
      </c>
      <c r="T4">
        <f t="shared" ref="T4:T10" si="100">COUNTIF($P$3:$P$224,S4)</f>
        <v>8</v>
      </c>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43"/>
      <c r="DZ4">
        <v>2022</v>
      </c>
      <c r="EA4">
        <v>2021</v>
      </c>
      <c r="EB4">
        <v>2023</v>
      </c>
      <c r="EC4">
        <v>1</v>
      </c>
      <c r="ED4">
        <v>2007</v>
      </c>
      <c r="EE4">
        <v>1</v>
      </c>
      <c r="EF4">
        <v>2008</v>
      </c>
      <c r="EG4">
        <v>2013</v>
      </c>
      <c r="EH4">
        <v>2007</v>
      </c>
      <c r="EI4">
        <v>2018</v>
      </c>
      <c r="EJ4">
        <v>2003</v>
      </c>
      <c r="EK4">
        <v>2003</v>
      </c>
      <c r="EL4">
        <v>2003</v>
      </c>
      <c r="EM4">
        <v>1</v>
      </c>
      <c r="EN4">
        <v>1</v>
      </c>
      <c r="EO4">
        <v>1</v>
      </c>
      <c r="EP4">
        <v>1</v>
      </c>
      <c r="EQ4">
        <v>1</v>
      </c>
      <c r="ER4">
        <v>1</v>
      </c>
      <c r="ES4">
        <v>1</v>
      </c>
      <c r="ET4">
        <v>1</v>
      </c>
      <c r="EU4">
        <v>1</v>
      </c>
      <c r="EV4">
        <v>1</v>
      </c>
      <c r="EW4">
        <v>1</v>
      </c>
      <c r="EX4">
        <v>1</v>
      </c>
      <c r="EY4">
        <v>1</v>
      </c>
      <c r="EZ4">
        <v>1</v>
      </c>
      <c r="FA4">
        <v>2020</v>
      </c>
      <c r="FB4">
        <v>1</v>
      </c>
      <c r="FC4">
        <v>1</v>
      </c>
      <c r="FD4">
        <v>2020</v>
      </c>
      <c r="FE4">
        <v>1</v>
      </c>
      <c r="FF4">
        <v>1</v>
      </c>
      <c r="FG4">
        <v>1</v>
      </c>
      <c r="FH4">
        <v>1</v>
      </c>
      <c r="FI4">
        <v>1</v>
      </c>
      <c r="FJ4">
        <v>1</v>
      </c>
      <c r="FK4">
        <v>2020</v>
      </c>
      <c r="FL4">
        <v>2022</v>
      </c>
      <c r="FM4">
        <v>1</v>
      </c>
      <c r="FN4">
        <v>1</v>
      </c>
      <c r="FO4">
        <v>2020</v>
      </c>
      <c r="FP4">
        <v>2023</v>
      </c>
      <c r="FQ4">
        <v>1</v>
      </c>
      <c r="FR4">
        <v>1</v>
      </c>
      <c r="FS4">
        <v>0</v>
      </c>
      <c r="FT4">
        <v>0</v>
      </c>
      <c r="FU4">
        <v>1996</v>
      </c>
      <c r="FV4">
        <v>0</v>
      </c>
      <c r="FW4">
        <v>1</v>
      </c>
      <c r="FX4">
        <v>2022</v>
      </c>
      <c r="FY4">
        <v>2017</v>
      </c>
      <c r="FZ4">
        <v>2023</v>
      </c>
      <c r="GA4">
        <v>0</v>
      </c>
      <c r="GB4">
        <v>1</v>
      </c>
      <c r="GC4">
        <v>2021</v>
      </c>
      <c r="GD4">
        <v>0</v>
      </c>
      <c r="GE4">
        <v>2004</v>
      </c>
      <c r="GF4">
        <v>2023</v>
      </c>
      <c r="GG4">
        <v>2010</v>
      </c>
      <c r="GH4">
        <v>2005</v>
      </c>
      <c r="GI4">
        <v>2012</v>
      </c>
      <c r="GJ4">
        <v>2012</v>
      </c>
      <c r="GK4">
        <v>1</v>
      </c>
      <c r="GL4">
        <v>2020</v>
      </c>
      <c r="GM4">
        <v>2023</v>
      </c>
      <c r="GN4">
        <v>2022</v>
      </c>
      <c r="GO4">
        <v>1</v>
      </c>
      <c r="GP4">
        <v>1</v>
      </c>
      <c r="GQ4">
        <v>2023</v>
      </c>
      <c r="GR4">
        <v>1</v>
      </c>
      <c r="GS4">
        <v>1</v>
      </c>
      <c r="GT4">
        <v>2020</v>
      </c>
      <c r="GU4">
        <v>1</v>
      </c>
      <c r="GV4">
        <v>1</v>
      </c>
      <c r="GW4">
        <v>2008</v>
      </c>
      <c r="GX4">
        <v>2005</v>
      </c>
      <c r="GY4">
        <v>2020</v>
      </c>
      <c r="GZ4">
        <v>2023</v>
      </c>
      <c r="HA4">
        <v>0</v>
      </c>
      <c r="HB4">
        <v>1</v>
      </c>
      <c r="HC4">
        <v>1</v>
      </c>
      <c r="HD4">
        <v>2010</v>
      </c>
      <c r="HE4">
        <v>2012</v>
      </c>
      <c r="HF4">
        <v>2009</v>
      </c>
      <c r="HG4">
        <v>2017</v>
      </c>
      <c r="HH4">
        <v>2017</v>
      </c>
      <c r="HI4">
        <v>1</v>
      </c>
      <c r="HJ4">
        <v>1</v>
      </c>
      <c r="HK4">
        <v>1</v>
      </c>
      <c r="HL4">
        <v>1</v>
      </c>
      <c r="HM4">
        <v>1</v>
      </c>
      <c r="HN4">
        <v>1</v>
      </c>
      <c r="HO4">
        <v>1</v>
      </c>
      <c r="HP4">
        <v>1</v>
      </c>
      <c r="HQ4">
        <v>1996</v>
      </c>
      <c r="HR4">
        <v>2022</v>
      </c>
      <c r="HV4">
        <v>1992</v>
      </c>
      <c r="HW4">
        <f t="shared" si="0"/>
        <v>0</v>
      </c>
      <c r="HX4">
        <f t="shared" si="1"/>
        <v>0</v>
      </c>
      <c r="HY4">
        <f t="shared" si="2"/>
        <v>0</v>
      </c>
      <c r="HZ4">
        <f t="shared" si="3"/>
        <v>0</v>
      </c>
      <c r="IA4">
        <f t="shared" si="4"/>
        <v>0</v>
      </c>
      <c r="IB4">
        <f t="shared" si="5"/>
        <v>0</v>
      </c>
      <c r="IC4">
        <f t="shared" si="6"/>
        <v>0</v>
      </c>
      <c r="ID4">
        <f t="shared" si="7"/>
        <v>0</v>
      </c>
      <c r="IE4">
        <f t="shared" si="8"/>
        <v>0</v>
      </c>
      <c r="IF4">
        <f t="shared" si="9"/>
        <v>0</v>
      </c>
      <c r="IG4">
        <f t="shared" si="10"/>
        <v>0</v>
      </c>
      <c r="IH4">
        <f t="shared" si="11"/>
        <v>0</v>
      </c>
      <c r="II4">
        <f t="shared" si="12"/>
        <v>0</v>
      </c>
      <c r="IJ4">
        <f t="shared" si="13"/>
        <v>0</v>
      </c>
      <c r="IK4">
        <f t="shared" si="14"/>
        <v>0</v>
      </c>
      <c r="IL4">
        <f t="shared" si="15"/>
        <v>0</v>
      </c>
      <c r="IM4">
        <f t="shared" si="16"/>
        <v>0</v>
      </c>
      <c r="IN4">
        <f t="shared" si="17"/>
        <v>0</v>
      </c>
      <c r="IO4">
        <f t="shared" si="18"/>
        <v>0</v>
      </c>
      <c r="IP4">
        <f t="shared" si="19"/>
        <v>0</v>
      </c>
      <c r="IQ4">
        <f t="shared" si="20"/>
        <v>0</v>
      </c>
      <c r="IR4">
        <f t="shared" si="21"/>
        <v>0</v>
      </c>
      <c r="IS4">
        <f t="shared" si="22"/>
        <v>0</v>
      </c>
      <c r="IT4">
        <f t="shared" si="23"/>
        <v>0</v>
      </c>
      <c r="IU4">
        <f t="shared" si="24"/>
        <v>0</v>
      </c>
      <c r="IV4">
        <f t="shared" si="25"/>
        <v>0</v>
      </c>
      <c r="IW4">
        <f t="shared" si="26"/>
        <v>0</v>
      </c>
      <c r="IX4">
        <f t="shared" si="27"/>
        <v>0</v>
      </c>
      <c r="IY4">
        <f t="shared" si="28"/>
        <v>0</v>
      </c>
      <c r="IZ4">
        <f t="shared" si="29"/>
        <v>0</v>
      </c>
      <c r="JA4">
        <f t="shared" si="30"/>
        <v>0</v>
      </c>
      <c r="JB4">
        <f t="shared" si="31"/>
        <v>0</v>
      </c>
      <c r="JC4">
        <f t="shared" si="32"/>
        <v>0</v>
      </c>
      <c r="JD4">
        <f t="shared" si="33"/>
        <v>0</v>
      </c>
      <c r="JE4">
        <f t="shared" si="34"/>
        <v>0</v>
      </c>
      <c r="JF4">
        <f t="shared" si="35"/>
        <v>0</v>
      </c>
      <c r="JG4">
        <f t="shared" si="36"/>
        <v>0</v>
      </c>
      <c r="JH4">
        <f t="shared" si="37"/>
        <v>0</v>
      </c>
      <c r="JI4">
        <f t="shared" si="38"/>
        <v>0</v>
      </c>
      <c r="JJ4">
        <f t="shared" si="39"/>
        <v>0</v>
      </c>
      <c r="JK4">
        <f t="shared" si="40"/>
        <v>0</v>
      </c>
      <c r="JL4">
        <f t="shared" si="41"/>
        <v>0</v>
      </c>
      <c r="JM4">
        <f t="shared" si="42"/>
        <v>0</v>
      </c>
      <c r="JN4">
        <f t="shared" si="43"/>
        <v>0</v>
      </c>
      <c r="JO4">
        <f t="shared" si="44"/>
        <v>0</v>
      </c>
      <c r="JP4">
        <f t="shared" si="45"/>
        <v>0</v>
      </c>
      <c r="JQ4">
        <f t="shared" si="46"/>
        <v>0</v>
      </c>
      <c r="JR4">
        <f t="shared" si="47"/>
        <v>1</v>
      </c>
      <c r="JS4">
        <f t="shared" si="48"/>
        <v>0</v>
      </c>
      <c r="JT4">
        <f t="shared" si="49"/>
        <v>0</v>
      </c>
      <c r="JU4">
        <f t="shared" si="50"/>
        <v>0</v>
      </c>
      <c r="JV4">
        <f t="shared" si="51"/>
        <v>0</v>
      </c>
      <c r="JW4">
        <f t="shared" si="52"/>
        <v>0</v>
      </c>
      <c r="JX4">
        <f t="shared" si="53"/>
        <v>0</v>
      </c>
      <c r="JY4">
        <f t="shared" si="54"/>
        <v>0</v>
      </c>
      <c r="JZ4">
        <f t="shared" si="55"/>
        <v>0</v>
      </c>
      <c r="KA4">
        <f t="shared" si="56"/>
        <v>0</v>
      </c>
      <c r="KB4">
        <f t="shared" si="57"/>
        <v>0</v>
      </c>
      <c r="KC4">
        <f t="shared" si="58"/>
        <v>0</v>
      </c>
      <c r="KD4">
        <f t="shared" si="59"/>
        <v>0</v>
      </c>
      <c r="KE4">
        <f t="shared" si="60"/>
        <v>0</v>
      </c>
      <c r="KF4">
        <f t="shared" si="61"/>
        <v>0</v>
      </c>
      <c r="KG4">
        <f t="shared" si="62"/>
        <v>0</v>
      </c>
      <c r="KH4">
        <f t="shared" si="63"/>
        <v>0</v>
      </c>
      <c r="KI4">
        <f t="shared" si="64"/>
        <v>0</v>
      </c>
      <c r="KJ4">
        <f t="shared" si="65"/>
        <v>0</v>
      </c>
      <c r="KK4">
        <f t="shared" si="66"/>
        <v>0</v>
      </c>
      <c r="KL4">
        <f t="shared" si="67"/>
        <v>0</v>
      </c>
      <c r="KM4">
        <f t="shared" si="68"/>
        <v>0</v>
      </c>
      <c r="KN4">
        <f t="shared" si="69"/>
        <v>0</v>
      </c>
      <c r="KO4">
        <f t="shared" si="70"/>
        <v>0</v>
      </c>
      <c r="KP4">
        <f t="shared" si="71"/>
        <v>0</v>
      </c>
      <c r="KQ4">
        <f t="shared" si="72"/>
        <v>0</v>
      </c>
      <c r="KR4">
        <f t="shared" si="73"/>
        <v>0</v>
      </c>
      <c r="KS4">
        <f t="shared" si="74"/>
        <v>0</v>
      </c>
      <c r="KT4">
        <f t="shared" si="75"/>
        <v>0</v>
      </c>
      <c r="KU4">
        <f t="shared" si="76"/>
        <v>0</v>
      </c>
      <c r="KV4">
        <f t="shared" si="77"/>
        <v>0</v>
      </c>
      <c r="KW4">
        <f t="shared" si="78"/>
        <v>0</v>
      </c>
      <c r="KX4">
        <f t="shared" si="79"/>
        <v>0</v>
      </c>
      <c r="KY4">
        <f t="shared" si="80"/>
        <v>0</v>
      </c>
      <c r="KZ4">
        <f t="shared" si="81"/>
        <v>0</v>
      </c>
      <c r="LA4">
        <f t="shared" si="82"/>
        <v>0</v>
      </c>
      <c r="LB4">
        <f t="shared" si="83"/>
        <v>0</v>
      </c>
      <c r="LC4">
        <f t="shared" si="84"/>
        <v>0</v>
      </c>
      <c r="LD4">
        <f t="shared" si="85"/>
        <v>0</v>
      </c>
      <c r="LE4">
        <f t="shared" si="86"/>
        <v>0</v>
      </c>
      <c r="LF4">
        <f t="shared" si="87"/>
        <v>0</v>
      </c>
      <c r="LG4">
        <f t="shared" si="88"/>
        <v>0</v>
      </c>
      <c r="LH4">
        <f t="shared" si="89"/>
        <v>0</v>
      </c>
      <c r="LI4">
        <f t="shared" si="90"/>
        <v>0</v>
      </c>
      <c r="LJ4">
        <f t="shared" si="91"/>
        <v>0</v>
      </c>
      <c r="LK4">
        <f t="shared" si="92"/>
        <v>0</v>
      </c>
      <c r="LL4">
        <f t="shared" si="93"/>
        <v>0</v>
      </c>
      <c r="LM4">
        <f t="shared" si="94"/>
        <v>0</v>
      </c>
      <c r="LN4">
        <f t="shared" si="95"/>
        <v>0</v>
      </c>
      <c r="LO4">
        <f t="shared" si="96"/>
        <v>0</v>
      </c>
      <c r="LP4">
        <f t="shared" si="98"/>
        <v>1</v>
      </c>
    </row>
    <row r="5" spans="1:328" x14ac:dyDescent="0.3">
      <c r="A5" t="s">
        <v>2293</v>
      </c>
      <c r="B5">
        <v>2</v>
      </c>
      <c r="N5" s="34">
        <v>2021</v>
      </c>
      <c r="O5" s="34">
        <v>2019</v>
      </c>
      <c r="P5">
        <f t="shared" si="99"/>
        <v>2019</v>
      </c>
      <c r="Q5" s="16">
        <v>2015</v>
      </c>
      <c r="R5" s="37">
        <f t="shared" si="97"/>
        <v>2</v>
      </c>
      <c r="S5">
        <v>2018</v>
      </c>
      <c r="T5">
        <f t="shared" si="100"/>
        <v>11</v>
      </c>
      <c r="Z5" s="44"/>
      <c r="AA5" s="44"/>
      <c r="AB5" s="44"/>
      <c r="AC5" s="44"/>
      <c r="AD5" s="44"/>
      <c r="AE5" s="42">
        <v>2007</v>
      </c>
      <c r="AF5" s="42"/>
      <c r="AG5" s="42">
        <v>2008</v>
      </c>
      <c r="AH5" s="44"/>
      <c r="AI5" s="42">
        <v>2007</v>
      </c>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34"/>
      <c r="BU5" s="34">
        <v>2015</v>
      </c>
      <c r="BV5" s="34">
        <v>1996</v>
      </c>
      <c r="BW5" s="34">
        <v>2003</v>
      </c>
      <c r="BX5" s="34"/>
      <c r="BY5" s="34"/>
      <c r="BZ5" s="34"/>
      <c r="CA5" s="34"/>
      <c r="CB5" s="34">
        <v>2019</v>
      </c>
      <c r="CC5" s="34"/>
      <c r="CD5" s="34"/>
      <c r="CE5" s="34"/>
      <c r="CF5" s="34">
        <v>2004</v>
      </c>
      <c r="CG5" s="34"/>
      <c r="CH5" s="34"/>
      <c r="CI5" s="34"/>
      <c r="CJ5" s="34"/>
      <c r="CK5" s="34"/>
      <c r="CL5" s="34"/>
      <c r="CM5" s="34"/>
      <c r="CN5" s="34"/>
      <c r="CO5" s="34"/>
      <c r="CP5" s="34"/>
      <c r="CQ5" s="34"/>
      <c r="CR5" s="34"/>
      <c r="CS5" s="34"/>
      <c r="CT5" s="34"/>
      <c r="CU5" s="34"/>
      <c r="CV5" s="34"/>
      <c r="CW5" s="34"/>
      <c r="CX5" s="34"/>
      <c r="CY5" s="34"/>
      <c r="CZ5" s="34"/>
      <c r="DA5" s="34">
        <v>2023</v>
      </c>
      <c r="DB5" s="34"/>
      <c r="DC5" s="34"/>
      <c r="DD5" s="34"/>
      <c r="DE5" s="34">
        <v>2010</v>
      </c>
      <c r="DF5" s="34"/>
      <c r="DG5" s="34"/>
      <c r="DH5" s="34"/>
      <c r="DI5" s="34"/>
      <c r="DJ5" s="34"/>
      <c r="DK5" s="34"/>
      <c r="DL5" s="34"/>
      <c r="DM5" s="34"/>
      <c r="DN5" s="34"/>
      <c r="DO5" s="34"/>
      <c r="DP5" s="34"/>
      <c r="DQ5" s="34"/>
      <c r="DR5" s="34">
        <v>1996</v>
      </c>
      <c r="DS5" s="43"/>
      <c r="DZ5">
        <v>1</v>
      </c>
      <c r="EB5">
        <v>2024</v>
      </c>
      <c r="ED5">
        <v>1</v>
      </c>
      <c r="EF5">
        <v>1</v>
      </c>
      <c r="EH5">
        <v>1</v>
      </c>
      <c r="EZ5">
        <v>2022</v>
      </c>
      <c r="FD5">
        <v>2023</v>
      </c>
      <c r="FE5">
        <v>2023</v>
      </c>
      <c r="FH5">
        <v>2018</v>
      </c>
      <c r="FJ5">
        <v>2022</v>
      </c>
      <c r="FO5">
        <v>1</v>
      </c>
      <c r="FS5">
        <v>2011</v>
      </c>
      <c r="FT5">
        <v>2015</v>
      </c>
      <c r="FU5">
        <v>2001</v>
      </c>
      <c r="FV5">
        <v>2003</v>
      </c>
      <c r="FY5">
        <v>2023</v>
      </c>
      <c r="FZ5">
        <v>1</v>
      </c>
      <c r="GA5">
        <v>2019</v>
      </c>
      <c r="GD5">
        <v>2015</v>
      </c>
      <c r="GE5">
        <v>2001</v>
      </c>
      <c r="GF5">
        <v>2020</v>
      </c>
      <c r="GI5">
        <v>2004</v>
      </c>
      <c r="GJ5">
        <v>1</v>
      </c>
      <c r="GK5">
        <v>2023</v>
      </c>
      <c r="GL5">
        <v>1</v>
      </c>
      <c r="GQ5">
        <v>2022</v>
      </c>
      <c r="GX5">
        <v>1</v>
      </c>
      <c r="GZ5">
        <v>2022</v>
      </c>
      <c r="HB5">
        <v>2013</v>
      </c>
      <c r="HD5">
        <v>2022</v>
      </c>
      <c r="HE5">
        <v>2018</v>
      </c>
      <c r="HF5">
        <v>1</v>
      </c>
      <c r="HQ5">
        <v>1</v>
      </c>
      <c r="HR5">
        <v>2015</v>
      </c>
      <c r="HV5">
        <v>1993</v>
      </c>
      <c r="HW5">
        <f t="shared" si="0"/>
        <v>0</v>
      </c>
      <c r="HX5">
        <f t="shared" si="1"/>
        <v>0</v>
      </c>
      <c r="HY5">
        <f t="shared" si="2"/>
        <v>0</v>
      </c>
      <c r="HZ5">
        <f t="shared" si="3"/>
        <v>0</v>
      </c>
      <c r="IA5">
        <f t="shared" si="4"/>
        <v>0</v>
      </c>
      <c r="IB5">
        <f t="shared" si="5"/>
        <v>0</v>
      </c>
      <c r="IC5">
        <f t="shared" si="6"/>
        <v>0</v>
      </c>
      <c r="ID5">
        <f t="shared" si="7"/>
        <v>0</v>
      </c>
      <c r="IE5">
        <f t="shared" si="8"/>
        <v>0</v>
      </c>
      <c r="IF5">
        <f t="shared" si="9"/>
        <v>0</v>
      </c>
      <c r="IG5">
        <f t="shared" si="10"/>
        <v>0</v>
      </c>
      <c r="IH5">
        <f t="shared" si="11"/>
        <v>0</v>
      </c>
      <c r="II5">
        <f t="shared" si="12"/>
        <v>0</v>
      </c>
      <c r="IJ5">
        <f t="shared" si="13"/>
        <v>0</v>
      </c>
      <c r="IK5">
        <f t="shared" si="14"/>
        <v>0</v>
      </c>
      <c r="IL5">
        <f t="shared" si="15"/>
        <v>0</v>
      </c>
      <c r="IM5">
        <f t="shared" si="16"/>
        <v>0</v>
      </c>
      <c r="IN5">
        <f t="shared" si="17"/>
        <v>0</v>
      </c>
      <c r="IO5">
        <f t="shared" si="18"/>
        <v>0</v>
      </c>
      <c r="IP5">
        <f t="shared" si="19"/>
        <v>0</v>
      </c>
      <c r="IQ5">
        <f t="shared" si="20"/>
        <v>0</v>
      </c>
      <c r="IR5">
        <f t="shared" si="21"/>
        <v>0</v>
      </c>
      <c r="IS5">
        <f t="shared" si="22"/>
        <v>0</v>
      </c>
      <c r="IT5">
        <f t="shared" si="23"/>
        <v>0</v>
      </c>
      <c r="IU5">
        <f t="shared" si="24"/>
        <v>0</v>
      </c>
      <c r="IV5">
        <f t="shared" si="25"/>
        <v>0</v>
      </c>
      <c r="IW5">
        <f t="shared" si="26"/>
        <v>0</v>
      </c>
      <c r="IX5">
        <f t="shared" si="27"/>
        <v>0</v>
      </c>
      <c r="IY5">
        <f t="shared" si="28"/>
        <v>0</v>
      </c>
      <c r="IZ5">
        <f t="shared" si="29"/>
        <v>0</v>
      </c>
      <c r="JA5">
        <f t="shared" si="30"/>
        <v>0</v>
      </c>
      <c r="JB5">
        <f t="shared" si="31"/>
        <v>0</v>
      </c>
      <c r="JC5">
        <f t="shared" si="32"/>
        <v>0</v>
      </c>
      <c r="JD5">
        <f t="shared" si="33"/>
        <v>0</v>
      </c>
      <c r="JE5">
        <f t="shared" si="34"/>
        <v>0</v>
      </c>
      <c r="JF5">
        <f t="shared" si="35"/>
        <v>0</v>
      </c>
      <c r="JG5">
        <f t="shared" si="36"/>
        <v>0</v>
      </c>
      <c r="JH5">
        <f t="shared" si="37"/>
        <v>0</v>
      </c>
      <c r="JI5">
        <f t="shared" si="38"/>
        <v>0</v>
      </c>
      <c r="JJ5">
        <f t="shared" si="39"/>
        <v>0</v>
      </c>
      <c r="JK5">
        <f t="shared" si="40"/>
        <v>0</v>
      </c>
      <c r="JL5">
        <f t="shared" si="41"/>
        <v>0</v>
      </c>
      <c r="JM5">
        <f t="shared" si="42"/>
        <v>0</v>
      </c>
      <c r="JN5">
        <f t="shared" si="43"/>
        <v>0</v>
      </c>
      <c r="JO5">
        <f t="shared" si="44"/>
        <v>0</v>
      </c>
      <c r="JP5">
        <f t="shared" si="45"/>
        <v>0</v>
      </c>
      <c r="JQ5">
        <f t="shared" si="46"/>
        <v>0</v>
      </c>
      <c r="JR5">
        <f t="shared" si="47"/>
        <v>0</v>
      </c>
      <c r="JS5">
        <f t="shared" si="48"/>
        <v>0</v>
      </c>
      <c r="JT5">
        <f t="shared" si="49"/>
        <v>0</v>
      </c>
      <c r="JU5">
        <f t="shared" si="50"/>
        <v>0</v>
      </c>
      <c r="JV5">
        <f t="shared" si="51"/>
        <v>0</v>
      </c>
      <c r="JW5">
        <f t="shared" si="52"/>
        <v>0</v>
      </c>
      <c r="JX5">
        <f t="shared" si="53"/>
        <v>0</v>
      </c>
      <c r="JY5">
        <f t="shared" si="54"/>
        <v>0</v>
      </c>
      <c r="JZ5">
        <f t="shared" si="55"/>
        <v>0</v>
      </c>
      <c r="KA5">
        <f t="shared" si="56"/>
        <v>0</v>
      </c>
      <c r="KB5">
        <f t="shared" si="57"/>
        <v>0</v>
      </c>
      <c r="KC5">
        <f t="shared" si="58"/>
        <v>0</v>
      </c>
      <c r="KD5">
        <f t="shared" si="59"/>
        <v>0</v>
      </c>
      <c r="KE5">
        <f t="shared" si="60"/>
        <v>0</v>
      </c>
      <c r="KF5">
        <f t="shared" si="61"/>
        <v>0</v>
      </c>
      <c r="KG5">
        <f t="shared" si="62"/>
        <v>0</v>
      </c>
      <c r="KH5">
        <f t="shared" si="63"/>
        <v>0</v>
      </c>
      <c r="KI5">
        <f t="shared" si="64"/>
        <v>0</v>
      </c>
      <c r="KJ5">
        <f t="shared" si="65"/>
        <v>0</v>
      </c>
      <c r="KK5">
        <f t="shared" si="66"/>
        <v>0</v>
      </c>
      <c r="KL5">
        <f t="shared" si="67"/>
        <v>0</v>
      </c>
      <c r="KM5">
        <f t="shared" si="68"/>
        <v>0</v>
      </c>
      <c r="KN5">
        <f t="shared" si="69"/>
        <v>0</v>
      </c>
      <c r="KO5">
        <f t="shared" si="70"/>
        <v>0</v>
      </c>
      <c r="KP5">
        <f t="shared" si="71"/>
        <v>0</v>
      </c>
      <c r="KQ5">
        <f t="shared" si="72"/>
        <v>0</v>
      </c>
      <c r="KR5">
        <f t="shared" si="73"/>
        <v>0</v>
      </c>
      <c r="KS5">
        <f t="shared" si="74"/>
        <v>0</v>
      </c>
      <c r="KT5">
        <f t="shared" si="75"/>
        <v>0</v>
      </c>
      <c r="KU5">
        <f t="shared" si="76"/>
        <v>0</v>
      </c>
      <c r="KV5">
        <f t="shared" si="77"/>
        <v>0</v>
      </c>
      <c r="KW5">
        <f t="shared" si="78"/>
        <v>0</v>
      </c>
      <c r="KX5">
        <f t="shared" si="79"/>
        <v>0</v>
      </c>
      <c r="KY5">
        <f t="shared" si="80"/>
        <v>0</v>
      </c>
      <c r="KZ5">
        <f t="shared" si="81"/>
        <v>0</v>
      </c>
      <c r="LA5">
        <f t="shared" si="82"/>
        <v>0</v>
      </c>
      <c r="LB5">
        <f t="shared" si="83"/>
        <v>0</v>
      </c>
      <c r="LC5">
        <f t="shared" si="84"/>
        <v>0</v>
      </c>
      <c r="LD5">
        <f t="shared" si="85"/>
        <v>0</v>
      </c>
      <c r="LE5">
        <f t="shared" si="86"/>
        <v>0</v>
      </c>
      <c r="LF5">
        <f t="shared" si="87"/>
        <v>0</v>
      </c>
      <c r="LG5">
        <f t="shared" si="88"/>
        <v>0</v>
      </c>
      <c r="LH5">
        <f t="shared" si="89"/>
        <v>0</v>
      </c>
      <c r="LI5">
        <f t="shared" si="90"/>
        <v>0</v>
      </c>
      <c r="LJ5">
        <f t="shared" si="91"/>
        <v>0</v>
      </c>
      <c r="LK5">
        <f t="shared" si="92"/>
        <v>0</v>
      </c>
      <c r="LL5">
        <f t="shared" si="93"/>
        <v>0</v>
      </c>
      <c r="LM5">
        <f t="shared" si="94"/>
        <v>0</v>
      </c>
      <c r="LN5">
        <f t="shared" si="95"/>
        <v>0</v>
      </c>
      <c r="LO5">
        <f t="shared" si="96"/>
        <v>0</v>
      </c>
      <c r="LP5">
        <f t="shared" si="98"/>
        <v>0</v>
      </c>
    </row>
    <row r="6" spans="1:328" x14ac:dyDescent="0.3">
      <c r="A6" t="s">
        <v>2213</v>
      </c>
      <c r="B6">
        <v>2</v>
      </c>
      <c r="N6" s="34">
        <v>2020</v>
      </c>
      <c r="O6" s="34">
        <v>2020</v>
      </c>
      <c r="P6">
        <f t="shared" si="99"/>
        <v>2020</v>
      </c>
      <c r="Q6" s="16">
        <v>2016</v>
      </c>
      <c r="R6" s="37">
        <f t="shared" si="97"/>
        <v>15</v>
      </c>
      <c r="S6">
        <v>2019</v>
      </c>
      <c r="T6">
        <f t="shared" si="100"/>
        <v>21</v>
      </c>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2">
        <v>1</v>
      </c>
      <c r="BT6" s="34"/>
      <c r="BU6" s="34">
        <v>2014</v>
      </c>
      <c r="BV6" s="34">
        <v>2001</v>
      </c>
      <c r="BW6" s="34">
        <v>2010</v>
      </c>
      <c r="BX6" s="34">
        <v>1</v>
      </c>
      <c r="BY6" s="34"/>
      <c r="BZ6" s="34"/>
      <c r="CA6" s="34"/>
      <c r="CB6" s="34">
        <v>2010</v>
      </c>
      <c r="CC6" s="34">
        <v>1</v>
      </c>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43"/>
      <c r="DZ6">
        <v>2020</v>
      </c>
      <c r="EB6">
        <v>1</v>
      </c>
      <c r="ED6">
        <v>2022</v>
      </c>
      <c r="EH6">
        <v>2022</v>
      </c>
      <c r="EZ6">
        <v>2023</v>
      </c>
      <c r="FD6">
        <v>1</v>
      </c>
      <c r="FS6">
        <v>2023</v>
      </c>
      <c r="FT6">
        <v>2014</v>
      </c>
      <c r="FU6">
        <v>2004</v>
      </c>
      <c r="FV6">
        <v>2010</v>
      </c>
      <c r="FY6">
        <v>1</v>
      </c>
      <c r="FZ6">
        <v>2017</v>
      </c>
      <c r="GA6">
        <v>2010</v>
      </c>
      <c r="GD6">
        <v>1</v>
      </c>
      <c r="GE6">
        <v>1</v>
      </c>
      <c r="GF6">
        <v>2022</v>
      </c>
      <c r="GI6">
        <v>2021</v>
      </c>
      <c r="GJ6">
        <v>2003</v>
      </c>
      <c r="GK6">
        <v>2020</v>
      </c>
      <c r="GX6">
        <v>2012</v>
      </c>
      <c r="GZ6">
        <v>1</v>
      </c>
      <c r="HF6">
        <v>2015</v>
      </c>
      <c r="HQ6">
        <v>2023</v>
      </c>
      <c r="HV6">
        <v>1994</v>
      </c>
      <c r="HW6">
        <f t="shared" si="0"/>
        <v>0</v>
      </c>
      <c r="HX6">
        <f t="shared" si="1"/>
        <v>0</v>
      </c>
      <c r="HY6">
        <f t="shared" si="2"/>
        <v>0</v>
      </c>
      <c r="HZ6">
        <f t="shared" si="3"/>
        <v>0</v>
      </c>
      <c r="IA6">
        <f t="shared" si="4"/>
        <v>0</v>
      </c>
      <c r="IB6">
        <f t="shared" si="5"/>
        <v>0</v>
      </c>
      <c r="IC6">
        <f t="shared" si="6"/>
        <v>0</v>
      </c>
      <c r="ID6">
        <f t="shared" si="7"/>
        <v>0</v>
      </c>
      <c r="IE6">
        <f t="shared" si="8"/>
        <v>0</v>
      </c>
      <c r="IF6">
        <f t="shared" si="9"/>
        <v>0</v>
      </c>
      <c r="IG6">
        <f t="shared" si="10"/>
        <v>0</v>
      </c>
      <c r="IH6">
        <f t="shared" si="11"/>
        <v>0</v>
      </c>
      <c r="II6">
        <f t="shared" si="12"/>
        <v>0</v>
      </c>
      <c r="IJ6">
        <f t="shared" si="13"/>
        <v>0</v>
      </c>
      <c r="IK6">
        <f t="shared" si="14"/>
        <v>0</v>
      </c>
      <c r="IL6">
        <f t="shared" si="15"/>
        <v>0</v>
      </c>
      <c r="IM6">
        <f t="shared" si="16"/>
        <v>0</v>
      </c>
      <c r="IN6">
        <f t="shared" si="17"/>
        <v>0</v>
      </c>
      <c r="IO6">
        <f t="shared" si="18"/>
        <v>0</v>
      </c>
      <c r="IP6">
        <f t="shared" si="19"/>
        <v>0</v>
      </c>
      <c r="IQ6">
        <f t="shared" si="20"/>
        <v>0</v>
      </c>
      <c r="IR6">
        <f t="shared" si="21"/>
        <v>0</v>
      </c>
      <c r="IS6">
        <f t="shared" si="22"/>
        <v>0</v>
      </c>
      <c r="IT6">
        <f t="shared" si="23"/>
        <v>0</v>
      </c>
      <c r="IU6">
        <f t="shared" si="24"/>
        <v>0</v>
      </c>
      <c r="IV6">
        <f t="shared" si="25"/>
        <v>0</v>
      </c>
      <c r="IW6">
        <f t="shared" si="26"/>
        <v>0</v>
      </c>
      <c r="IX6">
        <f t="shared" si="27"/>
        <v>0</v>
      </c>
      <c r="IY6">
        <f t="shared" si="28"/>
        <v>0</v>
      </c>
      <c r="IZ6">
        <f t="shared" si="29"/>
        <v>0</v>
      </c>
      <c r="JA6">
        <f t="shared" si="30"/>
        <v>0</v>
      </c>
      <c r="JB6">
        <f t="shared" si="31"/>
        <v>0</v>
      </c>
      <c r="JC6">
        <f t="shared" si="32"/>
        <v>0</v>
      </c>
      <c r="JD6">
        <f t="shared" si="33"/>
        <v>0</v>
      </c>
      <c r="JE6">
        <f t="shared" si="34"/>
        <v>0</v>
      </c>
      <c r="JF6">
        <f t="shared" si="35"/>
        <v>0</v>
      </c>
      <c r="JG6">
        <f t="shared" si="36"/>
        <v>0</v>
      </c>
      <c r="JH6">
        <f t="shared" si="37"/>
        <v>0</v>
      </c>
      <c r="JI6">
        <f t="shared" si="38"/>
        <v>0</v>
      </c>
      <c r="JJ6">
        <f t="shared" si="39"/>
        <v>0</v>
      </c>
      <c r="JK6">
        <f t="shared" si="40"/>
        <v>0</v>
      </c>
      <c r="JL6">
        <f t="shared" si="41"/>
        <v>0</v>
      </c>
      <c r="JM6">
        <f t="shared" si="42"/>
        <v>0</v>
      </c>
      <c r="JN6">
        <f t="shared" si="43"/>
        <v>0</v>
      </c>
      <c r="JO6">
        <f t="shared" si="44"/>
        <v>0</v>
      </c>
      <c r="JP6">
        <f t="shared" si="45"/>
        <v>0</v>
      </c>
      <c r="JQ6">
        <f t="shared" si="46"/>
        <v>0</v>
      </c>
      <c r="JR6">
        <f t="shared" si="47"/>
        <v>0</v>
      </c>
      <c r="JS6">
        <f t="shared" si="48"/>
        <v>0</v>
      </c>
      <c r="JT6">
        <f t="shared" si="49"/>
        <v>0</v>
      </c>
      <c r="JU6">
        <f t="shared" si="50"/>
        <v>0</v>
      </c>
      <c r="JV6">
        <f t="shared" si="51"/>
        <v>0</v>
      </c>
      <c r="JW6">
        <f t="shared" si="52"/>
        <v>0</v>
      </c>
      <c r="JX6">
        <f t="shared" si="53"/>
        <v>0</v>
      </c>
      <c r="JY6">
        <f t="shared" si="54"/>
        <v>0</v>
      </c>
      <c r="JZ6">
        <f t="shared" si="55"/>
        <v>0</v>
      </c>
      <c r="KA6">
        <f t="shared" si="56"/>
        <v>0</v>
      </c>
      <c r="KB6">
        <f t="shared" si="57"/>
        <v>0</v>
      </c>
      <c r="KC6">
        <f t="shared" si="58"/>
        <v>0</v>
      </c>
      <c r="KD6">
        <f t="shared" si="59"/>
        <v>0</v>
      </c>
      <c r="KE6">
        <f t="shared" si="60"/>
        <v>0</v>
      </c>
      <c r="KF6">
        <f t="shared" si="61"/>
        <v>0</v>
      </c>
      <c r="KG6">
        <f t="shared" si="62"/>
        <v>0</v>
      </c>
      <c r="KH6">
        <f t="shared" si="63"/>
        <v>0</v>
      </c>
      <c r="KI6">
        <f t="shared" si="64"/>
        <v>0</v>
      </c>
      <c r="KJ6">
        <f t="shared" si="65"/>
        <v>0</v>
      </c>
      <c r="KK6">
        <f t="shared" si="66"/>
        <v>0</v>
      </c>
      <c r="KL6">
        <f t="shared" si="67"/>
        <v>0</v>
      </c>
      <c r="KM6">
        <f t="shared" si="68"/>
        <v>0</v>
      </c>
      <c r="KN6">
        <f t="shared" si="69"/>
        <v>0</v>
      </c>
      <c r="KO6">
        <f t="shared" si="70"/>
        <v>0</v>
      </c>
      <c r="KP6">
        <f t="shared" si="71"/>
        <v>0</v>
      </c>
      <c r="KQ6">
        <f t="shared" si="72"/>
        <v>0</v>
      </c>
      <c r="KR6">
        <f t="shared" si="73"/>
        <v>0</v>
      </c>
      <c r="KS6">
        <f t="shared" si="74"/>
        <v>0</v>
      </c>
      <c r="KT6">
        <f t="shared" si="75"/>
        <v>0</v>
      </c>
      <c r="KU6">
        <f t="shared" si="76"/>
        <v>0</v>
      </c>
      <c r="KV6">
        <f t="shared" si="77"/>
        <v>0</v>
      </c>
      <c r="KW6">
        <f t="shared" si="78"/>
        <v>0</v>
      </c>
      <c r="KX6">
        <f t="shared" si="79"/>
        <v>0</v>
      </c>
      <c r="KY6">
        <f t="shared" si="80"/>
        <v>0</v>
      </c>
      <c r="KZ6">
        <f t="shared" si="81"/>
        <v>0</v>
      </c>
      <c r="LA6">
        <f t="shared" si="82"/>
        <v>0</v>
      </c>
      <c r="LB6">
        <f t="shared" si="83"/>
        <v>0</v>
      </c>
      <c r="LC6">
        <f t="shared" si="84"/>
        <v>0</v>
      </c>
      <c r="LD6">
        <f t="shared" si="85"/>
        <v>0</v>
      </c>
      <c r="LE6">
        <f t="shared" si="86"/>
        <v>0</v>
      </c>
      <c r="LF6">
        <f t="shared" si="87"/>
        <v>0</v>
      </c>
      <c r="LG6">
        <f t="shared" si="88"/>
        <v>0</v>
      </c>
      <c r="LH6">
        <f t="shared" si="89"/>
        <v>0</v>
      </c>
      <c r="LI6">
        <f t="shared" si="90"/>
        <v>0</v>
      </c>
      <c r="LJ6">
        <f t="shared" si="91"/>
        <v>0</v>
      </c>
      <c r="LK6">
        <f t="shared" si="92"/>
        <v>0</v>
      </c>
      <c r="LL6">
        <f t="shared" si="93"/>
        <v>0</v>
      </c>
      <c r="LM6">
        <f t="shared" si="94"/>
        <v>0</v>
      </c>
      <c r="LN6">
        <f t="shared" si="95"/>
        <v>0</v>
      </c>
      <c r="LO6">
        <f t="shared" si="96"/>
        <v>0</v>
      </c>
      <c r="LP6">
        <f t="shared" si="98"/>
        <v>0</v>
      </c>
    </row>
    <row r="7" spans="1:328" x14ac:dyDescent="0.3">
      <c r="A7" t="s">
        <v>1995</v>
      </c>
      <c r="B7">
        <v>2</v>
      </c>
      <c r="N7" s="34">
        <v>2020</v>
      </c>
      <c r="O7" s="34">
        <v>1</v>
      </c>
      <c r="P7" t="str">
        <f t="shared" si="99"/>
        <v/>
      </c>
      <c r="Q7" s="16">
        <v>2017</v>
      </c>
      <c r="R7" s="37">
        <f t="shared" si="97"/>
        <v>13</v>
      </c>
      <c r="S7">
        <v>2020</v>
      </c>
      <c r="T7">
        <f t="shared" si="100"/>
        <v>37</v>
      </c>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v>2004</v>
      </c>
      <c r="BW7" s="34">
        <v>2004</v>
      </c>
      <c r="BX7" s="34"/>
      <c r="BY7" s="34"/>
      <c r="BZ7" s="34"/>
      <c r="CA7" s="34">
        <v>2023</v>
      </c>
      <c r="CB7" s="34">
        <v>2008</v>
      </c>
      <c r="CC7" s="34"/>
      <c r="CD7" s="34"/>
      <c r="CE7" s="34"/>
      <c r="CF7" s="34"/>
      <c r="CG7" s="34">
        <v>2023</v>
      </c>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43"/>
      <c r="ED7">
        <v>2019</v>
      </c>
      <c r="EH7">
        <v>2015</v>
      </c>
      <c r="FS7">
        <v>2016</v>
      </c>
      <c r="FT7">
        <v>2018</v>
      </c>
      <c r="FU7">
        <v>1</v>
      </c>
      <c r="FV7">
        <v>2004</v>
      </c>
      <c r="FY7">
        <v>2022</v>
      </c>
      <c r="FZ7">
        <v>2021</v>
      </c>
      <c r="GA7">
        <v>2008</v>
      </c>
      <c r="GD7">
        <v>2021</v>
      </c>
      <c r="GE7">
        <v>2011</v>
      </c>
      <c r="GF7">
        <v>2024</v>
      </c>
      <c r="GJ7">
        <v>2007</v>
      </c>
      <c r="GK7">
        <v>2016</v>
      </c>
      <c r="GX7">
        <v>2022</v>
      </c>
      <c r="HV7">
        <v>1995</v>
      </c>
      <c r="HW7">
        <f t="shared" si="0"/>
        <v>0</v>
      </c>
      <c r="HX7">
        <f t="shared" si="1"/>
        <v>0</v>
      </c>
      <c r="HY7">
        <f t="shared" si="2"/>
        <v>0</v>
      </c>
      <c r="HZ7">
        <f t="shared" si="3"/>
        <v>0</v>
      </c>
      <c r="IA7">
        <f t="shared" si="4"/>
        <v>0</v>
      </c>
      <c r="IB7">
        <f t="shared" si="5"/>
        <v>0</v>
      </c>
      <c r="IC7">
        <f t="shared" si="6"/>
        <v>0</v>
      </c>
      <c r="ID7">
        <f t="shared" si="7"/>
        <v>0</v>
      </c>
      <c r="IE7">
        <f t="shared" si="8"/>
        <v>0</v>
      </c>
      <c r="IF7">
        <f t="shared" si="9"/>
        <v>0</v>
      </c>
      <c r="IG7">
        <f t="shared" si="10"/>
        <v>0</v>
      </c>
      <c r="IH7">
        <f t="shared" si="11"/>
        <v>0</v>
      </c>
      <c r="II7">
        <f t="shared" si="12"/>
        <v>0</v>
      </c>
      <c r="IJ7">
        <f t="shared" si="13"/>
        <v>0</v>
      </c>
      <c r="IK7">
        <f t="shared" si="14"/>
        <v>0</v>
      </c>
      <c r="IL7">
        <f t="shared" si="15"/>
        <v>0</v>
      </c>
      <c r="IM7">
        <f t="shared" si="16"/>
        <v>0</v>
      </c>
      <c r="IN7">
        <f t="shared" si="17"/>
        <v>0</v>
      </c>
      <c r="IO7">
        <f t="shared" si="18"/>
        <v>0</v>
      </c>
      <c r="IP7">
        <f t="shared" si="19"/>
        <v>0</v>
      </c>
      <c r="IQ7">
        <f t="shared" si="20"/>
        <v>0</v>
      </c>
      <c r="IR7">
        <f t="shared" si="21"/>
        <v>0</v>
      </c>
      <c r="IS7">
        <f t="shared" si="22"/>
        <v>0</v>
      </c>
      <c r="IT7">
        <f t="shared" si="23"/>
        <v>0</v>
      </c>
      <c r="IU7">
        <f t="shared" si="24"/>
        <v>0</v>
      </c>
      <c r="IV7">
        <f t="shared" si="25"/>
        <v>0</v>
      </c>
      <c r="IW7">
        <f t="shared" si="26"/>
        <v>0</v>
      </c>
      <c r="IX7">
        <f t="shared" si="27"/>
        <v>0</v>
      </c>
      <c r="IY7">
        <f t="shared" si="28"/>
        <v>0</v>
      </c>
      <c r="IZ7">
        <f t="shared" si="29"/>
        <v>0</v>
      </c>
      <c r="JA7">
        <f t="shared" si="30"/>
        <v>0</v>
      </c>
      <c r="JB7">
        <f t="shared" si="31"/>
        <v>0</v>
      </c>
      <c r="JC7">
        <f t="shared" si="32"/>
        <v>0</v>
      </c>
      <c r="JD7">
        <f t="shared" si="33"/>
        <v>0</v>
      </c>
      <c r="JE7">
        <f t="shared" si="34"/>
        <v>0</v>
      </c>
      <c r="JF7">
        <f t="shared" si="35"/>
        <v>0</v>
      </c>
      <c r="JG7">
        <f t="shared" si="36"/>
        <v>0</v>
      </c>
      <c r="JH7">
        <f t="shared" si="37"/>
        <v>0</v>
      </c>
      <c r="JI7">
        <f t="shared" si="38"/>
        <v>0</v>
      </c>
      <c r="JJ7">
        <f t="shared" si="39"/>
        <v>0</v>
      </c>
      <c r="JK7">
        <f t="shared" si="40"/>
        <v>0</v>
      </c>
      <c r="JL7">
        <f t="shared" si="41"/>
        <v>0</v>
      </c>
      <c r="JM7">
        <f t="shared" si="42"/>
        <v>0</v>
      </c>
      <c r="JN7">
        <f t="shared" si="43"/>
        <v>0</v>
      </c>
      <c r="JO7">
        <f t="shared" si="44"/>
        <v>0</v>
      </c>
      <c r="JP7">
        <f t="shared" si="45"/>
        <v>0</v>
      </c>
      <c r="JQ7">
        <f t="shared" si="46"/>
        <v>0</v>
      </c>
      <c r="JR7">
        <f t="shared" si="47"/>
        <v>1</v>
      </c>
      <c r="JS7">
        <f t="shared" si="48"/>
        <v>0</v>
      </c>
      <c r="JT7">
        <f t="shared" si="49"/>
        <v>0</v>
      </c>
      <c r="JU7">
        <f t="shared" si="50"/>
        <v>0</v>
      </c>
      <c r="JV7">
        <f t="shared" si="51"/>
        <v>0</v>
      </c>
      <c r="JW7">
        <f t="shared" si="52"/>
        <v>0</v>
      </c>
      <c r="JX7">
        <f t="shared" si="53"/>
        <v>0</v>
      </c>
      <c r="JY7">
        <f t="shared" si="54"/>
        <v>0</v>
      </c>
      <c r="JZ7">
        <f t="shared" si="55"/>
        <v>0</v>
      </c>
      <c r="KA7">
        <f t="shared" si="56"/>
        <v>0</v>
      </c>
      <c r="KB7">
        <f t="shared" si="57"/>
        <v>0</v>
      </c>
      <c r="KC7">
        <f t="shared" si="58"/>
        <v>0</v>
      </c>
      <c r="KD7">
        <f t="shared" si="59"/>
        <v>0</v>
      </c>
      <c r="KE7">
        <f t="shared" si="60"/>
        <v>0</v>
      </c>
      <c r="KF7">
        <f t="shared" si="61"/>
        <v>0</v>
      </c>
      <c r="KG7">
        <f t="shared" si="62"/>
        <v>0</v>
      </c>
      <c r="KH7">
        <f t="shared" si="63"/>
        <v>0</v>
      </c>
      <c r="KI7">
        <f t="shared" si="64"/>
        <v>0</v>
      </c>
      <c r="KJ7">
        <f t="shared" si="65"/>
        <v>0</v>
      </c>
      <c r="KK7">
        <f t="shared" si="66"/>
        <v>0</v>
      </c>
      <c r="KL7">
        <f t="shared" si="67"/>
        <v>0</v>
      </c>
      <c r="KM7">
        <f t="shared" si="68"/>
        <v>0</v>
      </c>
      <c r="KN7">
        <f t="shared" si="69"/>
        <v>0</v>
      </c>
      <c r="KO7">
        <f t="shared" si="70"/>
        <v>0</v>
      </c>
      <c r="KP7">
        <f t="shared" si="71"/>
        <v>0</v>
      </c>
      <c r="KQ7">
        <f t="shared" si="72"/>
        <v>0</v>
      </c>
      <c r="KR7">
        <f t="shared" si="73"/>
        <v>0</v>
      </c>
      <c r="KS7">
        <f t="shared" si="74"/>
        <v>0</v>
      </c>
      <c r="KT7">
        <f t="shared" si="75"/>
        <v>0</v>
      </c>
      <c r="KU7">
        <f t="shared" si="76"/>
        <v>0</v>
      </c>
      <c r="KV7">
        <f t="shared" si="77"/>
        <v>0</v>
      </c>
      <c r="KW7">
        <f t="shared" si="78"/>
        <v>0</v>
      </c>
      <c r="KX7">
        <f t="shared" si="79"/>
        <v>0</v>
      </c>
      <c r="KY7">
        <f t="shared" si="80"/>
        <v>0</v>
      </c>
      <c r="KZ7">
        <f t="shared" si="81"/>
        <v>0</v>
      </c>
      <c r="LA7">
        <f t="shared" si="82"/>
        <v>0</v>
      </c>
      <c r="LB7">
        <f t="shared" si="83"/>
        <v>0</v>
      </c>
      <c r="LC7">
        <f t="shared" si="84"/>
        <v>0</v>
      </c>
      <c r="LD7">
        <f t="shared" si="85"/>
        <v>0</v>
      </c>
      <c r="LE7">
        <f t="shared" si="86"/>
        <v>0</v>
      </c>
      <c r="LF7">
        <f t="shared" si="87"/>
        <v>0</v>
      </c>
      <c r="LG7">
        <f t="shared" si="88"/>
        <v>0</v>
      </c>
      <c r="LH7">
        <f t="shared" si="89"/>
        <v>0</v>
      </c>
      <c r="LI7">
        <f t="shared" si="90"/>
        <v>0</v>
      </c>
      <c r="LJ7">
        <f t="shared" si="91"/>
        <v>0</v>
      </c>
      <c r="LK7">
        <f t="shared" si="92"/>
        <v>0</v>
      </c>
      <c r="LL7">
        <f t="shared" si="93"/>
        <v>0</v>
      </c>
      <c r="LM7">
        <f t="shared" si="94"/>
        <v>0</v>
      </c>
      <c r="LN7">
        <f t="shared" si="95"/>
        <v>0</v>
      </c>
      <c r="LO7">
        <f t="shared" si="96"/>
        <v>0</v>
      </c>
      <c r="LP7">
        <f t="shared" si="98"/>
        <v>1</v>
      </c>
    </row>
    <row r="8" spans="1:328" x14ac:dyDescent="0.3">
      <c r="A8" t="s">
        <v>2028</v>
      </c>
      <c r="B8">
        <v>34</v>
      </c>
      <c r="N8" s="34">
        <v>2018</v>
      </c>
      <c r="O8" s="34">
        <v>2019</v>
      </c>
      <c r="P8">
        <f t="shared" si="99"/>
        <v>2019</v>
      </c>
      <c r="Q8" s="16">
        <v>2018</v>
      </c>
      <c r="R8" s="37">
        <f t="shared" si="97"/>
        <v>7</v>
      </c>
      <c r="S8">
        <v>2021</v>
      </c>
      <c r="T8">
        <f t="shared" si="100"/>
        <v>57</v>
      </c>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v>2011</v>
      </c>
      <c r="BU8" s="34"/>
      <c r="BV8" s="34"/>
      <c r="BW8" s="34"/>
      <c r="BX8" s="34"/>
      <c r="BY8" s="34"/>
      <c r="BZ8" s="34"/>
      <c r="CA8" s="34"/>
      <c r="CB8" s="34"/>
      <c r="CC8" s="34"/>
      <c r="CD8" s="34"/>
      <c r="CE8" s="34">
        <v>2015</v>
      </c>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43"/>
      <c r="ED8">
        <v>2015</v>
      </c>
      <c r="EH8">
        <v>2023</v>
      </c>
      <c r="FS8">
        <v>2018</v>
      </c>
      <c r="FU8">
        <v>2019</v>
      </c>
      <c r="FV8">
        <v>2006</v>
      </c>
      <c r="GA8">
        <v>2009</v>
      </c>
      <c r="GD8">
        <v>2023</v>
      </c>
      <c r="GF8">
        <v>1</v>
      </c>
      <c r="GJ8">
        <v>2019</v>
      </c>
      <c r="GK8">
        <v>2018</v>
      </c>
      <c r="GX8">
        <v>2021</v>
      </c>
      <c r="HV8">
        <v>1996</v>
      </c>
      <c r="HW8">
        <f t="shared" si="0"/>
        <v>0</v>
      </c>
      <c r="HX8">
        <f t="shared" si="1"/>
        <v>0</v>
      </c>
      <c r="HY8">
        <f t="shared" si="2"/>
        <v>0</v>
      </c>
      <c r="HZ8">
        <f t="shared" si="3"/>
        <v>0</v>
      </c>
      <c r="IA8">
        <f t="shared" si="4"/>
        <v>0</v>
      </c>
      <c r="IB8">
        <f t="shared" si="5"/>
        <v>0</v>
      </c>
      <c r="IC8">
        <f t="shared" si="6"/>
        <v>0</v>
      </c>
      <c r="ID8">
        <f t="shared" si="7"/>
        <v>0</v>
      </c>
      <c r="IE8">
        <f t="shared" si="8"/>
        <v>0</v>
      </c>
      <c r="IF8">
        <f t="shared" si="9"/>
        <v>0</v>
      </c>
      <c r="IG8">
        <f t="shared" si="10"/>
        <v>0</v>
      </c>
      <c r="IH8">
        <f t="shared" si="11"/>
        <v>0</v>
      </c>
      <c r="II8">
        <f t="shared" si="12"/>
        <v>0</v>
      </c>
      <c r="IJ8">
        <f t="shared" si="13"/>
        <v>0</v>
      </c>
      <c r="IK8">
        <f t="shared" si="14"/>
        <v>0</v>
      </c>
      <c r="IL8">
        <f t="shared" si="15"/>
        <v>0</v>
      </c>
      <c r="IM8">
        <f t="shared" si="16"/>
        <v>0</v>
      </c>
      <c r="IN8">
        <f t="shared" si="17"/>
        <v>0</v>
      </c>
      <c r="IO8">
        <f t="shared" si="18"/>
        <v>0</v>
      </c>
      <c r="IP8">
        <f t="shared" si="19"/>
        <v>0</v>
      </c>
      <c r="IQ8">
        <f t="shared" si="20"/>
        <v>0</v>
      </c>
      <c r="IR8">
        <f t="shared" si="21"/>
        <v>0</v>
      </c>
      <c r="IS8">
        <f t="shared" si="22"/>
        <v>0</v>
      </c>
      <c r="IT8">
        <f t="shared" si="23"/>
        <v>0</v>
      </c>
      <c r="IU8">
        <f t="shared" si="24"/>
        <v>0</v>
      </c>
      <c r="IV8">
        <f t="shared" si="25"/>
        <v>0</v>
      </c>
      <c r="IW8">
        <f t="shared" si="26"/>
        <v>0</v>
      </c>
      <c r="IX8">
        <f t="shared" si="27"/>
        <v>0</v>
      </c>
      <c r="IY8">
        <f t="shared" si="28"/>
        <v>0</v>
      </c>
      <c r="IZ8">
        <f t="shared" si="29"/>
        <v>0</v>
      </c>
      <c r="JA8">
        <f t="shared" si="30"/>
        <v>0</v>
      </c>
      <c r="JB8">
        <f t="shared" si="31"/>
        <v>0</v>
      </c>
      <c r="JC8">
        <f t="shared" si="32"/>
        <v>0</v>
      </c>
      <c r="JD8">
        <f t="shared" si="33"/>
        <v>0</v>
      </c>
      <c r="JE8">
        <f t="shared" si="34"/>
        <v>0</v>
      </c>
      <c r="JF8">
        <f t="shared" si="35"/>
        <v>0</v>
      </c>
      <c r="JG8">
        <f t="shared" si="36"/>
        <v>0</v>
      </c>
      <c r="JH8">
        <f t="shared" si="37"/>
        <v>0</v>
      </c>
      <c r="JI8">
        <f t="shared" si="38"/>
        <v>0</v>
      </c>
      <c r="JJ8">
        <f t="shared" si="39"/>
        <v>0</v>
      </c>
      <c r="JK8">
        <f t="shared" si="40"/>
        <v>0</v>
      </c>
      <c r="JL8">
        <f t="shared" si="41"/>
        <v>0</v>
      </c>
      <c r="JM8">
        <f t="shared" si="42"/>
        <v>0</v>
      </c>
      <c r="JN8">
        <f t="shared" si="43"/>
        <v>0</v>
      </c>
      <c r="JO8">
        <f t="shared" si="44"/>
        <v>0</v>
      </c>
      <c r="JP8">
        <f t="shared" si="45"/>
        <v>0</v>
      </c>
      <c r="JQ8">
        <f t="shared" si="46"/>
        <v>0</v>
      </c>
      <c r="JR8">
        <f t="shared" si="47"/>
        <v>1</v>
      </c>
      <c r="JS8">
        <f t="shared" si="48"/>
        <v>0</v>
      </c>
      <c r="JT8">
        <f t="shared" si="49"/>
        <v>0</v>
      </c>
      <c r="JU8">
        <f t="shared" si="50"/>
        <v>0</v>
      </c>
      <c r="JV8">
        <f t="shared" si="51"/>
        <v>0</v>
      </c>
      <c r="JW8">
        <f t="shared" si="52"/>
        <v>0</v>
      </c>
      <c r="JX8">
        <f t="shared" si="53"/>
        <v>0</v>
      </c>
      <c r="JY8">
        <f t="shared" si="54"/>
        <v>0</v>
      </c>
      <c r="JZ8">
        <f t="shared" si="55"/>
        <v>0</v>
      </c>
      <c r="KA8">
        <f t="shared" si="56"/>
        <v>0</v>
      </c>
      <c r="KB8">
        <f t="shared" si="57"/>
        <v>0</v>
      </c>
      <c r="KC8">
        <f t="shared" si="58"/>
        <v>0</v>
      </c>
      <c r="KD8">
        <f t="shared" si="59"/>
        <v>0</v>
      </c>
      <c r="KE8">
        <f t="shared" si="60"/>
        <v>0</v>
      </c>
      <c r="KF8">
        <f t="shared" si="61"/>
        <v>0</v>
      </c>
      <c r="KG8">
        <f t="shared" si="62"/>
        <v>0</v>
      </c>
      <c r="KH8">
        <f t="shared" si="63"/>
        <v>0</v>
      </c>
      <c r="KI8">
        <f t="shared" si="64"/>
        <v>0</v>
      </c>
      <c r="KJ8">
        <f t="shared" si="65"/>
        <v>0</v>
      </c>
      <c r="KK8">
        <f t="shared" si="66"/>
        <v>0</v>
      </c>
      <c r="KL8">
        <f t="shared" si="67"/>
        <v>0</v>
      </c>
      <c r="KM8">
        <f t="shared" si="68"/>
        <v>0</v>
      </c>
      <c r="KN8">
        <f t="shared" si="69"/>
        <v>0</v>
      </c>
      <c r="KO8">
        <f t="shared" si="70"/>
        <v>0</v>
      </c>
      <c r="KP8">
        <f t="shared" si="71"/>
        <v>0</v>
      </c>
      <c r="KQ8">
        <f t="shared" si="72"/>
        <v>0</v>
      </c>
      <c r="KR8">
        <f t="shared" si="73"/>
        <v>0</v>
      </c>
      <c r="KS8">
        <f t="shared" si="74"/>
        <v>0</v>
      </c>
      <c r="KT8">
        <f t="shared" si="75"/>
        <v>0</v>
      </c>
      <c r="KU8">
        <f t="shared" si="76"/>
        <v>0</v>
      </c>
      <c r="KV8">
        <f t="shared" si="77"/>
        <v>0</v>
      </c>
      <c r="KW8">
        <f t="shared" si="78"/>
        <v>0</v>
      </c>
      <c r="KX8">
        <f t="shared" si="79"/>
        <v>0</v>
      </c>
      <c r="KY8">
        <f t="shared" si="80"/>
        <v>0</v>
      </c>
      <c r="KZ8">
        <f t="shared" si="81"/>
        <v>0</v>
      </c>
      <c r="LA8">
        <f t="shared" si="82"/>
        <v>0</v>
      </c>
      <c r="LB8">
        <f t="shared" si="83"/>
        <v>0</v>
      </c>
      <c r="LC8">
        <f t="shared" si="84"/>
        <v>0</v>
      </c>
      <c r="LD8">
        <f t="shared" si="85"/>
        <v>0</v>
      </c>
      <c r="LE8">
        <f t="shared" si="86"/>
        <v>0</v>
      </c>
      <c r="LF8">
        <f t="shared" si="87"/>
        <v>0</v>
      </c>
      <c r="LG8">
        <f t="shared" si="88"/>
        <v>0</v>
      </c>
      <c r="LH8">
        <f t="shared" si="89"/>
        <v>0</v>
      </c>
      <c r="LI8">
        <f t="shared" si="90"/>
        <v>0</v>
      </c>
      <c r="LJ8">
        <f t="shared" si="91"/>
        <v>0</v>
      </c>
      <c r="LK8">
        <f t="shared" si="92"/>
        <v>0</v>
      </c>
      <c r="LL8">
        <f t="shared" si="93"/>
        <v>0</v>
      </c>
      <c r="LM8">
        <f t="shared" si="94"/>
        <v>0</v>
      </c>
      <c r="LN8">
        <f t="shared" si="95"/>
        <v>1</v>
      </c>
      <c r="LO8">
        <f t="shared" si="96"/>
        <v>0</v>
      </c>
      <c r="LP8">
        <f t="shared" si="98"/>
        <v>2</v>
      </c>
    </row>
    <row r="9" spans="1:328" x14ac:dyDescent="0.3">
      <c r="A9" t="s">
        <v>1985</v>
      </c>
      <c r="B9">
        <v>68</v>
      </c>
      <c r="N9" s="34">
        <v>2019</v>
      </c>
      <c r="O9" s="34">
        <v>2018</v>
      </c>
      <c r="P9">
        <f t="shared" si="99"/>
        <v>2018</v>
      </c>
      <c r="Q9" s="16">
        <v>2019</v>
      </c>
      <c r="R9" s="37">
        <f t="shared" si="97"/>
        <v>18</v>
      </c>
      <c r="S9">
        <v>2022</v>
      </c>
      <c r="T9">
        <f t="shared" si="100"/>
        <v>24</v>
      </c>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v>1</v>
      </c>
      <c r="BP9" s="34"/>
      <c r="BQ9" s="34"/>
      <c r="BR9" s="34">
        <v>1</v>
      </c>
      <c r="BS9" s="34"/>
      <c r="BT9" s="34"/>
      <c r="BU9" s="34"/>
      <c r="BV9" s="34">
        <v>1</v>
      </c>
      <c r="BW9" s="34">
        <v>1</v>
      </c>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v>1</v>
      </c>
      <c r="DD9" s="34"/>
      <c r="DE9" s="34"/>
      <c r="DF9" s="34"/>
      <c r="DG9" s="34"/>
      <c r="DH9" s="34"/>
      <c r="DI9" s="34"/>
      <c r="DJ9" s="34"/>
      <c r="DK9" s="34"/>
      <c r="DL9" s="34"/>
      <c r="DM9" s="34"/>
      <c r="DN9" s="34"/>
      <c r="DO9" s="34"/>
      <c r="DP9" s="34"/>
      <c r="DQ9" s="34"/>
      <c r="DR9" s="34"/>
      <c r="DS9" s="43"/>
      <c r="ED9">
        <v>2010</v>
      </c>
      <c r="EH9">
        <v>2011</v>
      </c>
      <c r="FU9">
        <v>2009</v>
      </c>
      <c r="FV9">
        <v>2015</v>
      </c>
      <c r="GA9">
        <v>2015</v>
      </c>
      <c r="GD9">
        <v>2018</v>
      </c>
      <c r="GJ9">
        <v>2021</v>
      </c>
      <c r="GK9">
        <v>2022</v>
      </c>
      <c r="GX9">
        <v>2023</v>
      </c>
      <c r="HV9">
        <v>1997</v>
      </c>
      <c r="HW9">
        <f t="shared" si="0"/>
        <v>0</v>
      </c>
      <c r="HX9">
        <f t="shared" si="1"/>
        <v>0</v>
      </c>
      <c r="HY9">
        <f t="shared" si="2"/>
        <v>0</v>
      </c>
      <c r="HZ9">
        <f t="shared" si="3"/>
        <v>0</v>
      </c>
      <c r="IA9">
        <f t="shared" si="4"/>
        <v>0</v>
      </c>
      <c r="IB9">
        <f t="shared" si="5"/>
        <v>0</v>
      </c>
      <c r="IC9">
        <f t="shared" si="6"/>
        <v>0</v>
      </c>
      <c r="ID9">
        <f t="shared" si="7"/>
        <v>0</v>
      </c>
      <c r="IE9">
        <f t="shared" si="8"/>
        <v>0</v>
      </c>
      <c r="IF9">
        <f t="shared" si="9"/>
        <v>0</v>
      </c>
      <c r="IG9">
        <f t="shared" si="10"/>
        <v>0</v>
      </c>
      <c r="IH9">
        <f t="shared" si="11"/>
        <v>0</v>
      </c>
      <c r="II9">
        <f t="shared" si="12"/>
        <v>0</v>
      </c>
      <c r="IJ9">
        <f t="shared" si="13"/>
        <v>0</v>
      </c>
      <c r="IK9">
        <f t="shared" si="14"/>
        <v>0</v>
      </c>
      <c r="IL9">
        <f t="shared" si="15"/>
        <v>0</v>
      </c>
      <c r="IM9">
        <f t="shared" si="16"/>
        <v>0</v>
      </c>
      <c r="IN9">
        <f t="shared" si="17"/>
        <v>0</v>
      </c>
      <c r="IO9">
        <f t="shared" si="18"/>
        <v>0</v>
      </c>
      <c r="IP9">
        <f t="shared" si="19"/>
        <v>0</v>
      </c>
      <c r="IQ9">
        <f t="shared" si="20"/>
        <v>0</v>
      </c>
      <c r="IR9">
        <f t="shared" si="21"/>
        <v>0</v>
      </c>
      <c r="IS9">
        <f t="shared" si="22"/>
        <v>0</v>
      </c>
      <c r="IT9">
        <f t="shared" si="23"/>
        <v>0</v>
      </c>
      <c r="IU9">
        <f t="shared" si="24"/>
        <v>0</v>
      </c>
      <c r="IV9">
        <f t="shared" si="25"/>
        <v>0</v>
      </c>
      <c r="IW9">
        <f t="shared" si="26"/>
        <v>0</v>
      </c>
      <c r="IX9">
        <f t="shared" si="27"/>
        <v>0</v>
      </c>
      <c r="IY9">
        <f t="shared" si="28"/>
        <v>0</v>
      </c>
      <c r="IZ9">
        <f t="shared" si="29"/>
        <v>0</v>
      </c>
      <c r="JA9">
        <f t="shared" si="30"/>
        <v>0</v>
      </c>
      <c r="JB9">
        <f t="shared" si="31"/>
        <v>0</v>
      </c>
      <c r="JC9">
        <f t="shared" si="32"/>
        <v>0</v>
      </c>
      <c r="JD9">
        <f t="shared" si="33"/>
        <v>0</v>
      </c>
      <c r="JE9">
        <f t="shared" si="34"/>
        <v>0</v>
      </c>
      <c r="JF9">
        <f t="shared" si="35"/>
        <v>0</v>
      </c>
      <c r="JG9">
        <f t="shared" si="36"/>
        <v>0</v>
      </c>
      <c r="JH9">
        <f t="shared" si="37"/>
        <v>0</v>
      </c>
      <c r="JI9">
        <f t="shared" si="38"/>
        <v>0</v>
      </c>
      <c r="JJ9">
        <f t="shared" si="39"/>
        <v>0</v>
      </c>
      <c r="JK9">
        <f t="shared" si="40"/>
        <v>0</v>
      </c>
      <c r="JL9">
        <f t="shared" si="41"/>
        <v>0</v>
      </c>
      <c r="JM9">
        <f t="shared" si="42"/>
        <v>0</v>
      </c>
      <c r="JN9">
        <f t="shared" si="43"/>
        <v>0</v>
      </c>
      <c r="JO9">
        <f t="shared" si="44"/>
        <v>0</v>
      </c>
      <c r="JP9">
        <f t="shared" si="45"/>
        <v>0</v>
      </c>
      <c r="JQ9">
        <f t="shared" si="46"/>
        <v>0</v>
      </c>
      <c r="JR9">
        <f t="shared" si="47"/>
        <v>1</v>
      </c>
      <c r="JS9">
        <f t="shared" si="48"/>
        <v>0</v>
      </c>
      <c r="JT9">
        <f t="shared" si="49"/>
        <v>0</v>
      </c>
      <c r="JU9">
        <f t="shared" si="50"/>
        <v>0</v>
      </c>
      <c r="JV9">
        <f t="shared" si="51"/>
        <v>0</v>
      </c>
      <c r="JW9">
        <f t="shared" si="52"/>
        <v>0</v>
      </c>
      <c r="JX9">
        <f t="shared" si="53"/>
        <v>0</v>
      </c>
      <c r="JY9">
        <f t="shared" si="54"/>
        <v>0</v>
      </c>
      <c r="JZ9">
        <f t="shared" si="55"/>
        <v>0</v>
      </c>
      <c r="KA9">
        <f t="shared" si="56"/>
        <v>0</v>
      </c>
      <c r="KB9">
        <f t="shared" si="57"/>
        <v>0</v>
      </c>
      <c r="KC9">
        <f t="shared" si="58"/>
        <v>0</v>
      </c>
      <c r="KD9">
        <f t="shared" si="59"/>
        <v>0</v>
      </c>
      <c r="KE9">
        <f t="shared" si="60"/>
        <v>0</v>
      </c>
      <c r="KF9">
        <f t="shared" si="61"/>
        <v>0</v>
      </c>
      <c r="KG9">
        <f t="shared" si="62"/>
        <v>0</v>
      </c>
      <c r="KH9">
        <f t="shared" si="63"/>
        <v>0</v>
      </c>
      <c r="KI9">
        <f t="shared" si="64"/>
        <v>0</v>
      </c>
      <c r="KJ9">
        <f t="shared" si="65"/>
        <v>0</v>
      </c>
      <c r="KK9">
        <f t="shared" si="66"/>
        <v>0</v>
      </c>
      <c r="KL9">
        <f t="shared" si="67"/>
        <v>0</v>
      </c>
      <c r="KM9">
        <f t="shared" si="68"/>
        <v>0</v>
      </c>
      <c r="KN9">
        <f t="shared" si="69"/>
        <v>0</v>
      </c>
      <c r="KO9">
        <f t="shared" si="70"/>
        <v>0</v>
      </c>
      <c r="KP9">
        <f t="shared" si="71"/>
        <v>0</v>
      </c>
      <c r="KQ9">
        <f t="shared" si="72"/>
        <v>0</v>
      </c>
      <c r="KR9">
        <f t="shared" si="73"/>
        <v>0</v>
      </c>
      <c r="KS9">
        <f t="shared" si="74"/>
        <v>0</v>
      </c>
      <c r="KT9">
        <f t="shared" si="75"/>
        <v>0</v>
      </c>
      <c r="KU9">
        <f t="shared" si="76"/>
        <v>0</v>
      </c>
      <c r="KV9">
        <f t="shared" si="77"/>
        <v>0</v>
      </c>
      <c r="KW9">
        <f t="shared" si="78"/>
        <v>0</v>
      </c>
      <c r="KX9">
        <f t="shared" si="79"/>
        <v>0</v>
      </c>
      <c r="KY9">
        <f t="shared" si="80"/>
        <v>0</v>
      </c>
      <c r="KZ9">
        <f t="shared" si="81"/>
        <v>0</v>
      </c>
      <c r="LA9">
        <f t="shared" si="82"/>
        <v>0</v>
      </c>
      <c r="LB9">
        <f t="shared" si="83"/>
        <v>0</v>
      </c>
      <c r="LC9">
        <f t="shared" si="84"/>
        <v>0</v>
      </c>
      <c r="LD9">
        <f t="shared" si="85"/>
        <v>0</v>
      </c>
      <c r="LE9">
        <f t="shared" si="86"/>
        <v>0</v>
      </c>
      <c r="LF9">
        <f t="shared" si="87"/>
        <v>0</v>
      </c>
      <c r="LG9">
        <f t="shared" si="88"/>
        <v>0</v>
      </c>
      <c r="LH9">
        <f t="shared" si="89"/>
        <v>0</v>
      </c>
      <c r="LI9">
        <f t="shared" si="90"/>
        <v>0</v>
      </c>
      <c r="LJ9">
        <f t="shared" si="91"/>
        <v>0</v>
      </c>
      <c r="LK9">
        <f t="shared" si="92"/>
        <v>0</v>
      </c>
      <c r="LL9">
        <f t="shared" si="93"/>
        <v>0</v>
      </c>
      <c r="LM9">
        <f t="shared" si="94"/>
        <v>0</v>
      </c>
      <c r="LN9">
        <f t="shared" si="95"/>
        <v>0</v>
      </c>
      <c r="LO9">
        <f t="shared" si="96"/>
        <v>0</v>
      </c>
      <c r="LP9">
        <f t="shared" si="98"/>
        <v>1</v>
      </c>
    </row>
    <row r="10" spans="1:328" x14ac:dyDescent="0.3">
      <c r="A10" t="s">
        <v>2002</v>
      </c>
      <c r="B10">
        <v>336</v>
      </c>
      <c r="N10" s="34">
        <v>2020</v>
      </c>
      <c r="O10" s="34">
        <v>2020</v>
      </c>
      <c r="P10">
        <f t="shared" si="99"/>
        <v>2020</v>
      </c>
      <c r="Q10" s="16">
        <v>2020</v>
      </c>
      <c r="R10" s="37">
        <f t="shared" si="97"/>
        <v>22</v>
      </c>
      <c r="S10">
        <v>2023</v>
      </c>
      <c r="T10">
        <f t="shared" si="100"/>
        <v>3</v>
      </c>
      <c r="Z10" s="45"/>
      <c r="AA10" s="45"/>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s="45"/>
      <c r="BM10" s="45"/>
      <c r="BN10" s="45"/>
      <c r="BO10" s="46"/>
      <c r="BP10" s="46"/>
      <c r="BQ10" s="46"/>
      <c r="BR10" s="46"/>
      <c r="BS10" s="46"/>
      <c r="BT10" s="46"/>
      <c r="BU10" s="34"/>
      <c r="BV10" s="34"/>
      <c r="BW10" s="34"/>
      <c r="BX10" s="34"/>
      <c r="BY10" s="34"/>
      <c r="BZ10" s="34"/>
      <c r="CA10" s="34"/>
      <c r="CB10" s="34"/>
      <c r="CC10" s="34"/>
      <c r="CD10" s="34"/>
      <c r="CE10" s="34">
        <v>1</v>
      </c>
      <c r="CF10" s="34"/>
      <c r="CG10" s="34"/>
      <c r="CH10" s="34"/>
      <c r="CI10" s="34"/>
      <c r="CJ10" s="34"/>
      <c r="CK10" s="34"/>
      <c r="CL10" s="34"/>
      <c r="CM10" s="34"/>
      <c r="CN10" s="34"/>
      <c r="CO10" s="34"/>
      <c r="CP10" s="34"/>
      <c r="CQ10" s="34"/>
      <c r="CR10" s="34"/>
      <c r="CS10" s="34"/>
      <c r="CT10" s="34"/>
      <c r="CU10" s="34"/>
      <c r="CV10" s="34"/>
      <c r="CW10" s="34"/>
      <c r="CX10" s="34"/>
      <c r="CY10" s="34"/>
      <c r="CZ10" s="34"/>
      <c r="DA10" s="34">
        <v>2023</v>
      </c>
      <c r="DB10" s="34"/>
      <c r="DC10" s="34"/>
      <c r="DD10" s="34"/>
      <c r="DE10" s="34"/>
      <c r="DF10" s="34"/>
      <c r="DG10" s="34"/>
      <c r="DH10" s="34"/>
      <c r="DI10" s="34"/>
      <c r="DJ10" s="34"/>
      <c r="DK10" s="34"/>
      <c r="DL10" s="34"/>
      <c r="DM10" s="34"/>
      <c r="DN10" s="34"/>
      <c r="DO10" s="34"/>
      <c r="DP10" s="34"/>
      <c r="DQ10" s="34"/>
      <c r="DR10" s="34"/>
      <c r="DS10" s="43"/>
      <c r="ED10">
        <v>2016</v>
      </c>
      <c r="FU10">
        <v>2007</v>
      </c>
      <c r="FV10">
        <v>2018</v>
      </c>
      <c r="GA10">
        <v>2023</v>
      </c>
      <c r="GD10">
        <v>2017</v>
      </c>
      <c r="GJ10">
        <v>2009</v>
      </c>
      <c r="GK10">
        <v>2019</v>
      </c>
      <c r="GX10">
        <v>2013</v>
      </c>
      <c r="HV10">
        <v>1998</v>
      </c>
      <c r="HW10">
        <f t="shared" si="0"/>
        <v>0</v>
      </c>
      <c r="HX10">
        <f t="shared" si="1"/>
        <v>0</v>
      </c>
      <c r="HY10">
        <f t="shared" si="2"/>
        <v>0</v>
      </c>
      <c r="HZ10">
        <f t="shared" si="3"/>
        <v>0</v>
      </c>
      <c r="IA10">
        <f t="shared" si="4"/>
        <v>0</v>
      </c>
      <c r="IB10">
        <f t="shared" si="5"/>
        <v>0</v>
      </c>
      <c r="IC10">
        <f t="shared" si="6"/>
        <v>0</v>
      </c>
      <c r="ID10">
        <f t="shared" si="7"/>
        <v>0</v>
      </c>
      <c r="IE10">
        <f t="shared" si="8"/>
        <v>0</v>
      </c>
      <c r="IF10">
        <f t="shared" si="9"/>
        <v>0</v>
      </c>
      <c r="IG10">
        <f t="shared" si="10"/>
        <v>0</v>
      </c>
      <c r="IH10">
        <f t="shared" si="11"/>
        <v>0</v>
      </c>
      <c r="II10">
        <f t="shared" si="12"/>
        <v>0</v>
      </c>
      <c r="IJ10">
        <f t="shared" si="13"/>
        <v>0</v>
      </c>
      <c r="IK10">
        <f t="shared" si="14"/>
        <v>0</v>
      </c>
      <c r="IL10">
        <f t="shared" si="15"/>
        <v>0</v>
      </c>
      <c r="IM10">
        <f t="shared" si="16"/>
        <v>0</v>
      </c>
      <c r="IN10">
        <f t="shared" si="17"/>
        <v>0</v>
      </c>
      <c r="IO10">
        <f t="shared" si="18"/>
        <v>0</v>
      </c>
      <c r="IP10">
        <f t="shared" si="19"/>
        <v>0</v>
      </c>
      <c r="IQ10">
        <f t="shared" si="20"/>
        <v>0</v>
      </c>
      <c r="IR10">
        <f t="shared" si="21"/>
        <v>0</v>
      </c>
      <c r="IS10">
        <f t="shared" si="22"/>
        <v>0</v>
      </c>
      <c r="IT10">
        <f t="shared" si="23"/>
        <v>0</v>
      </c>
      <c r="IU10">
        <f t="shared" si="24"/>
        <v>0</v>
      </c>
      <c r="IV10">
        <f t="shared" si="25"/>
        <v>0</v>
      </c>
      <c r="IW10">
        <f t="shared" si="26"/>
        <v>0</v>
      </c>
      <c r="IX10">
        <f t="shared" si="27"/>
        <v>0</v>
      </c>
      <c r="IY10">
        <f t="shared" si="28"/>
        <v>0</v>
      </c>
      <c r="IZ10">
        <f t="shared" si="29"/>
        <v>0</v>
      </c>
      <c r="JA10">
        <f t="shared" si="30"/>
        <v>0</v>
      </c>
      <c r="JB10">
        <f t="shared" si="31"/>
        <v>0</v>
      </c>
      <c r="JC10">
        <f t="shared" si="32"/>
        <v>0</v>
      </c>
      <c r="JD10">
        <f t="shared" si="33"/>
        <v>0</v>
      </c>
      <c r="JE10">
        <f t="shared" si="34"/>
        <v>0</v>
      </c>
      <c r="JF10">
        <f t="shared" si="35"/>
        <v>0</v>
      </c>
      <c r="JG10">
        <f t="shared" si="36"/>
        <v>0</v>
      </c>
      <c r="JH10">
        <f t="shared" si="37"/>
        <v>0</v>
      </c>
      <c r="JI10">
        <f t="shared" si="38"/>
        <v>0</v>
      </c>
      <c r="JJ10">
        <f t="shared" si="39"/>
        <v>0</v>
      </c>
      <c r="JK10">
        <f t="shared" si="40"/>
        <v>0</v>
      </c>
      <c r="JL10">
        <f t="shared" si="41"/>
        <v>0</v>
      </c>
      <c r="JM10">
        <f t="shared" si="42"/>
        <v>0</v>
      </c>
      <c r="JN10">
        <f t="shared" si="43"/>
        <v>0</v>
      </c>
      <c r="JO10">
        <f t="shared" si="44"/>
        <v>0</v>
      </c>
      <c r="JP10">
        <f t="shared" si="45"/>
        <v>0</v>
      </c>
      <c r="JQ10">
        <f t="shared" si="46"/>
        <v>0</v>
      </c>
      <c r="JR10">
        <f t="shared" si="47"/>
        <v>1</v>
      </c>
      <c r="JS10">
        <f t="shared" si="48"/>
        <v>0</v>
      </c>
      <c r="JT10">
        <f t="shared" si="49"/>
        <v>0</v>
      </c>
      <c r="JU10">
        <f t="shared" si="50"/>
        <v>0</v>
      </c>
      <c r="JV10">
        <f t="shared" si="51"/>
        <v>0</v>
      </c>
      <c r="JW10">
        <f t="shared" si="52"/>
        <v>0</v>
      </c>
      <c r="JX10">
        <f t="shared" si="53"/>
        <v>0</v>
      </c>
      <c r="JY10">
        <f t="shared" si="54"/>
        <v>0</v>
      </c>
      <c r="JZ10">
        <f t="shared" si="55"/>
        <v>0</v>
      </c>
      <c r="KA10">
        <f t="shared" si="56"/>
        <v>0</v>
      </c>
      <c r="KB10">
        <f t="shared" si="57"/>
        <v>0</v>
      </c>
      <c r="KC10">
        <f t="shared" si="58"/>
        <v>0</v>
      </c>
      <c r="KD10">
        <f t="shared" si="59"/>
        <v>0</v>
      </c>
      <c r="KE10">
        <f t="shared" si="60"/>
        <v>0</v>
      </c>
      <c r="KF10">
        <f t="shared" si="61"/>
        <v>0</v>
      </c>
      <c r="KG10">
        <f t="shared" si="62"/>
        <v>0</v>
      </c>
      <c r="KH10">
        <f t="shared" si="63"/>
        <v>0</v>
      </c>
      <c r="KI10">
        <f t="shared" si="64"/>
        <v>0</v>
      </c>
      <c r="KJ10">
        <f t="shared" si="65"/>
        <v>0</v>
      </c>
      <c r="KK10">
        <f t="shared" si="66"/>
        <v>0</v>
      </c>
      <c r="KL10">
        <f t="shared" si="67"/>
        <v>0</v>
      </c>
      <c r="KM10">
        <f t="shared" si="68"/>
        <v>0</v>
      </c>
      <c r="KN10">
        <f t="shared" si="69"/>
        <v>0</v>
      </c>
      <c r="KO10">
        <f t="shared" si="70"/>
        <v>0</v>
      </c>
      <c r="KP10">
        <f t="shared" si="71"/>
        <v>0</v>
      </c>
      <c r="KQ10">
        <f t="shared" si="72"/>
        <v>0</v>
      </c>
      <c r="KR10">
        <f t="shared" si="73"/>
        <v>0</v>
      </c>
      <c r="KS10">
        <f t="shared" si="74"/>
        <v>0</v>
      </c>
      <c r="KT10">
        <f t="shared" si="75"/>
        <v>0</v>
      </c>
      <c r="KU10">
        <f t="shared" si="76"/>
        <v>0</v>
      </c>
      <c r="KV10">
        <f t="shared" si="77"/>
        <v>0</v>
      </c>
      <c r="KW10">
        <f t="shared" si="78"/>
        <v>0</v>
      </c>
      <c r="KX10">
        <f t="shared" si="79"/>
        <v>0</v>
      </c>
      <c r="KY10">
        <f t="shared" si="80"/>
        <v>0</v>
      </c>
      <c r="KZ10">
        <f t="shared" si="81"/>
        <v>0</v>
      </c>
      <c r="LA10">
        <f t="shared" si="82"/>
        <v>0</v>
      </c>
      <c r="LB10">
        <f t="shared" si="83"/>
        <v>0</v>
      </c>
      <c r="LC10">
        <f t="shared" si="84"/>
        <v>0</v>
      </c>
      <c r="LD10">
        <f t="shared" si="85"/>
        <v>0</v>
      </c>
      <c r="LE10">
        <f t="shared" si="86"/>
        <v>0</v>
      </c>
      <c r="LF10">
        <f t="shared" si="87"/>
        <v>0</v>
      </c>
      <c r="LG10">
        <f t="shared" si="88"/>
        <v>0</v>
      </c>
      <c r="LH10">
        <f t="shared" si="89"/>
        <v>0</v>
      </c>
      <c r="LI10">
        <f t="shared" si="90"/>
        <v>0</v>
      </c>
      <c r="LJ10">
        <f t="shared" si="91"/>
        <v>0</v>
      </c>
      <c r="LK10">
        <f t="shared" si="92"/>
        <v>0</v>
      </c>
      <c r="LL10">
        <f t="shared" si="93"/>
        <v>0</v>
      </c>
      <c r="LM10">
        <f t="shared" si="94"/>
        <v>0</v>
      </c>
      <c r="LN10">
        <f t="shared" si="95"/>
        <v>0</v>
      </c>
      <c r="LO10">
        <f t="shared" si="96"/>
        <v>0</v>
      </c>
      <c r="LP10">
        <f t="shared" si="98"/>
        <v>1</v>
      </c>
    </row>
    <row r="11" spans="1:328" x14ac:dyDescent="0.3">
      <c r="N11" s="34">
        <v>2016</v>
      </c>
      <c r="O11" s="34">
        <v>2019</v>
      </c>
      <c r="P11">
        <f t="shared" si="99"/>
        <v>2019</v>
      </c>
      <c r="Q11" s="16">
        <v>2021</v>
      </c>
      <c r="R11" s="37">
        <f t="shared" si="97"/>
        <v>24</v>
      </c>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v>2023</v>
      </c>
      <c r="BU11" s="34"/>
      <c r="BV11" s="34"/>
      <c r="BW11" s="34"/>
      <c r="BX11" s="34"/>
      <c r="BY11" s="34"/>
      <c r="BZ11" s="34"/>
      <c r="CA11" s="34"/>
      <c r="CB11" s="34"/>
      <c r="CC11" s="34"/>
      <c r="CD11" s="34"/>
      <c r="CE11" s="34">
        <v>2021</v>
      </c>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43"/>
      <c r="FU11">
        <v>2010</v>
      </c>
      <c r="FV11">
        <v>2019</v>
      </c>
      <c r="GA11">
        <v>2020</v>
      </c>
      <c r="GD11">
        <v>2022</v>
      </c>
      <c r="GJ11">
        <v>2017</v>
      </c>
      <c r="HV11">
        <v>1999</v>
      </c>
      <c r="HW11">
        <f t="shared" si="0"/>
        <v>0</v>
      </c>
      <c r="HX11">
        <f t="shared" si="1"/>
        <v>0</v>
      </c>
      <c r="HY11">
        <f t="shared" si="2"/>
        <v>0</v>
      </c>
      <c r="HZ11">
        <f t="shared" si="3"/>
        <v>0</v>
      </c>
      <c r="IA11">
        <f t="shared" si="4"/>
        <v>0</v>
      </c>
      <c r="IB11">
        <f t="shared" si="5"/>
        <v>0</v>
      </c>
      <c r="IC11">
        <f t="shared" si="6"/>
        <v>0</v>
      </c>
      <c r="ID11">
        <f t="shared" si="7"/>
        <v>0</v>
      </c>
      <c r="IE11">
        <f t="shared" si="8"/>
        <v>0</v>
      </c>
      <c r="IF11">
        <f t="shared" si="9"/>
        <v>0</v>
      </c>
      <c r="IG11">
        <f t="shared" si="10"/>
        <v>0</v>
      </c>
      <c r="IH11">
        <f t="shared" si="11"/>
        <v>0</v>
      </c>
      <c r="II11">
        <f t="shared" si="12"/>
        <v>0</v>
      </c>
      <c r="IJ11">
        <f t="shared" si="13"/>
        <v>0</v>
      </c>
      <c r="IK11">
        <f t="shared" si="14"/>
        <v>0</v>
      </c>
      <c r="IL11">
        <f t="shared" si="15"/>
        <v>0</v>
      </c>
      <c r="IM11">
        <f t="shared" si="16"/>
        <v>0</v>
      </c>
      <c r="IN11">
        <f t="shared" si="17"/>
        <v>0</v>
      </c>
      <c r="IO11">
        <f t="shared" si="18"/>
        <v>0</v>
      </c>
      <c r="IP11">
        <f t="shared" si="19"/>
        <v>0</v>
      </c>
      <c r="IQ11">
        <f t="shared" si="20"/>
        <v>0</v>
      </c>
      <c r="IR11">
        <f t="shared" si="21"/>
        <v>0</v>
      </c>
      <c r="IS11">
        <f t="shared" si="22"/>
        <v>0</v>
      </c>
      <c r="IT11">
        <f t="shared" si="23"/>
        <v>0</v>
      </c>
      <c r="IU11">
        <f t="shared" si="24"/>
        <v>0</v>
      </c>
      <c r="IV11">
        <f t="shared" si="25"/>
        <v>0</v>
      </c>
      <c r="IW11">
        <f t="shared" si="26"/>
        <v>0</v>
      </c>
      <c r="IX11">
        <f t="shared" si="27"/>
        <v>0</v>
      </c>
      <c r="IY11">
        <f t="shared" si="28"/>
        <v>0</v>
      </c>
      <c r="IZ11">
        <f t="shared" si="29"/>
        <v>0</v>
      </c>
      <c r="JA11">
        <f t="shared" si="30"/>
        <v>0</v>
      </c>
      <c r="JB11">
        <f t="shared" si="31"/>
        <v>0</v>
      </c>
      <c r="JC11">
        <f t="shared" si="32"/>
        <v>0</v>
      </c>
      <c r="JD11">
        <f t="shared" si="33"/>
        <v>0</v>
      </c>
      <c r="JE11">
        <f t="shared" si="34"/>
        <v>0</v>
      </c>
      <c r="JF11">
        <f t="shared" si="35"/>
        <v>0</v>
      </c>
      <c r="JG11">
        <f t="shared" si="36"/>
        <v>0</v>
      </c>
      <c r="JH11">
        <f t="shared" si="37"/>
        <v>0</v>
      </c>
      <c r="JI11">
        <f t="shared" si="38"/>
        <v>0</v>
      </c>
      <c r="JJ11">
        <f t="shared" si="39"/>
        <v>0</v>
      </c>
      <c r="JK11">
        <f t="shared" si="40"/>
        <v>0</v>
      </c>
      <c r="JL11">
        <f t="shared" si="41"/>
        <v>0</v>
      </c>
      <c r="JM11">
        <f t="shared" si="42"/>
        <v>0</v>
      </c>
      <c r="JN11">
        <f t="shared" si="43"/>
        <v>0</v>
      </c>
      <c r="JO11">
        <f t="shared" si="44"/>
        <v>0</v>
      </c>
      <c r="JP11">
        <f t="shared" si="45"/>
        <v>0</v>
      </c>
      <c r="JQ11">
        <f t="shared" si="46"/>
        <v>0</v>
      </c>
      <c r="JR11">
        <f t="shared" si="47"/>
        <v>0</v>
      </c>
      <c r="JS11">
        <f t="shared" si="48"/>
        <v>0</v>
      </c>
      <c r="JT11">
        <f t="shared" si="49"/>
        <v>0</v>
      </c>
      <c r="JU11">
        <f t="shared" si="50"/>
        <v>0</v>
      </c>
      <c r="JV11">
        <f t="shared" si="51"/>
        <v>0</v>
      </c>
      <c r="JW11">
        <f t="shared" si="52"/>
        <v>0</v>
      </c>
      <c r="JX11">
        <f t="shared" si="53"/>
        <v>0</v>
      </c>
      <c r="JY11">
        <f t="shared" si="54"/>
        <v>0</v>
      </c>
      <c r="JZ11">
        <f t="shared" si="55"/>
        <v>0</v>
      </c>
      <c r="KA11">
        <f t="shared" si="56"/>
        <v>0</v>
      </c>
      <c r="KB11">
        <f t="shared" si="57"/>
        <v>0</v>
      </c>
      <c r="KC11">
        <f t="shared" si="58"/>
        <v>0</v>
      </c>
      <c r="KD11">
        <f t="shared" si="59"/>
        <v>0</v>
      </c>
      <c r="KE11">
        <f t="shared" si="60"/>
        <v>0</v>
      </c>
      <c r="KF11">
        <f t="shared" si="61"/>
        <v>0</v>
      </c>
      <c r="KG11">
        <f t="shared" si="62"/>
        <v>0</v>
      </c>
      <c r="KH11">
        <f t="shared" si="63"/>
        <v>0</v>
      </c>
      <c r="KI11">
        <f t="shared" si="64"/>
        <v>0</v>
      </c>
      <c r="KJ11">
        <f t="shared" si="65"/>
        <v>0</v>
      </c>
      <c r="KK11">
        <f t="shared" si="66"/>
        <v>0</v>
      </c>
      <c r="KL11">
        <f t="shared" si="67"/>
        <v>0</v>
      </c>
      <c r="KM11">
        <f t="shared" si="68"/>
        <v>0</v>
      </c>
      <c r="KN11">
        <f t="shared" si="69"/>
        <v>0</v>
      </c>
      <c r="KO11">
        <f t="shared" si="70"/>
        <v>0</v>
      </c>
      <c r="KP11">
        <f t="shared" si="71"/>
        <v>0</v>
      </c>
      <c r="KQ11">
        <f t="shared" si="72"/>
        <v>0</v>
      </c>
      <c r="KR11">
        <f t="shared" si="73"/>
        <v>0</v>
      </c>
      <c r="KS11">
        <f t="shared" si="74"/>
        <v>0</v>
      </c>
      <c r="KT11">
        <f t="shared" si="75"/>
        <v>0</v>
      </c>
      <c r="KU11">
        <f t="shared" si="76"/>
        <v>0</v>
      </c>
      <c r="KV11">
        <f t="shared" si="77"/>
        <v>0</v>
      </c>
      <c r="KW11">
        <f t="shared" si="78"/>
        <v>0</v>
      </c>
      <c r="KX11">
        <f t="shared" si="79"/>
        <v>0</v>
      </c>
      <c r="KY11">
        <f t="shared" si="80"/>
        <v>0</v>
      </c>
      <c r="KZ11">
        <f t="shared" si="81"/>
        <v>0</v>
      </c>
      <c r="LA11">
        <f t="shared" si="82"/>
        <v>0</v>
      </c>
      <c r="LB11">
        <f t="shared" si="83"/>
        <v>0</v>
      </c>
      <c r="LC11">
        <f t="shared" si="84"/>
        <v>0</v>
      </c>
      <c r="LD11">
        <f t="shared" si="85"/>
        <v>0</v>
      </c>
      <c r="LE11">
        <f t="shared" si="86"/>
        <v>0</v>
      </c>
      <c r="LF11">
        <f t="shared" si="87"/>
        <v>0</v>
      </c>
      <c r="LG11">
        <f t="shared" si="88"/>
        <v>0</v>
      </c>
      <c r="LH11">
        <f t="shared" si="89"/>
        <v>0</v>
      </c>
      <c r="LI11">
        <f t="shared" si="90"/>
        <v>0</v>
      </c>
      <c r="LJ11">
        <f t="shared" si="91"/>
        <v>0</v>
      </c>
      <c r="LK11">
        <f t="shared" si="92"/>
        <v>0</v>
      </c>
      <c r="LL11">
        <f t="shared" si="93"/>
        <v>0</v>
      </c>
      <c r="LM11">
        <f t="shared" si="94"/>
        <v>0</v>
      </c>
      <c r="LN11">
        <f t="shared" si="95"/>
        <v>0</v>
      </c>
      <c r="LO11">
        <f t="shared" si="96"/>
        <v>0</v>
      </c>
      <c r="LP11">
        <f t="shared" si="98"/>
        <v>0</v>
      </c>
    </row>
    <row r="12" spans="1:328" x14ac:dyDescent="0.3">
      <c r="N12" s="34">
        <v>2022</v>
      </c>
      <c r="O12" s="34">
        <v>2021</v>
      </c>
      <c r="P12">
        <f t="shared" si="99"/>
        <v>2021</v>
      </c>
      <c r="Q12" s="16">
        <v>2022</v>
      </c>
      <c r="R12" s="37">
        <f t="shared" si="97"/>
        <v>66</v>
      </c>
      <c r="Z12" s="42"/>
      <c r="AA12" s="42"/>
      <c r="AB12" s="42"/>
      <c r="AC12" s="42"/>
      <c r="AD12" s="42"/>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34"/>
      <c r="BV12" s="34"/>
      <c r="BW12" s="34"/>
      <c r="BX12" s="34"/>
      <c r="BY12" s="34"/>
      <c r="BZ12" s="34"/>
      <c r="CA12" s="34"/>
      <c r="CB12" s="34"/>
      <c r="CC12" s="34"/>
      <c r="CD12" s="34"/>
      <c r="CE12" s="34">
        <v>2023</v>
      </c>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43"/>
      <c r="FU12">
        <v>1992</v>
      </c>
      <c r="FV12">
        <v>2009</v>
      </c>
      <c r="GA12">
        <v>2002</v>
      </c>
      <c r="GJ12">
        <v>2020</v>
      </c>
      <c r="HV12">
        <v>2000</v>
      </c>
      <c r="HW12">
        <f t="shared" si="0"/>
        <v>0</v>
      </c>
      <c r="HX12">
        <f t="shared" si="1"/>
        <v>0</v>
      </c>
      <c r="HY12">
        <f t="shared" si="2"/>
        <v>0</v>
      </c>
      <c r="HZ12">
        <f t="shared" si="3"/>
        <v>0</v>
      </c>
      <c r="IA12">
        <f t="shared" si="4"/>
        <v>0</v>
      </c>
      <c r="IB12">
        <f t="shared" si="5"/>
        <v>0</v>
      </c>
      <c r="IC12">
        <f t="shared" si="6"/>
        <v>0</v>
      </c>
      <c r="ID12">
        <f t="shared" si="7"/>
        <v>0</v>
      </c>
      <c r="IE12">
        <f t="shared" si="8"/>
        <v>0</v>
      </c>
      <c r="IF12">
        <f t="shared" si="9"/>
        <v>0</v>
      </c>
      <c r="IG12">
        <f t="shared" si="10"/>
        <v>0</v>
      </c>
      <c r="IH12">
        <f t="shared" si="11"/>
        <v>0</v>
      </c>
      <c r="II12">
        <f t="shared" si="12"/>
        <v>0</v>
      </c>
      <c r="IJ12">
        <f t="shared" si="13"/>
        <v>0</v>
      </c>
      <c r="IK12">
        <f t="shared" si="14"/>
        <v>0</v>
      </c>
      <c r="IL12">
        <f t="shared" si="15"/>
        <v>0</v>
      </c>
      <c r="IM12">
        <f t="shared" si="16"/>
        <v>0</v>
      </c>
      <c r="IN12">
        <f t="shared" si="17"/>
        <v>0</v>
      </c>
      <c r="IO12">
        <f t="shared" si="18"/>
        <v>0</v>
      </c>
      <c r="IP12">
        <f t="shared" si="19"/>
        <v>0</v>
      </c>
      <c r="IQ12">
        <f t="shared" si="20"/>
        <v>0</v>
      </c>
      <c r="IR12">
        <f t="shared" si="21"/>
        <v>0</v>
      </c>
      <c r="IS12">
        <f t="shared" si="22"/>
        <v>0</v>
      </c>
      <c r="IT12">
        <f t="shared" si="23"/>
        <v>0</v>
      </c>
      <c r="IU12">
        <f t="shared" si="24"/>
        <v>0</v>
      </c>
      <c r="IV12">
        <f t="shared" si="25"/>
        <v>0</v>
      </c>
      <c r="IW12">
        <f t="shared" si="26"/>
        <v>0</v>
      </c>
      <c r="IX12">
        <f t="shared" si="27"/>
        <v>0</v>
      </c>
      <c r="IY12">
        <f t="shared" si="28"/>
        <v>0</v>
      </c>
      <c r="IZ12">
        <f t="shared" si="29"/>
        <v>0</v>
      </c>
      <c r="JA12">
        <f t="shared" si="30"/>
        <v>0</v>
      </c>
      <c r="JB12">
        <f t="shared" si="31"/>
        <v>0</v>
      </c>
      <c r="JC12">
        <f t="shared" si="32"/>
        <v>0</v>
      </c>
      <c r="JD12">
        <f t="shared" si="33"/>
        <v>0</v>
      </c>
      <c r="JE12">
        <f t="shared" si="34"/>
        <v>0</v>
      </c>
      <c r="JF12">
        <f t="shared" si="35"/>
        <v>0</v>
      </c>
      <c r="JG12">
        <f t="shared" si="36"/>
        <v>0</v>
      </c>
      <c r="JH12">
        <f t="shared" si="37"/>
        <v>0</v>
      </c>
      <c r="JI12">
        <f t="shared" si="38"/>
        <v>0</v>
      </c>
      <c r="JJ12">
        <f t="shared" si="39"/>
        <v>0</v>
      </c>
      <c r="JK12">
        <f t="shared" si="40"/>
        <v>0</v>
      </c>
      <c r="JL12">
        <f t="shared" si="41"/>
        <v>0</v>
      </c>
      <c r="JM12">
        <f t="shared" si="42"/>
        <v>0</v>
      </c>
      <c r="JN12">
        <f t="shared" si="43"/>
        <v>0</v>
      </c>
      <c r="JO12">
        <f t="shared" si="44"/>
        <v>0</v>
      </c>
      <c r="JP12">
        <f t="shared" si="45"/>
        <v>0</v>
      </c>
      <c r="JQ12">
        <f t="shared" si="46"/>
        <v>0</v>
      </c>
      <c r="JR12">
        <f t="shared" si="47"/>
        <v>0</v>
      </c>
      <c r="JS12">
        <f t="shared" si="48"/>
        <v>1</v>
      </c>
      <c r="JT12">
        <f t="shared" si="49"/>
        <v>0</v>
      </c>
      <c r="JU12">
        <f t="shared" si="50"/>
        <v>0</v>
      </c>
      <c r="JV12">
        <f t="shared" si="51"/>
        <v>0</v>
      </c>
      <c r="JW12">
        <f t="shared" si="52"/>
        <v>0</v>
      </c>
      <c r="JX12">
        <f t="shared" si="53"/>
        <v>0</v>
      </c>
      <c r="JY12">
        <f t="shared" si="54"/>
        <v>0</v>
      </c>
      <c r="JZ12">
        <f t="shared" si="55"/>
        <v>0</v>
      </c>
      <c r="KA12">
        <f t="shared" si="56"/>
        <v>0</v>
      </c>
      <c r="KB12">
        <f t="shared" si="57"/>
        <v>0</v>
      </c>
      <c r="KC12">
        <f t="shared" si="58"/>
        <v>0</v>
      </c>
      <c r="KD12">
        <f t="shared" si="59"/>
        <v>0</v>
      </c>
      <c r="KE12">
        <f t="shared" si="60"/>
        <v>0</v>
      </c>
      <c r="KF12">
        <f t="shared" si="61"/>
        <v>0</v>
      </c>
      <c r="KG12">
        <f t="shared" si="62"/>
        <v>0</v>
      </c>
      <c r="KH12">
        <f t="shared" si="63"/>
        <v>0</v>
      </c>
      <c r="KI12">
        <f t="shared" si="64"/>
        <v>0</v>
      </c>
      <c r="KJ12">
        <f t="shared" si="65"/>
        <v>0</v>
      </c>
      <c r="KK12">
        <f t="shared" si="66"/>
        <v>0</v>
      </c>
      <c r="KL12">
        <f t="shared" si="67"/>
        <v>0</v>
      </c>
      <c r="KM12">
        <f t="shared" si="68"/>
        <v>0</v>
      </c>
      <c r="KN12">
        <f t="shared" si="69"/>
        <v>0</v>
      </c>
      <c r="KO12">
        <f t="shared" si="70"/>
        <v>0</v>
      </c>
      <c r="KP12">
        <f t="shared" si="71"/>
        <v>0</v>
      </c>
      <c r="KQ12">
        <f t="shared" si="72"/>
        <v>0</v>
      </c>
      <c r="KR12">
        <f t="shared" si="73"/>
        <v>0</v>
      </c>
      <c r="KS12">
        <f t="shared" si="74"/>
        <v>0</v>
      </c>
      <c r="KT12">
        <f t="shared" si="75"/>
        <v>0</v>
      </c>
      <c r="KU12">
        <f t="shared" si="76"/>
        <v>0</v>
      </c>
      <c r="KV12">
        <f t="shared" si="77"/>
        <v>0</v>
      </c>
      <c r="KW12">
        <f t="shared" si="78"/>
        <v>0</v>
      </c>
      <c r="KX12">
        <f t="shared" si="79"/>
        <v>0</v>
      </c>
      <c r="KY12">
        <f t="shared" si="80"/>
        <v>0</v>
      </c>
      <c r="KZ12">
        <f t="shared" si="81"/>
        <v>0</v>
      </c>
      <c r="LA12">
        <f t="shared" si="82"/>
        <v>0</v>
      </c>
      <c r="LB12">
        <f t="shared" si="83"/>
        <v>0</v>
      </c>
      <c r="LC12">
        <f t="shared" si="84"/>
        <v>0</v>
      </c>
      <c r="LD12">
        <f t="shared" si="85"/>
        <v>0</v>
      </c>
      <c r="LE12">
        <f t="shared" si="86"/>
        <v>0</v>
      </c>
      <c r="LF12">
        <f t="shared" si="87"/>
        <v>0</v>
      </c>
      <c r="LG12">
        <f t="shared" si="88"/>
        <v>0</v>
      </c>
      <c r="LH12">
        <f t="shared" si="89"/>
        <v>0</v>
      </c>
      <c r="LI12">
        <f t="shared" si="90"/>
        <v>0</v>
      </c>
      <c r="LJ12">
        <f t="shared" si="91"/>
        <v>0</v>
      </c>
      <c r="LK12">
        <f t="shared" si="92"/>
        <v>0</v>
      </c>
      <c r="LL12">
        <f t="shared" si="93"/>
        <v>0</v>
      </c>
      <c r="LM12">
        <f t="shared" si="94"/>
        <v>0</v>
      </c>
      <c r="LN12">
        <f t="shared" si="95"/>
        <v>0</v>
      </c>
      <c r="LO12">
        <f t="shared" si="96"/>
        <v>0</v>
      </c>
      <c r="LP12">
        <f t="shared" si="98"/>
        <v>1</v>
      </c>
    </row>
    <row r="13" spans="1:328" ht="15" thickBot="1" x14ac:dyDescent="0.35">
      <c r="N13" s="34">
        <v>2017</v>
      </c>
      <c r="O13" s="34">
        <v>2019</v>
      </c>
      <c r="P13">
        <f t="shared" si="99"/>
        <v>2019</v>
      </c>
      <c r="Q13" s="38">
        <v>2023</v>
      </c>
      <c r="R13" s="39">
        <f t="shared" si="97"/>
        <v>50</v>
      </c>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v>2017</v>
      </c>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43"/>
      <c r="FU13">
        <v>2015</v>
      </c>
      <c r="FV13">
        <v>2012</v>
      </c>
      <c r="GA13">
        <v>2018</v>
      </c>
      <c r="HV13">
        <v>2001</v>
      </c>
      <c r="HW13">
        <f t="shared" si="0"/>
        <v>0</v>
      </c>
      <c r="HX13">
        <f t="shared" si="1"/>
        <v>0</v>
      </c>
      <c r="HY13">
        <f t="shared" si="2"/>
        <v>0</v>
      </c>
      <c r="HZ13">
        <f t="shared" si="3"/>
        <v>0</v>
      </c>
      <c r="IA13">
        <f t="shared" si="4"/>
        <v>0</v>
      </c>
      <c r="IB13">
        <f t="shared" si="5"/>
        <v>0</v>
      </c>
      <c r="IC13">
        <f t="shared" si="6"/>
        <v>0</v>
      </c>
      <c r="ID13">
        <f t="shared" si="7"/>
        <v>0</v>
      </c>
      <c r="IE13">
        <f t="shared" si="8"/>
        <v>0</v>
      </c>
      <c r="IF13">
        <f t="shared" si="9"/>
        <v>0</v>
      </c>
      <c r="IG13">
        <f t="shared" si="10"/>
        <v>0</v>
      </c>
      <c r="IH13">
        <f t="shared" si="11"/>
        <v>0</v>
      </c>
      <c r="II13">
        <f t="shared" si="12"/>
        <v>0</v>
      </c>
      <c r="IJ13">
        <f t="shared" si="13"/>
        <v>0</v>
      </c>
      <c r="IK13">
        <f t="shared" si="14"/>
        <v>0</v>
      </c>
      <c r="IL13">
        <f t="shared" si="15"/>
        <v>0</v>
      </c>
      <c r="IM13">
        <f t="shared" si="16"/>
        <v>0</v>
      </c>
      <c r="IN13">
        <f t="shared" si="17"/>
        <v>0</v>
      </c>
      <c r="IO13">
        <f t="shared" si="18"/>
        <v>0</v>
      </c>
      <c r="IP13">
        <f t="shared" si="19"/>
        <v>0</v>
      </c>
      <c r="IQ13">
        <f t="shared" si="20"/>
        <v>0</v>
      </c>
      <c r="IR13">
        <f t="shared" si="21"/>
        <v>0</v>
      </c>
      <c r="IS13">
        <f t="shared" si="22"/>
        <v>0</v>
      </c>
      <c r="IT13">
        <f t="shared" si="23"/>
        <v>0</v>
      </c>
      <c r="IU13">
        <f t="shared" si="24"/>
        <v>0</v>
      </c>
      <c r="IV13">
        <f t="shared" si="25"/>
        <v>0</v>
      </c>
      <c r="IW13">
        <f t="shared" si="26"/>
        <v>0</v>
      </c>
      <c r="IX13">
        <f t="shared" si="27"/>
        <v>0</v>
      </c>
      <c r="IY13">
        <f t="shared" si="28"/>
        <v>0</v>
      </c>
      <c r="IZ13">
        <f t="shared" si="29"/>
        <v>0</v>
      </c>
      <c r="JA13">
        <f t="shared" si="30"/>
        <v>0</v>
      </c>
      <c r="JB13">
        <f t="shared" si="31"/>
        <v>0</v>
      </c>
      <c r="JC13">
        <f t="shared" si="32"/>
        <v>0</v>
      </c>
      <c r="JD13">
        <f t="shared" si="33"/>
        <v>0</v>
      </c>
      <c r="JE13">
        <f t="shared" si="34"/>
        <v>0</v>
      </c>
      <c r="JF13">
        <f t="shared" si="35"/>
        <v>0</v>
      </c>
      <c r="JG13">
        <f t="shared" si="36"/>
        <v>0</v>
      </c>
      <c r="JH13">
        <f t="shared" si="37"/>
        <v>0</v>
      </c>
      <c r="JI13">
        <f t="shared" si="38"/>
        <v>0</v>
      </c>
      <c r="JJ13">
        <f t="shared" si="39"/>
        <v>0</v>
      </c>
      <c r="JK13">
        <f t="shared" si="40"/>
        <v>0</v>
      </c>
      <c r="JL13">
        <f t="shared" si="41"/>
        <v>0</v>
      </c>
      <c r="JM13">
        <f t="shared" si="42"/>
        <v>0</v>
      </c>
      <c r="JN13">
        <f t="shared" si="43"/>
        <v>0</v>
      </c>
      <c r="JO13">
        <f t="shared" si="44"/>
        <v>0</v>
      </c>
      <c r="JP13">
        <f t="shared" si="45"/>
        <v>0</v>
      </c>
      <c r="JQ13">
        <f t="shared" si="46"/>
        <v>0</v>
      </c>
      <c r="JR13">
        <f t="shared" si="47"/>
        <v>1</v>
      </c>
      <c r="JS13">
        <f t="shared" si="48"/>
        <v>0</v>
      </c>
      <c r="JT13">
        <f t="shared" si="49"/>
        <v>0</v>
      </c>
      <c r="JU13">
        <f t="shared" si="50"/>
        <v>0</v>
      </c>
      <c r="JV13">
        <f t="shared" si="51"/>
        <v>0</v>
      </c>
      <c r="JW13">
        <f t="shared" si="52"/>
        <v>0</v>
      </c>
      <c r="JX13">
        <f t="shared" si="53"/>
        <v>0</v>
      </c>
      <c r="JY13">
        <f t="shared" si="54"/>
        <v>0</v>
      </c>
      <c r="JZ13">
        <f t="shared" si="55"/>
        <v>0</v>
      </c>
      <c r="KA13">
        <f t="shared" si="56"/>
        <v>0</v>
      </c>
      <c r="KB13">
        <f t="shared" si="57"/>
        <v>1</v>
      </c>
      <c r="KC13">
        <f t="shared" si="58"/>
        <v>0</v>
      </c>
      <c r="KD13">
        <f t="shared" si="59"/>
        <v>0</v>
      </c>
      <c r="KE13">
        <f t="shared" si="60"/>
        <v>0</v>
      </c>
      <c r="KF13">
        <f t="shared" si="61"/>
        <v>0</v>
      </c>
      <c r="KG13">
        <f t="shared" si="62"/>
        <v>0</v>
      </c>
      <c r="KH13">
        <f t="shared" si="63"/>
        <v>0</v>
      </c>
      <c r="KI13">
        <f t="shared" si="64"/>
        <v>0</v>
      </c>
      <c r="KJ13">
        <f t="shared" si="65"/>
        <v>0</v>
      </c>
      <c r="KK13">
        <f t="shared" si="66"/>
        <v>0</v>
      </c>
      <c r="KL13">
        <f t="shared" si="67"/>
        <v>0</v>
      </c>
      <c r="KM13">
        <f t="shared" si="68"/>
        <v>0</v>
      </c>
      <c r="KN13">
        <f t="shared" si="69"/>
        <v>0</v>
      </c>
      <c r="KO13">
        <f t="shared" si="70"/>
        <v>0</v>
      </c>
      <c r="KP13">
        <f t="shared" si="71"/>
        <v>0</v>
      </c>
      <c r="KQ13">
        <f t="shared" si="72"/>
        <v>0</v>
      </c>
      <c r="KR13">
        <f t="shared" si="73"/>
        <v>0</v>
      </c>
      <c r="KS13">
        <f t="shared" si="74"/>
        <v>0</v>
      </c>
      <c r="KT13">
        <f t="shared" si="75"/>
        <v>0</v>
      </c>
      <c r="KU13">
        <f t="shared" si="76"/>
        <v>0</v>
      </c>
      <c r="KV13">
        <f t="shared" si="77"/>
        <v>0</v>
      </c>
      <c r="KW13">
        <f t="shared" si="78"/>
        <v>0</v>
      </c>
      <c r="KX13">
        <f t="shared" si="79"/>
        <v>0</v>
      </c>
      <c r="KY13">
        <f t="shared" si="80"/>
        <v>0</v>
      </c>
      <c r="KZ13">
        <f t="shared" si="81"/>
        <v>0</v>
      </c>
      <c r="LA13">
        <f t="shared" si="82"/>
        <v>0</v>
      </c>
      <c r="LB13">
        <f t="shared" si="83"/>
        <v>0</v>
      </c>
      <c r="LC13">
        <f t="shared" si="84"/>
        <v>0</v>
      </c>
      <c r="LD13">
        <f t="shared" si="85"/>
        <v>0</v>
      </c>
      <c r="LE13">
        <f t="shared" si="86"/>
        <v>0</v>
      </c>
      <c r="LF13">
        <f t="shared" si="87"/>
        <v>0</v>
      </c>
      <c r="LG13">
        <f t="shared" si="88"/>
        <v>0</v>
      </c>
      <c r="LH13">
        <f t="shared" si="89"/>
        <v>0</v>
      </c>
      <c r="LI13">
        <f t="shared" si="90"/>
        <v>0</v>
      </c>
      <c r="LJ13">
        <f t="shared" si="91"/>
        <v>0</v>
      </c>
      <c r="LK13">
        <f t="shared" si="92"/>
        <v>0</v>
      </c>
      <c r="LL13">
        <f t="shared" si="93"/>
        <v>0</v>
      </c>
      <c r="LM13">
        <f t="shared" si="94"/>
        <v>0</v>
      </c>
      <c r="LN13">
        <f t="shared" si="95"/>
        <v>0</v>
      </c>
      <c r="LO13">
        <f t="shared" si="96"/>
        <v>0</v>
      </c>
      <c r="LP13">
        <f t="shared" si="98"/>
        <v>2</v>
      </c>
    </row>
    <row r="14" spans="1:328" x14ac:dyDescent="0.3">
      <c r="N14" s="34">
        <v>2016</v>
      </c>
      <c r="O14" s="34">
        <v>2016</v>
      </c>
      <c r="P14">
        <f t="shared" si="99"/>
        <v>2016</v>
      </c>
      <c r="Z14" s="44"/>
      <c r="AA14" s="44"/>
      <c r="AB14" s="44"/>
      <c r="AC14" s="44"/>
      <c r="AD14" s="4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v>2022</v>
      </c>
      <c r="BZ14" s="34">
        <v>2023</v>
      </c>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43"/>
      <c r="FU14">
        <v>2002</v>
      </c>
      <c r="FV14">
        <v>2017</v>
      </c>
      <c r="GA14">
        <v>2021</v>
      </c>
      <c r="HV14">
        <v>2002</v>
      </c>
      <c r="HW14">
        <f t="shared" si="0"/>
        <v>0</v>
      </c>
      <c r="HX14">
        <f t="shared" si="1"/>
        <v>0</v>
      </c>
      <c r="HY14">
        <f t="shared" si="2"/>
        <v>0</v>
      </c>
      <c r="HZ14">
        <f t="shared" si="3"/>
        <v>0</v>
      </c>
      <c r="IA14">
        <f t="shared" si="4"/>
        <v>0</v>
      </c>
      <c r="IB14">
        <f t="shared" si="5"/>
        <v>0</v>
      </c>
      <c r="IC14">
        <f t="shared" si="6"/>
        <v>0</v>
      </c>
      <c r="ID14">
        <f t="shared" si="7"/>
        <v>0</v>
      </c>
      <c r="IE14">
        <f t="shared" si="8"/>
        <v>0</v>
      </c>
      <c r="IF14">
        <f t="shared" si="9"/>
        <v>0</v>
      </c>
      <c r="IG14">
        <f t="shared" si="10"/>
        <v>0</v>
      </c>
      <c r="IH14">
        <f t="shared" si="11"/>
        <v>0</v>
      </c>
      <c r="II14">
        <f t="shared" si="12"/>
        <v>0</v>
      </c>
      <c r="IJ14">
        <f t="shared" si="13"/>
        <v>0</v>
      </c>
      <c r="IK14">
        <f t="shared" si="14"/>
        <v>0</v>
      </c>
      <c r="IL14">
        <f t="shared" si="15"/>
        <v>0</v>
      </c>
      <c r="IM14">
        <f t="shared" si="16"/>
        <v>0</v>
      </c>
      <c r="IN14">
        <f t="shared" si="17"/>
        <v>0</v>
      </c>
      <c r="IO14">
        <f t="shared" si="18"/>
        <v>0</v>
      </c>
      <c r="IP14">
        <f t="shared" si="19"/>
        <v>0</v>
      </c>
      <c r="IQ14">
        <f t="shared" si="20"/>
        <v>0</v>
      </c>
      <c r="IR14">
        <f t="shared" si="21"/>
        <v>0</v>
      </c>
      <c r="IS14">
        <f t="shared" si="22"/>
        <v>0</v>
      </c>
      <c r="IT14">
        <f t="shared" si="23"/>
        <v>0</v>
      </c>
      <c r="IU14">
        <f t="shared" si="24"/>
        <v>0</v>
      </c>
      <c r="IV14">
        <f t="shared" si="25"/>
        <v>0</v>
      </c>
      <c r="IW14">
        <f t="shared" si="26"/>
        <v>0</v>
      </c>
      <c r="IX14">
        <f t="shared" si="27"/>
        <v>0</v>
      </c>
      <c r="IY14">
        <f t="shared" si="28"/>
        <v>0</v>
      </c>
      <c r="IZ14">
        <f t="shared" si="29"/>
        <v>0</v>
      </c>
      <c r="JA14">
        <f t="shared" si="30"/>
        <v>0</v>
      </c>
      <c r="JB14">
        <f t="shared" si="31"/>
        <v>0</v>
      </c>
      <c r="JC14">
        <f t="shared" si="32"/>
        <v>0</v>
      </c>
      <c r="JD14">
        <f t="shared" si="33"/>
        <v>0</v>
      </c>
      <c r="JE14">
        <f t="shared" si="34"/>
        <v>0</v>
      </c>
      <c r="JF14">
        <f t="shared" si="35"/>
        <v>0</v>
      </c>
      <c r="JG14">
        <f t="shared" si="36"/>
        <v>0</v>
      </c>
      <c r="JH14">
        <f t="shared" si="37"/>
        <v>0</v>
      </c>
      <c r="JI14">
        <f t="shared" si="38"/>
        <v>0</v>
      </c>
      <c r="JJ14">
        <f t="shared" si="39"/>
        <v>0</v>
      </c>
      <c r="JK14">
        <f t="shared" si="40"/>
        <v>0</v>
      </c>
      <c r="JL14">
        <f t="shared" si="41"/>
        <v>0</v>
      </c>
      <c r="JM14">
        <f t="shared" si="42"/>
        <v>0</v>
      </c>
      <c r="JN14">
        <f t="shared" si="43"/>
        <v>0</v>
      </c>
      <c r="JO14">
        <f t="shared" si="44"/>
        <v>0</v>
      </c>
      <c r="JP14">
        <f t="shared" si="45"/>
        <v>0</v>
      </c>
      <c r="JQ14">
        <f t="shared" si="46"/>
        <v>0</v>
      </c>
      <c r="JR14">
        <f t="shared" si="47"/>
        <v>1</v>
      </c>
      <c r="JS14">
        <f t="shared" si="48"/>
        <v>1</v>
      </c>
      <c r="JT14">
        <f t="shared" si="49"/>
        <v>0</v>
      </c>
      <c r="JU14">
        <f t="shared" si="50"/>
        <v>0</v>
      </c>
      <c r="JV14">
        <f t="shared" si="51"/>
        <v>0</v>
      </c>
      <c r="JW14">
        <f t="shared" si="52"/>
        <v>0</v>
      </c>
      <c r="JX14">
        <f t="shared" si="53"/>
        <v>1</v>
      </c>
      <c r="JY14">
        <f t="shared" si="54"/>
        <v>0</v>
      </c>
      <c r="JZ14">
        <f t="shared" si="55"/>
        <v>0</v>
      </c>
      <c r="KA14">
        <f t="shared" si="56"/>
        <v>0</v>
      </c>
      <c r="KB14">
        <f t="shared" si="57"/>
        <v>0</v>
      </c>
      <c r="KC14">
        <f t="shared" si="58"/>
        <v>0</v>
      </c>
      <c r="KD14">
        <f t="shared" si="59"/>
        <v>0</v>
      </c>
      <c r="KE14">
        <f t="shared" si="60"/>
        <v>0</v>
      </c>
      <c r="KF14">
        <f t="shared" si="61"/>
        <v>0</v>
      </c>
      <c r="KG14">
        <f t="shared" si="62"/>
        <v>0</v>
      </c>
      <c r="KH14">
        <f t="shared" si="63"/>
        <v>0</v>
      </c>
      <c r="KI14">
        <f t="shared" si="64"/>
        <v>0</v>
      </c>
      <c r="KJ14">
        <f t="shared" si="65"/>
        <v>0</v>
      </c>
      <c r="KK14">
        <f t="shared" si="66"/>
        <v>0</v>
      </c>
      <c r="KL14">
        <f t="shared" si="67"/>
        <v>0</v>
      </c>
      <c r="KM14">
        <f t="shared" si="68"/>
        <v>0</v>
      </c>
      <c r="KN14">
        <f t="shared" si="69"/>
        <v>0</v>
      </c>
      <c r="KO14">
        <f t="shared" si="70"/>
        <v>0</v>
      </c>
      <c r="KP14">
        <f t="shared" si="71"/>
        <v>0</v>
      </c>
      <c r="KQ14">
        <f t="shared" si="72"/>
        <v>0</v>
      </c>
      <c r="KR14">
        <f t="shared" si="73"/>
        <v>0</v>
      </c>
      <c r="KS14">
        <f t="shared" si="74"/>
        <v>0</v>
      </c>
      <c r="KT14">
        <f t="shared" si="75"/>
        <v>0</v>
      </c>
      <c r="KU14">
        <f t="shared" si="76"/>
        <v>0</v>
      </c>
      <c r="KV14">
        <f t="shared" si="77"/>
        <v>0</v>
      </c>
      <c r="KW14">
        <f t="shared" si="78"/>
        <v>0</v>
      </c>
      <c r="KX14">
        <f t="shared" si="79"/>
        <v>0</v>
      </c>
      <c r="KY14">
        <f t="shared" si="80"/>
        <v>0</v>
      </c>
      <c r="KZ14">
        <f t="shared" si="81"/>
        <v>0</v>
      </c>
      <c r="LA14">
        <f t="shared" si="82"/>
        <v>0</v>
      </c>
      <c r="LB14">
        <f t="shared" si="83"/>
        <v>0</v>
      </c>
      <c r="LC14">
        <f t="shared" si="84"/>
        <v>0</v>
      </c>
      <c r="LD14">
        <f t="shared" si="85"/>
        <v>0</v>
      </c>
      <c r="LE14">
        <f t="shared" si="86"/>
        <v>0</v>
      </c>
      <c r="LF14">
        <f t="shared" si="87"/>
        <v>0</v>
      </c>
      <c r="LG14">
        <f t="shared" si="88"/>
        <v>0</v>
      </c>
      <c r="LH14">
        <f t="shared" si="89"/>
        <v>0</v>
      </c>
      <c r="LI14">
        <f t="shared" si="90"/>
        <v>0</v>
      </c>
      <c r="LJ14">
        <f t="shared" si="91"/>
        <v>0</v>
      </c>
      <c r="LK14">
        <f t="shared" si="92"/>
        <v>0</v>
      </c>
      <c r="LL14">
        <f t="shared" si="93"/>
        <v>0</v>
      </c>
      <c r="LM14">
        <f t="shared" si="94"/>
        <v>0</v>
      </c>
      <c r="LN14">
        <f t="shared" si="95"/>
        <v>0</v>
      </c>
      <c r="LO14">
        <f t="shared" si="96"/>
        <v>0</v>
      </c>
      <c r="LP14">
        <f t="shared" si="98"/>
        <v>3</v>
      </c>
    </row>
    <row r="15" spans="1:328" x14ac:dyDescent="0.3">
      <c r="N15" s="34">
        <v>2014</v>
      </c>
      <c r="O15" s="34">
        <v>2019</v>
      </c>
      <c r="P15">
        <f t="shared" si="99"/>
        <v>2019</v>
      </c>
      <c r="Z15" s="44"/>
      <c r="AA15" s="44"/>
      <c r="AB15" s="44"/>
      <c r="AC15" s="44"/>
      <c r="AD15" s="4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v>2005</v>
      </c>
      <c r="CZ15" s="34"/>
      <c r="DA15" s="34"/>
      <c r="DB15" s="34"/>
      <c r="DC15" s="34"/>
      <c r="DD15" s="34"/>
      <c r="DE15" s="34"/>
      <c r="DF15" s="34"/>
      <c r="DG15" s="34"/>
      <c r="DH15" s="34"/>
      <c r="DI15" s="34"/>
      <c r="DJ15" s="34"/>
      <c r="DK15" s="34"/>
      <c r="DL15" s="34"/>
      <c r="DM15" s="34"/>
      <c r="DN15" s="34"/>
      <c r="DO15" s="34"/>
      <c r="DP15" s="34"/>
      <c r="DQ15" s="34"/>
      <c r="DR15" s="34"/>
      <c r="DS15" s="43"/>
      <c r="FU15">
        <v>2014</v>
      </c>
      <c r="FV15">
        <v>2021</v>
      </c>
      <c r="GA15">
        <v>2022</v>
      </c>
      <c r="HV15">
        <v>2003</v>
      </c>
      <c r="HW15">
        <f t="shared" si="0"/>
        <v>0</v>
      </c>
      <c r="HX15">
        <f t="shared" si="1"/>
        <v>0</v>
      </c>
      <c r="HY15">
        <f t="shared" si="2"/>
        <v>0</v>
      </c>
      <c r="HZ15">
        <f t="shared" si="3"/>
        <v>0</v>
      </c>
      <c r="IA15">
        <f t="shared" si="4"/>
        <v>0</v>
      </c>
      <c r="IB15">
        <f t="shared" si="5"/>
        <v>0</v>
      </c>
      <c r="IC15">
        <f t="shared" si="6"/>
        <v>0</v>
      </c>
      <c r="ID15">
        <f t="shared" si="7"/>
        <v>0</v>
      </c>
      <c r="IE15">
        <f t="shared" si="8"/>
        <v>0</v>
      </c>
      <c r="IF15">
        <f t="shared" si="9"/>
        <v>0</v>
      </c>
      <c r="IG15">
        <f t="shared" si="10"/>
        <v>1</v>
      </c>
      <c r="IH15">
        <f t="shared" si="11"/>
        <v>1</v>
      </c>
      <c r="II15">
        <f t="shared" si="12"/>
        <v>1</v>
      </c>
      <c r="IJ15">
        <f t="shared" si="13"/>
        <v>0</v>
      </c>
      <c r="IK15">
        <f t="shared" si="14"/>
        <v>0</v>
      </c>
      <c r="IL15">
        <f t="shared" si="15"/>
        <v>0</v>
      </c>
      <c r="IM15">
        <f t="shared" si="16"/>
        <v>0</v>
      </c>
      <c r="IN15">
        <f t="shared" si="17"/>
        <v>0</v>
      </c>
      <c r="IO15">
        <f t="shared" si="18"/>
        <v>0</v>
      </c>
      <c r="IP15">
        <f t="shared" si="19"/>
        <v>0</v>
      </c>
      <c r="IQ15">
        <f t="shared" si="20"/>
        <v>0</v>
      </c>
      <c r="IR15">
        <f t="shared" si="21"/>
        <v>0</v>
      </c>
      <c r="IS15">
        <f t="shared" si="22"/>
        <v>0</v>
      </c>
      <c r="IT15">
        <f t="shared" si="23"/>
        <v>0</v>
      </c>
      <c r="IU15">
        <f t="shared" si="24"/>
        <v>0</v>
      </c>
      <c r="IV15">
        <f t="shared" si="25"/>
        <v>0</v>
      </c>
      <c r="IW15">
        <f t="shared" si="26"/>
        <v>0</v>
      </c>
      <c r="IX15">
        <f t="shared" si="27"/>
        <v>0</v>
      </c>
      <c r="IY15">
        <f t="shared" si="28"/>
        <v>0</v>
      </c>
      <c r="IZ15">
        <f t="shared" si="29"/>
        <v>0</v>
      </c>
      <c r="JA15">
        <f t="shared" si="30"/>
        <v>0</v>
      </c>
      <c r="JB15">
        <f t="shared" si="31"/>
        <v>0</v>
      </c>
      <c r="JC15">
        <f t="shared" si="32"/>
        <v>0</v>
      </c>
      <c r="JD15">
        <f t="shared" si="33"/>
        <v>0</v>
      </c>
      <c r="JE15">
        <f t="shared" si="34"/>
        <v>0</v>
      </c>
      <c r="JF15">
        <f t="shared" si="35"/>
        <v>0</v>
      </c>
      <c r="JG15">
        <f t="shared" si="36"/>
        <v>0</v>
      </c>
      <c r="JH15">
        <f t="shared" si="37"/>
        <v>0</v>
      </c>
      <c r="JI15">
        <f t="shared" si="38"/>
        <v>0</v>
      </c>
      <c r="JJ15">
        <f t="shared" si="39"/>
        <v>0</v>
      </c>
      <c r="JK15">
        <f t="shared" si="40"/>
        <v>0</v>
      </c>
      <c r="JL15">
        <f t="shared" si="41"/>
        <v>0</v>
      </c>
      <c r="JM15">
        <f t="shared" si="42"/>
        <v>0</v>
      </c>
      <c r="JN15">
        <f t="shared" si="43"/>
        <v>0</v>
      </c>
      <c r="JO15">
        <f t="shared" si="44"/>
        <v>0</v>
      </c>
      <c r="JP15">
        <f t="shared" si="45"/>
        <v>0</v>
      </c>
      <c r="JQ15">
        <f t="shared" si="46"/>
        <v>0</v>
      </c>
      <c r="JR15">
        <f t="shared" si="47"/>
        <v>0</v>
      </c>
      <c r="JS15">
        <f t="shared" si="48"/>
        <v>1</v>
      </c>
      <c r="JT15">
        <f t="shared" si="49"/>
        <v>0</v>
      </c>
      <c r="JU15">
        <f t="shared" si="50"/>
        <v>0</v>
      </c>
      <c r="JV15">
        <f t="shared" si="51"/>
        <v>0</v>
      </c>
      <c r="JW15">
        <f t="shared" si="52"/>
        <v>0</v>
      </c>
      <c r="JX15">
        <f t="shared" si="53"/>
        <v>0</v>
      </c>
      <c r="JY15">
        <f t="shared" si="54"/>
        <v>0</v>
      </c>
      <c r="JZ15">
        <f t="shared" si="55"/>
        <v>0</v>
      </c>
      <c r="KA15">
        <f t="shared" si="56"/>
        <v>0</v>
      </c>
      <c r="KB15">
        <f t="shared" si="57"/>
        <v>0</v>
      </c>
      <c r="KC15">
        <f t="shared" si="58"/>
        <v>0</v>
      </c>
      <c r="KD15">
        <f t="shared" si="59"/>
        <v>0</v>
      </c>
      <c r="KE15">
        <f t="shared" si="60"/>
        <v>0</v>
      </c>
      <c r="KF15">
        <f t="shared" si="61"/>
        <v>0</v>
      </c>
      <c r="KG15">
        <f t="shared" si="62"/>
        <v>1</v>
      </c>
      <c r="KH15">
        <f t="shared" si="63"/>
        <v>0</v>
      </c>
      <c r="KI15">
        <f t="shared" si="64"/>
        <v>0</v>
      </c>
      <c r="KJ15">
        <f t="shared" si="65"/>
        <v>0</v>
      </c>
      <c r="KK15">
        <f t="shared" si="66"/>
        <v>0</v>
      </c>
      <c r="KL15">
        <f t="shared" si="67"/>
        <v>0</v>
      </c>
      <c r="KM15">
        <f t="shared" si="68"/>
        <v>0</v>
      </c>
      <c r="KN15">
        <f t="shared" si="69"/>
        <v>0</v>
      </c>
      <c r="KO15">
        <f t="shared" si="70"/>
        <v>0</v>
      </c>
      <c r="KP15">
        <f t="shared" si="71"/>
        <v>0</v>
      </c>
      <c r="KQ15">
        <f t="shared" si="72"/>
        <v>0</v>
      </c>
      <c r="KR15">
        <f t="shared" si="73"/>
        <v>0</v>
      </c>
      <c r="KS15">
        <f t="shared" si="74"/>
        <v>0</v>
      </c>
      <c r="KT15">
        <f t="shared" si="75"/>
        <v>0</v>
      </c>
      <c r="KU15">
        <f t="shared" si="76"/>
        <v>0</v>
      </c>
      <c r="KV15">
        <f t="shared" si="77"/>
        <v>0</v>
      </c>
      <c r="KW15">
        <f t="shared" si="78"/>
        <v>0</v>
      </c>
      <c r="KX15">
        <f t="shared" si="79"/>
        <v>0</v>
      </c>
      <c r="KY15">
        <f t="shared" si="80"/>
        <v>0</v>
      </c>
      <c r="KZ15">
        <f t="shared" si="81"/>
        <v>0</v>
      </c>
      <c r="LA15">
        <f t="shared" si="82"/>
        <v>0</v>
      </c>
      <c r="LB15">
        <f t="shared" si="83"/>
        <v>0</v>
      </c>
      <c r="LC15">
        <f t="shared" si="84"/>
        <v>0</v>
      </c>
      <c r="LD15">
        <f t="shared" si="85"/>
        <v>0</v>
      </c>
      <c r="LE15">
        <f t="shared" si="86"/>
        <v>0</v>
      </c>
      <c r="LF15">
        <f t="shared" si="87"/>
        <v>0</v>
      </c>
      <c r="LG15">
        <f t="shared" si="88"/>
        <v>0</v>
      </c>
      <c r="LH15">
        <f t="shared" si="89"/>
        <v>0</v>
      </c>
      <c r="LI15">
        <f t="shared" si="90"/>
        <v>0</v>
      </c>
      <c r="LJ15">
        <f t="shared" si="91"/>
        <v>0</v>
      </c>
      <c r="LK15">
        <f t="shared" si="92"/>
        <v>0</v>
      </c>
      <c r="LL15">
        <f t="shared" si="93"/>
        <v>0</v>
      </c>
      <c r="LM15">
        <f t="shared" si="94"/>
        <v>0</v>
      </c>
      <c r="LN15">
        <f t="shared" si="95"/>
        <v>0</v>
      </c>
      <c r="LO15">
        <f t="shared" si="96"/>
        <v>0</v>
      </c>
      <c r="LP15">
        <f t="shared" si="98"/>
        <v>5</v>
      </c>
    </row>
    <row r="16" spans="1:328" x14ac:dyDescent="0.3">
      <c r="N16" s="34">
        <v>2022</v>
      </c>
      <c r="O16" s="34">
        <v>2021</v>
      </c>
      <c r="P16">
        <f t="shared" si="99"/>
        <v>2021</v>
      </c>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43"/>
      <c r="FU16">
        <v>1998</v>
      </c>
      <c r="FV16">
        <v>2023</v>
      </c>
      <c r="GA16">
        <v>2016</v>
      </c>
      <c r="HV16">
        <v>2004</v>
      </c>
      <c r="HW16">
        <f t="shared" si="0"/>
        <v>0</v>
      </c>
      <c r="HX16">
        <f t="shared" si="1"/>
        <v>0</v>
      </c>
      <c r="HY16">
        <f t="shared" si="2"/>
        <v>0</v>
      </c>
      <c r="HZ16">
        <f t="shared" si="3"/>
        <v>0</v>
      </c>
      <c r="IA16">
        <f t="shared" si="4"/>
        <v>0</v>
      </c>
      <c r="IB16">
        <f t="shared" si="5"/>
        <v>0</v>
      </c>
      <c r="IC16">
        <f t="shared" si="6"/>
        <v>0</v>
      </c>
      <c r="ID16">
        <f t="shared" si="7"/>
        <v>0</v>
      </c>
      <c r="IE16">
        <f t="shared" si="8"/>
        <v>0</v>
      </c>
      <c r="IF16">
        <f t="shared" si="9"/>
        <v>0</v>
      </c>
      <c r="IG16">
        <f t="shared" si="10"/>
        <v>0</v>
      </c>
      <c r="IH16">
        <f t="shared" si="11"/>
        <v>0</v>
      </c>
      <c r="II16">
        <f t="shared" si="12"/>
        <v>0</v>
      </c>
      <c r="IJ16">
        <f t="shared" si="13"/>
        <v>0</v>
      </c>
      <c r="IK16">
        <f t="shared" si="14"/>
        <v>0</v>
      </c>
      <c r="IL16">
        <f t="shared" si="15"/>
        <v>0</v>
      </c>
      <c r="IM16">
        <f t="shared" si="16"/>
        <v>0</v>
      </c>
      <c r="IN16">
        <f t="shared" si="17"/>
        <v>0</v>
      </c>
      <c r="IO16">
        <f t="shared" si="18"/>
        <v>0</v>
      </c>
      <c r="IP16">
        <f t="shared" si="19"/>
        <v>0</v>
      </c>
      <c r="IQ16">
        <f t="shared" si="20"/>
        <v>0</v>
      </c>
      <c r="IR16">
        <f t="shared" si="21"/>
        <v>0</v>
      </c>
      <c r="IS16">
        <f t="shared" si="22"/>
        <v>0</v>
      </c>
      <c r="IT16">
        <f t="shared" si="23"/>
        <v>0</v>
      </c>
      <c r="IU16">
        <f t="shared" si="24"/>
        <v>0</v>
      </c>
      <c r="IV16">
        <f t="shared" si="25"/>
        <v>0</v>
      </c>
      <c r="IW16">
        <f t="shared" si="26"/>
        <v>0</v>
      </c>
      <c r="IX16">
        <f t="shared" si="27"/>
        <v>0</v>
      </c>
      <c r="IY16">
        <f t="shared" si="28"/>
        <v>0</v>
      </c>
      <c r="IZ16">
        <f t="shared" si="29"/>
        <v>0</v>
      </c>
      <c r="JA16">
        <f t="shared" si="30"/>
        <v>0</v>
      </c>
      <c r="JB16">
        <f t="shared" si="31"/>
        <v>0</v>
      </c>
      <c r="JC16">
        <f t="shared" si="32"/>
        <v>0</v>
      </c>
      <c r="JD16">
        <f t="shared" si="33"/>
        <v>0</v>
      </c>
      <c r="JE16">
        <f t="shared" si="34"/>
        <v>0</v>
      </c>
      <c r="JF16">
        <f t="shared" si="35"/>
        <v>0</v>
      </c>
      <c r="JG16">
        <f t="shared" si="36"/>
        <v>0</v>
      </c>
      <c r="JH16">
        <f t="shared" si="37"/>
        <v>0</v>
      </c>
      <c r="JI16">
        <f t="shared" si="38"/>
        <v>0</v>
      </c>
      <c r="JJ16">
        <f t="shared" si="39"/>
        <v>0</v>
      </c>
      <c r="JK16">
        <f t="shared" si="40"/>
        <v>0</v>
      </c>
      <c r="JL16">
        <f t="shared" si="41"/>
        <v>0</v>
      </c>
      <c r="JM16">
        <f t="shared" si="42"/>
        <v>0</v>
      </c>
      <c r="JN16">
        <f t="shared" si="43"/>
        <v>0</v>
      </c>
      <c r="JO16">
        <f t="shared" si="44"/>
        <v>0</v>
      </c>
      <c r="JP16">
        <f t="shared" si="45"/>
        <v>0</v>
      </c>
      <c r="JQ16">
        <f t="shared" si="46"/>
        <v>0</v>
      </c>
      <c r="JR16">
        <f t="shared" si="47"/>
        <v>1</v>
      </c>
      <c r="JS16">
        <f t="shared" si="48"/>
        <v>1</v>
      </c>
      <c r="JT16">
        <f t="shared" si="49"/>
        <v>0</v>
      </c>
      <c r="JU16">
        <f t="shared" si="50"/>
        <v>0</v>
      </c>
      <c r="JV16">
        <f t="shared" si="51"/>
        <v>0</v>
      </c>
      <c r="JW16">
        <f t="shared" si="52"/>
        <v>0</v>
      </c>
      <c r="JX16">
        <f t="shared" si="53"/>
        <v>0</v>
      </c>
      <c r="JY16">
        <f t="shared" si="54"/>
        <v>0</v>
      </c>
      <c r="JZ16">
        <f t="shared" si="55"/>
        <v>0</v>
      </c>
      <c r="KA16">
        <f t="shared" si="56"/>
        <v>0</v>
      </c>
      <c r="KB16">
        <f t="shared" si="57"/>
        <v>1</v>
      </c>
      <c r="KC16">
        <f t="shared" si="58"/>
        <v>0</v>
      </c>
      <c r="KD16">
        <f t="shared" si="59"/>
        <v>0</v>
      </c>
      <c r="KE16">
        <f t="shared" si="60"/>
        <v>0</v>
      </c>
      <c r="KF16">
        <f t="shared" si="61"/>
        <v>1</v>
      </c>
      <c r="KG16">
        <f t="shared" si="62"/>
        <v>0</v>
      </c>
      <c r="KH16">
        <f t="shared" si="63"/>
        <v>0</v>
      </c>
      <c r="KI16">
        <f t="shared" si="64"/>
        <v>0</v>
      </c>
      <c r="KJ16">
        <f t="shared" si="65"/>
        <v>0</v>
      </c>
      <c r="KK16">
        <f t="shared" si="66"/>
        <v>0</v>
      </c>
      <c r="KL16">
        <f t="shared" si="67"/>
        <v>0</v>
      </c>
      <c r="KM16">
        <f t="shared" si="68"/>
        <v>0</v>
      </c>
      <c r="KN16">
        <f t="shared" si="69"/>
        <v>0</v>
      </c>
      <c r="KO16">
        <f t="shared" si="70"/>
        <v>0</v>
      </c>
      <c r="KP16">
        <f t="shared" si="71"/>
        <v>0</v>
      </c>
      <c r="KQ16">
        <f t="shared" si="72"/>
        <v>0</v>
      </c>
      <c r="KR16">
        <f t="shared" si="73"/>
        <v>0</v>
      </c>
      <c r="KS16">
        <f t="shared" si="74"/>
        <v>0</v>
      </c>
      <c r="KT16">
        <f t="shared" si="75"/>
        <v>0</v>
      </c>
      <c r="KU16">
        <f t="shared" si="76"/>
        <v>0</v>
      </c>
      <c r="KV16">
        <f t="shared" si="77"/>
        <v>0</v>
      </c>
      <c r="KW16">
        <f t="shared" si="78"/>
        <v>0</v>
      </c>
      <c r="KX16">
        <f t="shared" si="79"/>
        <v>0</v>
      </c>
      <c r="KY16">
        <f t="shared" si="80"/>
        <v>0</v>
      </c>
      <c r="KZ16">
        <f t="shared" si="81"/>
        <v>0</v>
      </c>
      <c r="LA16">
        <f t="shared" si="82"/>
        <v>0</v>
      </c>
      <c r="LB16">
        <f t="shared" si="83"/>
        <v>0</v>
      </c>
      <c r="LC16">
        <f t="shared" si="84"/>
        <v>0</v>
      </c>
      <c r="LD16">
        <f t="shared" si="85"/>
        <v>0</v>
      </c>
      <c r="LE16">
        <f t="shared" si="86"/>
        <v>0</v>
      </c>
      <c r="LF16">
        <f t="shared" si="87"/>
        <v>0</v>
      </c>
      <c r="LG16">
        <f t="shared" si="88"/>
        <v>0</v>
      </c>
      <c r="LH16">
        <f t="shared" si="89"/>
        <v>0</v>
      </c>
      <c r="LI16">
        <f t="shared" si="90"/>
        <v>0</v>
      </c>
      <c r="LJ16">
        <f t="shared" si="91"/>
        <v>0</v>
      </c>
      <c r="LK16">
        <f t="shared" si="92"/>
        <v>0</v>
      </c>
      <c r="LL16">
        <f t="shared" si="93"/>
        <v>0</v>
      </c>
      <c r="LM16">
        <f t="shared" si="94"/>
        <v>0</v>
      </c>
      <c r="LN16">
        <f t="shared" si="95"/>
        <v>0</v>
      </c>
      <c r="LO16">
        <f t="shared" si="96"/>
        <v>0</v>
      </c>
      <c r="LP16">
        <f t="shared" si="98"/>
        <v>4</v>
      </c>
    </row>
    <row r="17" spans="14:328" x14ac:dyDescent="0.3">
      <c r="N17" s="34">
        <v>2022</v>
      </c>
      <c r="O17" s="34">
        <v>2022</v>
      </c>
      <c r="P17">
        <f t="shared" si="99"/>
        <v>2022</v>
      </c>
      <c r="Z17" s="44"/>
      <c r="AA17" s="44"/>
      <c r="AB17" s="44"/>
      <c r="AC17" s="44"/>
      <c r="AD17" s="4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v>1</v>
      </c>
      <c r="BT17" s="34">
        <v>2016</v>
      </c>
      <c r="BU17" s="34"/>
      <c r="BV17" s="34">
        <v>2019</v>
      </c>
      <c r="BW17" s="34">
        <v>2010</v>
      </c>
      <c r="BX17" s="34"/>
      <c r="BY17" s="34"/>
      <c r="BZ17" s="34">
        <v>1</v>
      </c>
      <c r="CA17" s="34"/>
      <c r="CB17" s="34">
        <v>2019</v>
      </c>
      <c r="CC17" s="34">
        <v>1</v>
      </c>
      <c r="CD17" s="34"/>
      <c r="CE17" s="34"/>
      <c r="CF17" s="34">
        <v>2001</v>
      </c>
      <c r="CG17" s="34">
        <v>2020</v>
      </c>
      <c r="CH17" s="34"/>
      <c r="CI17" s="34"/>
      <c r="CJ17" s="34"/>
      <c r="CK17" s="34"/>
      <c r="CL17" s="34"/>
      <c r="CM17" s="34"/>
      <c r="CN17" s="34"/>
      <c r="CO17" s="34"/>
      <c r="CP17" s="34"/>
      <c r="CQ17" s="34"/>
      <c r="CR17" s="34"/>
      <c r="CS17" s="34"/>
      <c r="CT17" s="34"/>
      <c r="CU17" s="34"/>
      <c r="CV17" s="34"/>
      <c r="CW17" s="34"/>
      <c r="CX17" s="34"/>
      <c r="CY17" s="34"/>
      <c r="CZ17" s="34"/>
      <c r="DA17" s="34">
        <v>2022</v>
      </c>
      <c r="DB17" s="34"/>
      <c r="DC17" s="34"/>
      <c r="DD17" s="34"/>
      <c r="DE17" s="34"/>
      <c r="DF17" s="34"/>
      <c r="DG17" s="34"/>
      <c r="DH17" s="34"/>
      <c r="DI17" s="34"/>
      <c r="DJ17" s="34"/>
      <c r="DK17" s="34"/>
      <c r="DL17" s="34"/>
      <c r="DM17" s="34"/>
      <c r="DN17" s="34"/>
      <c r="DO17" s="34"/>
      <c r="DP17" s="34"/>
      <c r="DQ17" s="34"/>
      <c r="DR17" s="34"/>
      <c r="DS17" s="43"/>
      <c r="FU17">
        <v>2017</v>
      </c>
      <c r="FV17">
        <v>2000</v>
      </c>
      <c r="GA17">
        <v>2024</v>
      </c>
      <c r="HV17">
        <v>2005</v>
      </c>
      <c r="HW17">
        <f t="shared" si="0"/>
        <v>0</v>
      </c>
      <c r="HX17">
        <f t="shared" si="1"/>
        <v>0</v>
      </c>
      <c r="HY17">
        <f t="shared" si="2"/>
        <v>0</v>
      </c>
      <c r="HZ17">
        <f t="shared" si="3"/>
        <v>0</v>
      </c>
      <c r="IA17">
        <f t="shared" si="4"/>
        <v>0</v>
      </c>
      <c r="IB17">
        <f t="shared" si="5"/>
        <v>0</v>
      </c>
      <c r="IC17">
        <f t="shared" si="6"/>
        <v>0</v>
      </c>
      <c r="ID17">
        <f t="shared" si="7"/>
        <v>0</v>
      </c>
      <c r="IE17">
        <f t="shared" si="8"/>
        <v>0</v>
      </c>
      <c r="IF17">
        <f t="shared" si="9"/>
        <v>0</v>
      </c>
      <c r="IG17">
        <f t="shared" si="10"/>
        <v>0</v>
      </c>
      <c r="IH17">
        <f t="shared" si="11"/>
        <v>0</v>
      </c>
      <c r="II17">
        <f t="shared" si="12"/>
        <v>0</v>
      </c>
      <c r="IJ17">
        <f t="shared" si="13"/>
        <v>0</v>
      </c>
      <c r="IK17">
        <f t="shared" si="14"/>
        <v>0</v>
      </c>
      <c r="IL17">
        <f t="shared" si="15"/>
        <v>0</v>
      </c>
      <c r="IM17">
        <f t="shared" si="16"/>
        <v>0</v>
      </c>
      <c r="IN17">
        <f t="shared" si="17"/>
        <v>0</v>
      </c>
      <c r="IO17">
        <f t="shared" si="18"/>
        <v>0</v>
      </c>
      <c r="IP17">
        <f t="shared" si="19"/>
        <v>0</v>
      </c>
      <c r="IQ17">
        <f t="shared" si="20"/>
        <v>0</v>
      </c>
      <c r="IR17">
        <f t="shared" si="21"/>
        <v>0</v>
      </c>
      <c r="IS17">
        <f t="shared" si="22"/>
        <v>0</v>
      </c>
      <c r="IT17">
        <f t="shared" si="23"/>
        <v>0</v>
      </c>
      <c r="IU17">
        <f t="shared" si="24"/>
        <v>0</v>
      </c>
      <c r="IV17">
        <f t="shared" si="25"/>
        <v>0</v>
      </c>
      <c r="IW17">
        <f t="shared" si="26"/>
        <v>0</v>
      </c>
      <c r="IX17">
        <f t="shared" si="27"/>
        <v>0</v>
      </c>
      <c r="IY17">
        <f t="shared" si="28"/>
        <v>0</v>
      </c>
      <c r="IZ17">
        <f t="shared" si="29"/>
        <v>0</v>
      </c>
      <c r="JA17">
        <f t="shared" si="30"/>
        <v>0</v>
      </c>
      <c r="JB17">
        <f t="shared" si="31"/>
        <v>0</v>
      </c>
      <c r="JC17">
        <f t="shared" si="32"/>
        <v>0</v>
      </c>
      <c r="JD17">
        <f t="shared" si="33"/>
        <v>0</v>
      </c>
      <c r="JE17">
        <f t="shared" si="34"/>
        <v>0</v>
      </c>
      <c r="JF17">
        <f t="shared" si="35"/>
        <v>0</v>
      </c>
      <c r="JG17">
        <f t="shared" si="36"/>
        <v>0</v>
      </c>
      <c r="JH17">
        <f t="shared" si="37"/>
        <v>0</v>
      </c>
      <c r="JI17">
        <f t="shared" si="38"/>
        <v>0</v>
      </c>
      <c r="JJ17">
        <f t="shared" si="39"/>
        <v>0</v>
      </c>
      <c r="JK17">
        <f t="shared" si="40"/>
        <v>0</v>
      </c>
      <c r="JL17">
        <f t="shared" si="41"/>
        <v>0</v>
      </c>
      <c r="JM17">
        <f t="shared" si="42"/>
        <v>0</v>
      </c>
      <c r="JN17">
        <f t="shared" si="43"/>
        <v>0</v>
      </c>
      <c r="JO17">
        <f t="shared" si="44"/>
        <v>0</v>
      </c>
      <c r="JP17">
        <f t="shared" si="45"/>
        <v>0</v>
      </c>
      <c r="JQ17">
        <f t="shared" si="46"/>
        <v>0</v>
      </c>
      <c r="JR17">
        <f t="shared" si="47"/>
        <v>0</v>
      </c>
      <c r="JS17">
        <f t="shared" si="48"/>
        <v>0</v>
      </c>
      <c r="JT17">
        <f t="shared" si="49"/>
        <v>0</v>
      </c>
      <c r="JU17">
        <f t="shared" si="50"/>
        <v>0</v>
      </c>
      <c r="JV17">
        <f t="shared" si="51"/>
        <v>0</v>
      </c>
      <c r="JW17">
        <f t="shared" si="52"/>
        <v>0</v>
      </c>
      <c r="JX17">
        <f t="shared" si="53"/>
        <v>0</v>
      </c>
      <c r="JY17">
        <f t="shared" si="54"/>
        <v>0</v>
      </c>
      <c r="JZ17">
        <f t="shared" si="55"/>
        <v>0</v>
      </c>
      <c r="KA17">
        <f t="shared" si="56"/>
        <v>0</v>
      </c>
      <c r="KB17">
        <f t="shared" si="57"/>
        <v>0</v>
      </c>
      <c r="KC17">
        <f t="shared" si="58"/>
        <v>0</v>
      </c>
      <c r="KD17">
        <f t="shared" si="59"/>
        <v>0</v>
      </c>
      <c r="KE17">
        <f t="shared" si="60"/>
        <v>1</v>
      </c>
      <c r="KF17">
        <f t="shared" si="61"/>
        <v>0</v>
      </c>
      <c r="KG17">
        <f t="shared" si="62"/>
        <v>0</v>
      </c>
      <c r="KH17">
        <f t="shared" si="63"/>
        <v>0</v>
      </c>
      <c r="KI17">
        <f t="shared" si="64"/>
        <v>0</v>
      </c>
      <c r="KJ17">
        <f t="shared" si="65"/>
        <v>0</v>
      </c>
      <c r="KK17">
        <f t="shared" si="66"/>
        <v>0</v>
      </c>
      <c r="KL17">
        <f t="shared" si="67"/>
        <v>0</v>
      </c>
      <c r="KM17">
        <f t="shared" si="68"/>
        <v>0</v>
      </c>
      <c r="KN17">
        <f t="shared" si="69"/>
        <v>0</v>
      </c>
      <c r="KO17">
        <f t="shared" si="70"/>
        <v>0</v>
      </c>
      <c r="KP17">
        <f t="shared" si="71"/>
        <v>0</v>
      </c>
      <c r="KQ17">
        <f t="shared" si="72"/>
        <v>0</v>
      </c>
      <c r="KR17">
        <f t="shared" si="73"/>
        <v>0</v>
      </c>
      <c r="KS17">
        <f t="shared" si="74"/>
        <v>0</v>
      </c>
      <c r="KT17">
        <f t="shared" si="75"/>
        <v>0</v>
      </c>
      <c r="KU17">
        <f t="shared" si="76"/>
        <v>1</v>
      </c>
      <c r="KV17">
        <f t="shared" si="77"/>
        <v>0</v>
      </c>
      <c r="KW17">
        <f t="shared" si="78"/>
        <v>0</v>
      </c>
      <c r="KX17">
        <f t="shared" si="79"/>
        <v>0</v>
      </c>
      <c r="KY17">
        <f t="shared" si="80"/>
        <v>0</v>
      </c>
      <c r="KZ17">
        <f t="shared" si="81"/>
        <v>0</v>
      </c>
      <c r="LA17">
        <f t="shared" si="82"/>
        <v>0</v>
      </c>
      <c r="LB17">
        <f t="shared" si="83"/>
        <v>0</v>
      </c>
      <c r="LC17">
        <f t="shared" si="84"/>
        <v>0</v>
      </c>
      <c r="LD17">
        <f t="shared" si="85"/>
        <v>0</v>
      </c>
      <c r="LE17">
        <f t="shared" si="86"/>
        <v>0</v>
      </c>
      <c r="LF17">
        <f t="shared" si="87"/>
        <v>0</v>
      </c>
      <c r="LG17">
        <f t="shared" si="88"/>
        <v>0</v>
      </c>
      <c r="LH17">
        <f t="shared" si="89"/>
        <v>0</v>
      </c>
      <c r="LI17">
        <f t="shared" si="90"/>
        <v>0</v>
      </c>
      <c r="LJ17">
        <f t="shared" si="91"/>
        <v>0</v>
      </c>
      <c r="LK17">
        <f t="shared" si="92"/>
        <v>0</v>
      </c>
      <c r="LL17">
        <f t="shared" si="93"/>
        <v>0</v>
      </c>
      <c r="LM17">
        <f t="shared" si="94"/>
        <v>0</v>
      </c>
      <c r="LN17">
        <f t="shared" si="95"/>
        <v>0</v>
      </c>
      <c r="LO17">
        <f t="shared" si="96"/>
        <v>0</v>
      </c>
      <c r="LP17">
        <f t="shared" si="98"/>
        <v>2</v>
      </c>
    </row>
    <row r="18" spans="14:328" x14ac:dyDescent="0.3">
      <c r="N18" s="34">
        <v>2020</v>
      </c>
      <c r="O18" s="34">
        <v>2022</v>
      </c>
      <c r="P18">
        <f t="shared" si="99"/>
        <v>2022</v>
      </c>
      <c r="Z18" s="44"/>
      <c r="AA18" s="44"/>
      <c r="AB18" s="44"/>
      <c r="AC18" s="44"/>
      <c r="AD18" s="4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v>2020</v>
      </c>
      <c r="BF18" s="34"/>
      <c r="BG18" s="34"/>
      <c r="BH18" s="34"/>
      <c r="BI18" s="34"/>
      <c r="BJ18" s="34"/>
      <c r="BK18" s="34"/>
      <c r="BL18" s="34"/>
      <c r="BM18" s="34"/>
      <c r="BN18" s="34"/>
      <c r="BO18" s="34"/>
      <c r="BP18" s="34">
        <v>2020</v>
      </c>
      <c r="BQ18" s="34"/>
      <c r="BR18" s="34"/>
      <c r="BS18" s="34"/>
      <c r="BT18" s="34"/>
      <c r="BU18" s="34"/>
      <c r="BV18" s="34"/>
      <c r="BW18" s="34">
        <v>2004</v>
      </c>
      <c r="BX18" s="34"/>
      <c r="BY18" s="34"/>
      <c r="BZ18" s="34"/>
      <c r="CA18" s="34"/>
      <c r="CB18" s="34">
        <v>2009</v>
      </c>
      <c r="CC18" s="34"/>
      <c r="CD18" s="34"/>
      <c r="CE18" s="34"/>
      <c r="CF18" s="34">
        <v>2004</v>
      </c>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v>2009</v>
      </c>
      <c r="DH18" s="34"/>
      <c r="DI18" s="34"/>
      <c r="DJ18" s="34"/>
      <c r="DK18" s="34"/>
      <c r="DL18" s="34"/>
      <c r="DM18" s="34"/>
      <c r="DN18" s="34"/>
      <c r="DO18" s="34"/>
      <c r="DP18" s="34"/>
      <c r="DQ18" s="34">
        <v>1</v>
      </c>
      <c r="DR18" s="34"/>
      <c r="DS18" s="43"/>
      <c r="FU18">
        <v>1997</v>
      </c>
      <c r="FV18">
        <v>2014</v>
      </c>
      <c r="HV18">
        <v>2006</v>
      </c>
      <c r="HW18">
        <f t="shared" si="0"/>
        <v>0</v>
      </c>
      <c r="HX18">
        <f t="shared" si="1"/>
        <v>0</v>
      </c>
      <c r="HY18">
        <f t="shared" si="2"/>
        <v>0</v>
      </c>
      <c r="HZ18">
        <f t="shared" si="3"/>
        <v>0</v>
      </c>
      <c r="IA18">
        <f t="shared" si="4"/>
        <v>0</v>
      </c>
      <c r="IB18">
        <f t="shared" si="5"/>
        <v>0</v>
      </c>
      <c r="IC18">
        <f t="shared" si="6"/>
        <v>0</v>
      </c>
      <c r="ID18">
        <f t="shared" si="7"/>
        <v>0</v>
      </c>
      <c r="IE18">
        <f t="shared" si="8"/>
        <v>0</v>
      </c>
      <c r="IF18">
        <f t="shared" si="9"/>
        <v>0</v>
      </c>
      <c r="IG18">
        <f t="shared" si="10"/>
        <v>0</v>
      </c>
      <c r="IH18">
        <f t="shared" si="11"/>
        <v>0</v>
      </c>
      <c r="II18">
        <f t="shared" si="12"/>
        <v>0</v>
      </c>
      <c r="IJ18">
        <f t="shared" si="13"/>
        <v>0</v>
      </c>
      <c r="IK18">
        <f t="shared" si="14"/>
        <v>0</v>
      </c>
      <c r="IL18">
        <f t="shared" si="15"/>
        <v>0</v>
      </c>
      <c r="IM18">
        <f t="shared" si="16"/>
        <v>0</v>
      </c>
      <c r="IN18">
        <f t="shared" si="17"/>
        <v>0</v>
      </c>
      <c r="IO18">
        <f t="shared" si="18"/>
        <v>0</v>
      </c>
      <c r="IP18">
        <f t="shared" si="19"/>
        <v>0</v>
      </c>
      <c r="IQ18">
        <f t="shared" si="20"/>
        <v>0</v>
      </c>
      <c r="IR18">
        <f t="shared" si="21"/>
        <v>0</v>
      </c>
      <c r="IS18">
        <f t="shared" si="22"/>
        <v>0</v>
      </c>
      <c r="IT18">
        <f t="shared" si="23"/>
        <v>0</v>
      </c>
      <c r="IU18">
        <f t="shared" si="24"/>
        <v>0</v>
      </c>
      <c r="IV18">
        <f t="shared" si="25"/>
        <v>0</v>
      </c>
      <c r="IW18">
        <f t="shared" si="26"/>
        <v>0</v>
      </c>
      <c r="IX18">
        <f t="shared" si="27"/>
        <v>0</v>
      </c>
      <c r="IY18">
        <f t="shared" si="28"/>
        <v>0</v>
      </c>
      <c r="IZ18">
        <f t="shared" si="29"/>
        <v>0</v>
      </c>
      <c r="JA18">
        <f t="shared" si="30"/>
        <v>0</v>
      </c>
      <c r="JB18">
        <f t="shared" si="31"/>
        <v>0</v>
      </c>
      <c r="JC18">
        <f t="shared" si="32"/>
        <v>0</v>
      </c>
      <c r="JD18">
        <f t="shared" si="33"/>
        <v>0</v>
      </c>
      <c r="JE18">
        <f t="shared" si="34"/>
        <v>0</v>
      </c>
      <c r="JF18">
        <f t="shared" si="35"/>
        <v>0</v>
      </c>
      <c r="JG18">
        <f t="shared" si="36"/>
        <v>0</v>
      </c>
      <c r="JH18">
        <f t="shared" si="37"/>
        <v>0</v>
      </c>
      <c r="JI18">
        <f t="shared" si="38"/>
        <v>0</v>
      </c>
      <c r="JJ18">
        <f t="shared" si="39"/>
        <v>0</v>
      </c>
      <c r="JK18">
        <f t="shared" si="40"/>
        <v>0</v>
      </c>
      <c r="JL18">
        <f t="shared" si="41"/>
        <v>0</v>
      </c>
      <c r="JM18">
        <f t="shared" si="42"/>
        <v>0</v>
      </c>
      <c r="JN18">
        <f t="shared" si="43"/>
        <v>0</v>
      </c>
      <c r="JO18">
        <f t="shared" si="44"/>
        <v>0</v>
      </c>
      <c r="JP18">
        <f t="shared" si="45"/>
        <v>0</v>
      </c>
      <c r="JQ18">
        <f t="shared" si="46"/>
        <v>0</v>
      </c>
      <c r="JR18">
        <f t="shared" si="47"/>
        <v>0</v>
      </c>
      <c r="JS18">
        <f t="shared" si="48"/>
        <v>1</v>
      </c>
      <c r="JT18">
        <f t="shared" si="49"/>
        <v>0</v>
      </c>
      <c r="JU18">
        <f t="shared" si="50"/>
        <v>0</v>
      </c>
      <c r="JV18">
        <f t="shared" si="51"/>
        <v>0</v>
      </c>
      <c r="JW18">
        <f t="shared" si="52"/>
        <v>0</v>
      </c>
      <c r="JX18">
        <f t="shared" si="53"/>
        <v>0</v>
      </c>
      <c r="JY18">
        <f t="shared" si="54"/>
        <v>0</v>
      </c>
      <c r="JZ18">
        <f t="shared" si="55"/>
        <v>0</v>
      </c>
      <c r="KA18">
        <f t="shared" si="56"/>
        <v>0</v>
      </c>
      <c r="KB18">
        <f t="shared" si="57"/>
        <v>0</v>
      </c>
      <c r="KC18">
        <f t="shared" si="58"/>
        <v>0</v>
      </c>
      <c r="KD18">
        <f t="shared" si="59"/>
        <v>0</v>
      </c>
      <c r="KE18">
        <f t="shared" si="60"/>
        <v>0</v>
      </c>
      <c r="KF18">
        <f t="shared" si="61"/>
        <v>0</v>
      </c>
      <c r="KG18">
        <f t="shared" si="62"/>
        <v>0</v>
      </c>
      <c r="KH18">
        <f t="shared" si="63"/>
        <v>0</v>
      </c>
      <c r="KI18">
        <f t="shared" si="64"/>
        <v>0</v>
      </c>
      <c r="KJ18">
        <f t="shared" si="65"/>
        <v>0</v>
      </c>
      <c r="KK18">
        <f t="shared" si="66"/>
        <v>0</v>
      </c>
      <c r="KL18">
        <f t="shared" si="67"/>
        <v>0</v>
      </c>
      <c r="KM18">
        <f t="shared" si="68"/>
        <v>0</v>
      </c>
      <c r="KN18">
        <f t="shared" si="69"/>
        <v>0</v>
      </c>
      <c r="KO18">
        <f t="shared" si="70"/>
        <v>0</v>
      </c>
      <c r="KP18">
        <f t="shared" si="71"/>
        <v>0</v>
      </c>
      <c r="KQ18">
        <f t="shared" si="72"/>
        <v>0</v>
      </c>
      <c r="KR18">
        <f t="shared" si="73"/>
        <v>0</v>
      </c>
      <c r="KS18">
        <f t="shared" si="74"/>
        <v>0</v>
      </c>
      <c r="KT18">
        <f t="shared" si="75"/>
        <v>0</v>
      </c>
      <c r="KU18">
        <f t="shared" si="76"/>
        <v>0</v>
      </c>
      <c r="KV18">
        <f t="shared" si="77"/>
        <v>0</v>
      </c>
      <c r="KW18">
        <f t="shared" si="78"/>
        <v>0</v>
      </c>
      <c r="KX18">
        <f t="shared" si="79"/>
        <v>0</v>
      </c>
      <c r="KY18">
        <f t="shared" si="80"/>
        <v>0</v>
      </c>
      <c r="KZ18">
        <f t="shared" si="81"/>
        <v>0</v>
      </c>
      <c r="LA18">
        <f t="shared" si="82"/>
        <v>0</v>
      </c>
      <c r="LB18">
        <f t="shared" si="83"/>
        <v>0</v>
      </c>
      <c r="LC18">
        <f t="shared" si="84"/>
        <v>0</v>
      </c>
      <c r="LD18">
        <f t="shared" si="85"/>
        <v>0</v>
      </c>
      <c r="LE18">
        <f t="shared" si="86"/>
        <v>0</v>
      </c>
      <c r="LF18">
        <f t="shared" si="87"/>
        <v>0</v>
      </c>
      <c r="LG18">
        <f t="shared" si="88"/>
        <v>0</v>
      </c>
      <c r="LH18">
        <f t="shared" si="89"/>
        <v>0</v>
      </c>
      <c r="LI18">
        <f t="shared" si="90"/>
        <v>0</v>
      </c>
      <c r="LJ18">
        <f t="shared" si="91"/>
        <v>0</v>
      </c>
      <c r="LK18">
        <f t="shared" si="92"/>
        <v>0</v>
      </c>
      <c r="LL18">
        <f t="shared" si="93"/>
        <v>0</v>
      </c>
      <c r="LM18">
        <f t="shared" si="94"/>
        <v>0</v>
      </c>
      <c r="LN18">
        <f t="shared" si="95"/>
        <v>0</v>
      </c>
      <c r="LO18">
        <f t="shared" si="96"/>
        <v>0</v>
      </c>
      <c r="LP18">
        <f t="shared" si="98"/>
        <v>1</v>
      </c>
    </row>
    <row r="19" spans="14:328" x14ac:dyDescent="0.3">
      <c r="N19" s="34">
        <v>2023</v>
      </c>
      <c r="O19" s="34">
        <v>2021</v>
      </c>
      <c r="P19">
        <f t="shared" si="99"/>
        <v>2021</v>
      </c>
      <c r="Z19" s="44"/>
      <c r="AA19" s="34">
        <v>2022</v>
      </c>
      <c r="AB19" s="34"/>
      <c r="AC19" s="34"/>
      <c r="AD19" s="34"/>
      <c r="AE19" s="34"/>
      <c r="AF19" s="34">
        <v>1</v>
      </c>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v>1</v>
      </c>
      <c r="BS19" s="34"/>
      <c r="BT19" s="34"/>
      <c r="BU19" s="34"/>
      <c r="BV19" s="34"/>
      <c r="BW19" s="34"/>
      <c r="BX19" s="34"/>
      <c r="BY19" s="34"/>
      <c r="BZ19" s="34">
        <v>1</v>
      </c>
      <c r="CA19" s="34"/>
      <c r="CB19" s="34"/>
      <c r="CC19" s="34"/>
      <c r="CD19" s="34"/>
      <c r="CE19" s="34"/>
      <c r="CF19" s="34"/>
      <c r="CG19" s="34"/>
      <c r="CH19" s="34"/>
      <c r="CI19" s="34"/>
      <c r="CJ19" s="34"/>
      <c r="CK19" s="34"/>
      <c r="CL19" s="34"/>
      <c r="CM19" s="34"/>
      <c r="CN19" s="34"/>
      <c r="CO19" s="34">
        <v>2022</v>
      </c>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v>1</v>
      </c>
      <c r="DS19" s="43">
        <v>2022</v>
      </c>
      <c r="FU19">
        <v>2008</v>
      </c>
      <c r="FV19">
        <v>2024</v>
      </c>
      <c r="HV19">
        <v>2007</v>
      </c>
      <c r="HW19">
        <f t="shared" si="0"/>
        <v>0</v>
      </c>
      <c r="HX19">
        <f t="shared" si="1"/>
        <v>0</v>
      </c>
      <c r="HY19">
        <f t="shared" si="2"/>
        <v>0</v>
      </c>
      <c r="HZ19">
        <f t="shared" si="3"/>
        <v>0</v>
      </c>
      <c r="IA19">
        <f t="shared" si="4"/>
        <v>1</v>
      </c>
      <c r="IB19">
        <f t="shared" si="5"/>
        <v>0</v>
      </c>
      <c r="IC19">
        <f t="shared" si="6"/>
        <v>0</v>
      </c>
      <c r="ID19">
        <f t="shared" si="7"/>
        <v>0</v>
      </c>
      <c r="IE19">
        <f t="shared" si="8"/>
        <v>1</v>
      </c>
      <c r="IF19">
        <f t="shared" si="9"/>
        <v>0</v>
      </c>
      <c r="IG19">
        <f t="shared" si="10"/>
        <v>0</v>
      </c>
      <c r="IH19">
        <f t="shared" si="11"/>
        <v>0</v>
      </c>
      <c r="II19">
        <f t="shared" si="12"/>
        <v>0</v>
      </c>
      <c r="IJ19">
        <f t="shared" si="13"/>
        <v>0</v>
      </c>
      <c r="IK19">
        <f t="shared" si="14"/>
        <v>0</v>
      </c>
      <c r="IL19">
        <f t="shared" si="15"/>
        <v>0</v>
      </c>
      <c r="IM19">
        <f t="shared" si="16"/>
        <v>0</v>
      </c>
      <c r="IN19">
        <f t="shared" si="17"/>
        <v>0</v>
      </c>
      <c r="IO19">
        <f t="shared" si="18"/>
        <v>0</v>
      </c>
      <c r="IP19">
        <f t="shared" si="19"/>
        <v>0</v>
      </c>
      <c r="IQ19">
        <f t="shared" si="20"/>
        <v>0</v>
      </c>
      <c r="IR19">
        <f t="shared" si="21"/>
        <v>0</v>
      </c>
      <c r="IS19">
        <f t="shared" si="22"/>
        <v>0</v>
      </c>
      <c r="IT19">
        <f t="shared" si="23"/>
        <v>0</v>
      </c>
      <c r="IU19">
        <f t="shared" si="24"/>
        <v>0</v>
      </c>
      <c r="IV19">
        <f t="shared" si="25"/>
        <v>0</v>
      </c>
      <c r="IW19">
        <f t="shared" si="26"/>
        <v>0</v>
      </c>
      <c r="IX19">
        <f t="shared" si="27"/>
        <v>0</v>
      </c>
      <c r="IY19">
        <f t="shared" si="28"/>
        <v>0</v>
      </c>
      <c r="IZ19">
        <f t="shared" si="29"/>
        <v>0</v>
      </c>
      <c r="JA19">
        <f t="shared" si="30"/>
        <v>0</v>
      </c>
      <c r="JB19">
        <f t="shared" si="31"/>
        <v>0</v>
      </c>
      <c r="JC19">
        <f t="shared" si="32"/>
        <v>0</v>
      </c>
      <c r="JD19">
        <f t="shared" si="33"/>
        <v>0</v>
      </c>
      <c r="JE19">
        <f t="shared" si="34"/>
        <v>0</v>
      </c>
      <c r="JF19">
        <f t="shared" si="35"/>
        <v>0</v>
      </c>
      <c r="JG19">
        <f t="shared" si="36"/>
        <v>0</v>
      </c>
      <c r="JH19">
        <f t="shared" si="37"/>
        <v>0</v>
      </c>
      <c r="JI19">
        <f t="shared" si="38"/>
        <v>0</v>
      </c>
      <c r="JJ19">
        <f t="shared" si="39"/>
        <v>0</v>
      </c>
      <c r="JK19">
        <f t="shared" si="40"/>
        <v>0</v>
      </c>
      <c r="JL19">
        <f t="shared" si="41"/>
        <v>0</v>
      </c>
      <c r="JM19">
        <f t="shared" si="42"/>
        <v>0</v>
      </c>
      <c r="JN19">
        <f t="shared" si="43"/>
        <v>0</v>
      </c>
      <c r="JO19">
        <f t="shared" si="44"/>
        <v>0</v>
      </c>
      <c r="JP19">
        <f t="shared" si="45"/>
        <v>0</v>
      </c>
      <c r="JQ19">
        <f t="shared" si="46"/>
        <v>0</v>
      </c>
      <c r="JR19">
        <f t="shared" si="47"/>
        <v>1</v>
      </c>
      <c r="JS19">
        <f t="shared" si="48"/>
        <v>1</v>
      </c>
      <c r="JT19">
        <f t="shared" si="49"/>
        <v>0</v>
      </c>
      <c r="JU19">
        <f t="shared" si="50"/>
        <v>0</v>
      </c>
      <c r="JV19">
        <f t="shared" si="51"/>
        <v>0</v>
      </c>
      <c r="JW19">
        <f t="shared" si="52"/>
        <v>0</v>
      </c>
      <c r="JX19">
        <f t="shared" si="53"/>
        <v>0</v>
      </c>
      <c r="JY19">
        <f t="shared" si="54"/>
        <v>0</v>
      </c>
      <c r="JZ19">
        <f t="shared" si="55"/>
        <v>0</v>
      </c>
      <c r="KA19">
        <f t="shared" si="56"/>
        <v>0</v>
      </c>
      <c r="KB19">
        <f t="shared" si="57"/>
        <v>0</v>
      </c>
      <c r="KC19">
        <f t="shared" si="58"/>
        <v>0</v>
      </c>
      <c r="KD19">
        <f t="shared" si="59"/>
        <v>0</v>
      </c>
      <c r="KE19">
        <f t="shared" si="60"/>
        <v>0</v>
      </c>
      <c r="KF19">
        <f t="shared" si="61"/>
        <v>0</v>
      </c>
      <c r="KG19">
        <f t="shared" si="62"/>
        <v>1</v>
      </c>
      <c r="KH19">
        <f t="shared" si="63"/>
        <v>0</v>
      </c>
      <c r="KI19">
        <f t="shared" si="64"/>
        <v>0</v>
      </c>
      <c r="KJ19">
        <f t="shared" si="65"/>
        <v>0</v>
      </c>
      <c r="KK19">
        <f t="shared" si="66"/>
        <v>0</v>
      </c>
      <c r="KL19">
        <f t="shared" si="67"/>
        <v>0</v>
      </c>
      <c r="KM19">
        <f t="shared" si="68"/>
        <v>0</v>
      </c>
      <c r="KN19">
        <f t="shared" si="69"/>
        <v>0</v>
      </c>
      <c r="KO19">
        <f t="shared" si="70"/>
        <v>0</v>
      </c>
      <c r="KP19">
        <f t="shared" si="71"/>
        <v>0</v>
      </c>
      <c r="KQ19">
        <f t="shared" si="72"/>
        <v>0</v>
      </c>
      <c r="KR19">
        <f t="shared" si="73"/>
        <v>0</v>
      </c>
      <c r="KS19">
        <f t="shared" si="74"/>
        <v>0</v>
      </c>
      <c r="KT19">
        <f t="shared" si="75"/>
        <v>0</v>
      </c>
      <c r="KU19">
        <f t="shared" si="76"/>
        <v>0</v>
      </c>
      <c r="KV19">
        <f t="shared" si="77"/>
        <v>0</v>
      </c>
      <c r="KW19">
        <f t="shared" si="78"/>
        <v>0</v>
      </c>
      <c r="KX19">
        <f t="shared" si="79"/>
        <v>0</v>
      </c>
      <c r="KY19">
        <f t="shared" si="80"/>
        <v>0</v>
      </c>
      <c r="KZ19">
        <f t="shared" si="81"/>
        <v>0</v>
      </c>
      <c r="LA19">
        <f t="shared" si="82"/>
        <v>0</v>
      </c>
      <c r="LB19">
        <f t="shared" si="83"/>
        <v>0</v>
      </c>
      <c r="LC19">
        <f t="shared" si="84"/>
        <v>0</v>
      </c>
      <c r="LD19">
        <f t="shared" si="85"/>
        <v>0</v>
      </c>
      <c r="LE19">
        <f t="shared" si="86"/>
        <v>0</v>
      </c>
      <c r="LF19">
        <f t="shared" si="87"/>
        <v>0</v>
      </c>
      <c r="LG19">
        <f t="shared" si="88"/>
        <v>0</v>
      </c>
      <c r="LH19">
        <f t="shared" si="89"/>
        <v>0</v>
      </c>
      <c r="LI19">
        <f t="shared" si="90"/>
        <v>0</v>
      </c>
      <c r="LJ19">
        <f t="shared" si="91"/>
        <v>0</v>
      </c>
      <c r="LK19">
        <f t="shared" si="92"/>
        <v>0</v>
      </c>
      <c r="LL19">
        <f t="shared" si="93"/>
        <v>0</v>
      </c>
      <c r="LM19">
        <f t="shared" si="94"/>
        <v>0</v>
      </c>
      <c r="LN19">
        <f t="shared" si="95"/>
        <v>0</v>
      </c>
      <c r="LO19">
        <f t="shared" si="96"/>
        <v>0</v>
      </c>
      <c r="LP19">
        <f t="shared" si="98"/>
        <v>5</v>
      </c>
    </row>
    <row r="20" spans="14:328" x14ac:dyDescent="0.3">
      <c r="N20" s="34">
        <v>2023</v>
      </c>
      <c r="O20" s="34">
        <v>2022</v>
      </c>
      <c r="P20">
        <f t="shared" si="99"/>
        <v>2022</v>
      </c>
      <c r="Z20" s="44"/>
      <c r="AA20" s="34"/>
      <c r="AB20" s="34"/>
      <c r="AC20" s="34"/>
      <c r="AD20" s="34"/>
      <c r="AE20" s="34">
        <v>1</v>
      </c>
      <c r="AF20" s="34"/>
      <c r="AG20" s="34">
        <v>1</v>
      </c>
      <c r="AH20" s="34"/>
      <c r="AI20" s="34">
        <v>1</v>
      </c>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v>1</v>
      </c>
      <c r="BJ20" s="34"/>
      <c r="BK20" s="34"/>
      <c r="BL20" s="34"/>
      <c r="BM20" s="34"/>
      <c r="BN20" s="34"/>
      <c r="BO20" s="34"/>
      <c r="BP20" s="34"/>
      <c r="BQ20" s="34"/>
      <c r="BR20" s="34">
        <v>1</v>
      </c>
      <c r="BS20" s="34"/>
      <c r="BT20" s="34"/>
      <c r="BU20" s="34"/>
      <c r="BV20" s="34"/>
      <c r="BW20" s="34">
        <v>2006</v>
      </c>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43"/>
      <c r="FU20">
        <v>2022</v>
      </c>
      <c r="FV20">
        <v>2020</v>
      </c>
      <c r="HV20">
        <v>2008</v>
      </c>
      <c r="HW20">
        <f t="shared" si="0"/>
        <v>0</v>
      </c>
      <c r="HX20">
        <f t="shared" si="1"/>
        <v>0</v>
      </c>
      <c r="HY20">
        <f t="shared" si="2"/>
        <v>0</v>
      </c>
      <c r="HZ20">
        <f t="shared" si="3"/>
        <v>0</v>
      </c>
      <c r="IA20">
        <f t="shared" si="4"/>
        <v>0</v>
      </c>
      <c r="IB20">
        <f t="shared" si="5"/>
        <v>0</v>
      </c>
      <c r="IC20">
        <f t="shared" si="6"/>
        <v>1</v>
      </c>
      <c r="ID20">
        <f t="shared" si="7"/>
        <v>0</v>
      </c>
      <c r="IE20">
        <f t="shared" si="8"/>
        <v>0</v>
      </c>
      <c r="IF20">
        <f t="shared" si="9"/>
        <v>0</v>
      </c>
      <c r="IG20">
        <f t="shared" si="10"/>
        <v>0</v>
      </c>
      <c r="IH20">
        <f t="shared" si="11"/>
        <v>0</v>
      </c>
      <c r="II20">
        <f t="shared" si="12"/>
        <v>0</v>
      </c>
      <c r="IJ20">
        <f t="shared" si="13"/>
        <v>0</v>
      </c>
      <c r="IK20">
        <f t="shared" si="14"/>
        <v>0</v>
      </c>
      <c r="IL20">
        <f t="shared" si="15"/>
        <v>0</v>
      </c>
      <c r="IM20">
        <f t="shared" si="16"/>
        <v>0</v>
      </c>
      <c r="IN20">
        <f t="shared" si="17"/>
        <v>0</v>
      </c>
      <c r="IO20">
        <f t="shared" si="18"/>
        <v>0</v>
      </c>
      <c r="IP20">
        <f t="shared" si="19"/>
        <v>0</v>
      </c>
      <c r="IQ20">
        <f t="shared" si="20"/>
        <v>0</v>
      </c>
      <c r="IR20">
        <f t="shared" si="21"/>
        <v>0</v>
      </c>
      <c r="IS20">
        <f t="shared" si="22"/>
        <v>0</v>
      </c>
      <c r="IT20">
        <f t="shared" si="23"/>
        <v>0</v>
      </c>
      <c r="IU20">
        <f t="shared" si="24"/>
        <v>0</v>
      </c>
      <c r="IV20">
        <f t="shared" si="25"/>
        <v>0</v>
      </c>
      <c r="IW20">
        <f t="shared" si="26"/>
        <v>0</v>
      </c>
      <c r="IX20">
        <f t="shared" si="27"/>
        <v>0</v>
      </c>
      <c r="IY20">
        <f t="shared" si="28"/>
        <v>0</v>
      </c>
      <c r="IZ20">
        <f t="shared" si="29"/>
        <v>0</v>
      </c>
      <c r="JA20">
        <f t="shared" si="30"/>
        <v>0</v>
      </c>
      <c r="JB20">
        <f t="shared" si="31"/>
        <v>0</v>
      </c>
      <c r="JC20">
        <f t="shared" si="32"/>
        <v>0</v>
      </c>
      <c r="JD20">
        <f t="shared" si="33"/>
        <v>0</v>
      </c>
      <c r="JE20">
        <f t="shared" si="34"/>
        <v>0</v>
      </c>
      <c r="JF20">
        <f t="shared" si="35"/>
        <v>0</v>
      </c>
      <c r="JG20">
        <f t="shared" si="36"/>
        <v>0</v>
      </c>
      <c r="JH20">
        <f t="shared" si="37"/>
        <v>0</v>
      </c>
      <c r="JI20">
        <f t="shared" si="38"/>
        <v>0</v>
      </c>
      <c r="JJ20">
        <f t="shared" si="39"/>
        <v>0</v>
      </c>
      <c r="JK20">
        <f t="shared" si="40"/>
        <v>0</v>
      </c>
      <c r="JL20">
        <f t="shared" si="41"/>
        <v>0</v>
      </c>
      <c r="JM20">
        <f t="shared" si="42"/>
        <v>0</v>
      </c>
      <c r="JN20">
        <f t="shared" si="43"/>
        <v>0</v>
      </c>
      <c r="JO20">
        <f t="shared" si="44"/>
        <v>0</v>
      </c>
      <c r="JP20">
        <f t="shared" si="45"/>
        <v>0</v>
      </c>
      <c r="JQ20">
        <f t="shared" si="46"/>
        <v>0</v>
      </c>
      <c r="JR20">
        <f t="shared" si="47"/>
        <v>1</v>
      </c>
      <c r="JS20">
        <f t="shared" si="48"/>
        <v>0</v>
      </c>
      <c r="JT20">
        <f t="shared" si="49"/>
        <v>0</v>
      </c>
      <c r="JU20">
        <f t="shared" si="50"/>
        <v>0</v>
      </c>
      <c r="JV20">
        <f t="shared" si="51"/>
        <v>0</v>
      </c>
      <c r="JW20">
        <f t="shared" si="52"/>
        <v>0</v>
      </c>
      <c r="JX20">
        <f t="shared" si="53"/>
        <v>1</v>
      </c>
      <c r="JY20">
        <f t="shared" si="54"/>
        <v>0</v>
      </c>
      <c r="JZ20">
        <f t="shared" si="55"/>
        <v>0</v>
      </c>
      <c r="KA20">
        <f t="shared" si="56"/>
        <v>0</v>
      </c>
      <c r="KB20">
        <f t="shared" si="57"/>
        <v>0</v>
      </c>
      <c r="KC20">
        <f t="shared" si="58"/>
        <v>0</v>
      </c>
      <c r="KD20">
        <f t="shared" si="59"/>
        <v>0</v>
      </c>
      <c r="KE20">
        <f t="shared" si="60"/>
        <v>0</v>
      </c>
      <c r="KF20">
        <f t="shared" si="61"/>
        <v>0</v>
      </c>
      <c r="KG20">
        <f t="shared" si="62"/>
        <v>0</v>
      </c>
      <c r="KH20">
        <f t="shared" si="63"/>
        <v>0</v>
      </c>
      <c r="KI20">
        <f t="shared" si="64"/>
        <v>0</v>
      </c>
      <c r="KJ20">
        <f t="shared" si="65"/>
        <v>0</v>
      </c>
      <c r="KK20">
        <f t="shared" si="66"/>
        <v>0</v>
      </c>
      <c r="KL20">
        <f t="shared" si="67"/>
        <v>0</v>
      </c>
      <c r="KM20">
        <f t="shared" si="68"/>
        <v>0</v>
      </c>
      <c r="KN20">
        <f t="shared" si="69"/>
        <v>0</v>
      </c>
      <c r="KO20">
        <f t="shared" si="70"/>
        <v>0</v>
      </c>
      <c r="KP20">
        <f t="shared" si="71"/>
        <v>0</v>
      </c>
      <c r="KQ20">
        <f t="shared" si="72"/>
        <v>0</v>
      </c>
      <c r="KR20">
        <f t="shared" si="73"/>
        <v>0</v>
      </c>
      <c r="KS20">
        <f t="shared" si="74"/>
        <v>0</v>
      </c>
      <c r="KT20">
        <f t="shared" si="75"/>
        <v>1</v>
      </c>
      <c r="KU20">
        <f t="shared" si="76"/>
        <v>0</v>
      </c>
      <c r="KV20">
        <f t="shared" si="77"/>
        <v>0</v>
      </c>
      <c r="KW20">
        <f t="shared" si="78"/>
        <v>0</v>
      </c>
      <c r="KX20">
        <f t="shared" si="79"/>
        <v>0</v>
      </c>
      <c r="KY20">
        <f t="shared" si="80"/>
        <v>0</v>
      </c>
      <c r="KZ20">
        <f t="shared" si="81"/>
        <v>0</v>
      </c>
      <c r="LA20">
        <f t="shared" si="82"/>
        <v>0</v>
      </c>
      <c r="LB20">
        <f t="shared" si="83"/>
        <v>0</v>
      </c>
      <c r="LC20">
        <f t="shared" si="84"/>
        <v>0</v>
      </c>
      <c r="LD20">
        <f t="shared" si="85"/>
        <v>0</v>
      </c>
      <c r="LE20">
        <f t="shared" si="86"/>
        <v>0</v>
      </c>
      <c r="LF20">
        <f t="shared" si="87"/>
        <v>0</v>
      </c>
      <c r="LG20">
        <f t="shared" si="88"/>
        <v>0</v>
      </c>
      <c r="LH20">
        <f t="shared" si="89"/>
        <v>0</v>
      </c>
      <c r="LI20">
        <f t="shared" si="90"/>
        <v>0</v>
      </c>
      <c r="LJ20">
        <f t="shared" si="91"/>
        <v>0</v>
      </c>
      <c r="LK20">
        <f t="shared" si="92"/>
        <v>0</v>
      </c>
      <c r="LL20">
        <f t="shared" si="93"/>
        <v>0</v>
      </c>
      <c r="LM20">
        <f t="shared" si="94"/>
        <v>0</v>
      </c>
      <c r="LN20">
        <f t="shared" si="95"/>
        <v>0</v>
      </c>
      <c r="LO20">
        <f t="shared" si="96"/>
        <v>0</v>
      </c>
      <c r="LP20">
        <f t="shared" si="98"/>
        <v>4</v>
      </c>
    </row>
    <row r="21" spans="14:328" x14ac:dyDescent="0.3">
      <c r="N21" s="34">
        <v>2022</v>
      </c>
      <c r="O21" s="34">
        <v>2020</v>
      </c>
      <c r="P21">
        <f t="shared" si="99"/>
        <v>2020</v>
      </c>
      <c r="Z21" s="44"/>
      <c r="AA21" s="34"/>
      <c r="AB21" s="34"/>
      <c r="AC21" s="34"/>
      <c r="AD21" s="34"/>
      <c r="AE21" s="34">
        <v>1</v>
      </c>
      <c r="AF21" s="34"/>
      <c r="AG21" s="34"/>
      <c r="AH21" s="34"/>
      <c r="AI21" s="34">
        <v>1</v>
      </c>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v>1</v>
      </c>
      <c r="BJ21" s="34"/>
      <c r="BK21" s="34"/>
      <c r="BL21" s="34"/>
      <c r="BM21" s="34"/>
      <c r="BN21" s="34"/>
      <c r="BO21" s="34"/>
      <c r="BP21" s="34"/>
      <c r="BQ21" s="34"/>
      <c r="BR21" s="34">
        <v>1</v>
      </c>
      <c r="BS21" s="34"/>
      <c r="BT21" s="34"/>
      <c r="BU21" s="34"/>
      <c r="BV21" s="34"/>
      <c r="BW21" s="34"/>
      <c r="BX21" s="34"/>
      <c r="BY21" s="34"/>
      <c r="BZ21" s="34"/>
      <c r="CA21" s="34"/>
      <c r="CB21" s="34"/>
      <c r="CC21" s="34"/>
      <c r="CD21" s="34"/>
      <c r="CE21" s="34">
        <v>1</v>
      </c>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v>1</v>
      </c>
      <c r="DS21" s="43"/>
      <c r="FU21">
        <v>2011</v>
      </c>
      <c r="FV21">
        <v>2002</v>
      </c>
      <c r="HV21">
        <v>2009</v>
      </c>
      <c r="HW21">
        <f t="shared" si="0"/>
        <v>0</v>
      </c>
      <c r="HX21">
        <f t="shared" si="1"/>
        <v>0</v>
      </c>
      <c r="HY21">
        <f t="shared" si="2"/>
        <v>0</v>
      </c>
      <c r="HZ21">
        <f t="shared" si="3"/>
        <v>0</v>
      </c>
      <c r="IA21">
        <f t="shared" si="4"/>
        <v>0</v>
      </c>
      <c r="IB21">
        <f t="shared" si="5"/>
        <v>0</v>
      </c>
      <c r="IC21">
        <f t="shared" si="6"/>
        <v>0</v>
      </c>
      <c r="ID21">
        <f t="shared" si="7"/>
        <v>0</v>
      </c>
      <c r="IE21">
        <f t="shared" si="8"/>
        <v>0</v>
      </c>
      <c r="IF21">
        <f t="shared" si="9"/>
        <v>0</v>
      </c>
      <c r="IG21">
        <f t="shared" si="10"/>
        <v>0</v>
      </c>
      <c r="IH21">
        <f t="shared" si="11"/>
        <v>0</v>
      </c>
      <c r="II21">
        <f t="shared" si="12"/>
        <v>0</v>
      </c>
      <c r="IJ21">
        <f t="shared" si="13"/>
        <v>0</v>
      </c>
      <c r="IK21">
        <f t="shared" si="14"/>
        <v>0</v>
      </c>
      <c r="IL21">
        <f t="shared" si="15"/>
        <v>0</v>
      </c>
      <c r="IM21">
        <f t="shared" si="16"/>
        <v>0</v>
      </c>
      <c r="IN21">
        <f t="shared" si="17"/>
        <v>0</v>
      </c>
      <c r="IO21">
        <f t="shared" si="18"/>
        <v>0</v>
      </c>
      <c r="IP21">
        <f t="shared" si="19"/>
        <v>0</v>
      </c>
      <c r="IQ21">
        <f t="shared" si="20"/>
        <v>0</v>
      </c>
      <c r="IR21">
        <f t="shared" si="21"/>
        <v>0</v>
      </c>
      <c r="IS21">
        <f t="shared" si="22"/>
        <v>0</v>
      </c>
      <c r="IT21">
        <f t="shared" si="23"/>
        <v>0</v>
      </c>
      <c r="IU21">
        <f t="shared" si="24"/>
        <v>0</v>
      </c>
      <c r="IV21">
        <f t="shared" si="25"/>
        <v>0</v>
      </c>
      <c r="IW21">
        <f t="shared" si="26"/>
        <v>0</v>
      </c>
      <c r="IX21">
        <f t="shared" si="27"/>
        <v>0</v>
      </c>
      <c r="IY21">
        <f t="shared" si="28"/>
        <v>0</v>
      </c>
      <c r="IZ21">
        <f t="shared" si="29"/>
        <v>0</v>
      </c>
      <c r="JA21">
        <f t="shared" si="30"/>
        <v>0</v>
      </c>
      <c r="JB21">
        <f t="shared" si="31"/>
        <v>0</v>
      </c>
      <c r="JC21">
        <f t="shared" si="32"/>
        <v>0</v>
      </c>
      <c r="JD21">
        <f t="shared" si="33"/>
        <v>0</v>
      </c>
      <c r="JE21">
        <f t="shared" si="34"/>
        <v>0</v>
      </c>
      <c r="JF21">
        <f t="shared" si="35"/>
        <v>0</v>
      </c>
      <c r="JG21">
        <f t="shared" si="36"/>
        <v>0</v>
      </c>
      <c r="JH21">
        <f t="shared" si="37"/>
        <v>0</v>
      </c>
      <c r="JI21">
        <f t="shared" si="38"/>
        <v>0</v>
      </c>
      <c r="JJ21">
        <f t="shared" si="39"/>
        <v>0</v>
      </c>
      <c r="JK21">
        <f t="shared" si="40"/>
        <v>0</v>
      </c>
      <c r="JL21">
        <f t="shared" si="41"/>
        <v>0</v>
      </c>
      <c r="JM21">
        <f t="shared" si="42"/>
        <v>0</v>
      </c>
      <c r="JN21">
        <f t="shared" si="43"/>
        <v>0</v>
      </c>
      <c r="JO21">
        <f t="shared" si="44"/>
        <v>0</v>
      </c>
      <c r="JP21">
        <f t="shared" si="45"/>
        <v>0</v>
      </c>
      <c r="JQ21">
        <f t="shared" si="46"/>
        <v>0</v>
      </c>
      <c r="JR21">
        <f t="shared" si="47"/>
        <v>1</v>
      </c>
      <c r="JS21">
        <f t="shared" si="48"/>
        <v>1</v>
      </c>
      <c r="JT21">
        <f t="shared" si="49"/>
        <v>0</v>
      </c>
      <c r="JU21">
        <f t="shared" si="50"/>
        <v>0</v>
      </c>
      <c r="JV21">
        <f t="shared" si="51"/>
        <v>0</v>
      </c>
      <c r="JW21">
        <f t="shared" si="52"/>
        <v>0</v>
      </c>
      <c r="JX21">
        <f t="shared" si="53"/>
        <v>1</v>
      </c>
      <c r="JY21">
        <f t="shared" si="54"/>
        <v>0</v>
      </c>
      <c r="JZ21">
        <f t="shared" si="55"/>
        <v>0</v>
      </c>
      <c r="KA21">
        <f t="shared" si="56"/>
        <v>0</v>
      </c>
      <c r="KB21">
        <f t="shared" si="57"/>
        <v>0</v>
      </c>
      <c r="KC21">
        <f t="shared" si="58"/>
        <v>0</v>
      </c>
      <c r="KD21">
        <f t="shared" si="59"/>
        <v>0</v>
      </c>
      <c r="KE21">
        <f t="shared" si="60"/>
        <v>0</v>
      </c>
      <c r="KF21">
        <f t="shared" si="61"/>
        <v>0</v>
      </c>
      <c r="KG21">
        <f t="shared" si="62"/>
        <v>1</v>
      </c>
      <c r="KH21">
        <f t="shared" si="63"/>
        <v>0</v>
      </c>
      <c r="KI21">
        <f t="shared" si="64"/>
        <v>0</v>
      </c>
      <c r="KJ21">
        <f t="shared" si="65"/>
        <v>0</v>
      </c>
      <c r="KK21">
        <f t="shared" si="66"/>
        <v>0</v>
      </c>
      <c r="KL21">
        <f t="shared" si="67"/>
        <v>0</v>
      </c>
      <c r="KM21">
        <f t="shared" si="68"/>
        <v>0</v>
      </c>
      <c r="KN21">
        <f t="shared" si="69"/>
        <v>0</v>
      </c>
      <c r="KO21">
        <f t="shared" si="70"/>
        <v>0</v>
      </c>
      <c r="KP21">
        <f t="shared" si="71"/>
        <v>0</v>
      </c>
      <c r="KQ21">
        <f t="shared" si="72"/>
        <v>0</v>
      </c>
      <c r="KR21">
        <f t="shared" si="73"/>
        <v>0</v>
      </c>
      <c r="KS21">
        <f t="shared" si="74"/>
        <v>0</v>
      </c>
      <c r="KT21">
        <f t="shared" si="75"/>
        <v>0</v>
      </c>
      <c r="KU21">
        <f t="shared" si="76"/>
        <v>0</v>
      </c>
      <c r="KV21">
        <f t="shared" si="77"/>
        <v>0</v>
      </c>
      <c r="KW21">
        <f t="shared" si="78"/>
        <v>0</v>
      </c>
      <c r="KX21">
        <f t="shared" si="79"/>
        <v>0</v>
      </c>
      <c r="KY21">
        <f t="shared" si="80"/>
        <v>0</v>
      </c>
      <c r="KZ21">
        <f t="shared" si="81"/>
        <v>0</v>
      </c>
      <c r="LA21">
        <f t="shared" si="82"/>
        <v>0</v>
      </c>
      <c r="LB21">
        <f t="shared" si="83"/>
        <v>0</v>
      </c>
      <c r="LC21">
        <f t="shared" si="84"/>
        <v>1</v>
      </c>
      <c r="LD21">
        <f t="shared" si="85"/>
        <v>0</v>
      </c>
      <c r="LE21">
        <f t="shared" si="86"/>
        <v>0</v>
      </c>
      <c r="LF21">
        <f t="shared" si="87"/>
        <v>0</v>
      </c>
      <c r="LG21">
        <f t="shared" si="88"/>
        <v>0</v>
      </c>
      <c r="LH21">
        <f t="shared" si="89"/>
        <v>0</v>
      </c>
      <c r="LI21">
        <f t="shared" si="90"/>
        <v>0</v>
      </c>
      <c r="LJ21">
        <f t="shared" si="91"/>
        <v>0</v>
      </c>
      <c r="LK21">
        <f t="shared" si="92"/>
        <v>0</v>
      </c>
      <c r="LL21">
        <f t="shared" si="93"/>
        <v>0</v>
      </c>
      <c r="LM21">
        <f t="shared" si="94"/>
        <v>0</v>
      </c>
      <c r="LN21">
        <f t="shared" si="95"/>
        <v>0</v>
      </c>
      <c r="LO21">
        <f t="shared" si="96"/>
        <v>0</v>
      </c>
      <c r="LP21">
        <f t="shared" si="98"/>
        <v>5</v>
      </c>
    </row>
    <row r="22" spans="14:328" x14ac:dyDescent="0.3">
      <c r="N22" s="34">
        <v>2020</v>
      </c>
      <c r="O22" s="34">
        <v>2021</v>
      </c>
      <c r="P22">
        <f t="shared" si="99"/>
        <v>2021</v>
      </c>
      <c r="Z22" s="4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v>2009</v>
      </c>
      <c r="BW22" s="34">
        <v>2015</v>
      </c>
      <c r="BX22" s="34"/>
      <c r="BY22" s="34"/>
      <c r="BZ22" s="34">
        <v>2023</v>
      </c>
      <c r="CA22" s="34"/>
      <c r="CB22" s="34">
        <v>2019</v>
      </c>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v>2020</v>
      </c>
      <c r="DA22" s="34"/>
      <c r="DB22" s="34"/>
      <c r="DC22" s="34"/>
      <c r="DD22" s="34"/>
      <c r="DE22" s="34"/>
      <c r="DF22" s="34"/>
      <c r="DG22" s="34"/>
      <c r="DH22" s="34"/>
      <c r="DI22" s="34"/>
      <c r="DJ22" s="34"/>
      <c r="DK22" s="34"/>
      <c r="DL22" s="34"/>
      <c r="DM22" s="34"/>
      <c r="DN22" s="34"/>
      <c r="DO22" s="34"/>
      <c r="DP22" s="34"/>
      <c r="DQ22" s="34"/>
      <c r="DR22" s="34"/>
      <c r="DS22" s="43"/>
      <c r="FU22">
        <v>2021</v>
      </c>
      <c r="FV22">
        <v>2022</v>
      </c>
      <c r="HV22">
        <v>2010</v>
      </c>
      <c r="HW22">
        <f t="shared" si="0"/>
        <v>0</v>
      </c>
      <c r="HX22">
        <f t="shared" si="1"/>
        <v>0</v>
      </c>
      <c r="HY22">
        <f t="shared" si="2"/>
        <v>0</v>
      </c>
      <c r="HZ22">
        <f t="shared" si="3"/>
        <v>0</v>
      </c>
      <c r="IA22">
        <f t="shared" si="4"/>
        <v>1</v>
      </c>
      <c r="IB22">
        <f t="shared" si="5"/>
        <v>0</v>
      </c>
      <c r="IC22">
        <f t="shared" si="6"/>
        <v>0</v>
      </c>
      <c r="ID22">
        <f t="shared" si="7"/>
        <v>0</v>
      </c>
      <c r="IE22">
        <f t="shared" si="8"/>
        <v>0</v>
      </c>
      <c r="IF22">
        <f t="shared" si="9"/>
        <v>0</v>
      </c>
      <c r="IG22">
        <f t="shared" si="10"/>
        <v>0</v>
      </c>
      <c r="IH22">
        <f t="shared" si="11"/>
        <v>0</v>
      </c>
      <c r="II22">
        <f t="shared" si="12"/>
        <v>0</v>
      </c>
      <c r="IJ22">
        <f t="shared" si="13"/>
        <v>0</v>
      </c>
      <c r="IK22">
        <f t="shared" si="14"/>
        <v>0</v>
      </c>
      <c r="IL22">
        <f t="shared" si="15"/>
        <v>0</v>
      </c>
      <c r="IM22">
        <f t="shared" si="16"/>
        <v>0</v>
      </c>
      <c r="IN22">
        <f t="shared" si="17"/>
        <v>0</v>
      </c>
      <c r="IO22">
        <f t="shared" si="18"/>
        <v>0</v>
      </c>
      <c r="IP22">
        <f t="shared" si="19"/>
        <v>0</v>
      </c>
      <c r="IQ22">
        <f t="shared" si="20"/>
        <v>0</v>
      </c>
      <c r="IR22">
        <f t="shared" si="21"/>
        <v>0</v>
      </c>
      <c r="IS22">
        <f t="shared" si="22"/>
        <v>0</v>
      </c>
      <c r="IT22">
        <f t="shared" si="23"/>
        <v>0</v>
      </c>
      <c r="IU22">
        <f t="shared" si="24"/>
        <v>0</v>
      </c>
      <c r="IV22">
        <f t="shared" si="25"/>
        <v>0</v>
      </c>
      <c r="IW22">
        <f t="shared" si="26"/>
        <v>0</v>
      </c>
      <c r="IX22">
        <f t="shared" si="27"/>
        <v>0</v>
      </c>
      <c r="IY22">
        <f t="shared" si="28"/>
        <v>0</v>
      </c>
      <c r="IZ22">
        <f t="shared" si="29"/>
        <v>0</v>
      </c>
      <c r="JA22">
        <f t="shared" si="30"/>
        <v>0</v>
      </c>
      <c r="JB22">
        <f t="shared" si="31"/>
        <v>0</v>
      </c>
      <c r="JC22">
        <f t="shared" si="32"/>
        <v>0</v>
      </c>
      <c r="JD22">
        <f t="shared" si="33"/>
        <v>0</v>
      </c>
      <c r="JE22">
        <f t="shared" si="34"/>
        <v>0</v>
      </c>
      <c r="JF22">
        <f t="shared" si="35"/>
        <v>0</v>
      </c>
      <c r="JG22">
        <f t="shared" si="36"/>
        <v>0</v>
      </c>
      <c r="JH22">
        <f t="shared" si="37"/>
        <v>0</v>
      </c>
      <c r="JI22">
        <f t="shared" si="38"/>
        <v>0</v>
      </c>
      <c r="JJ22">
        <f t="shared" si="39"/>
        <v>0</v>
      </c>
      <c r="JK22">
        <f t="shared" si="40"/>
        <v>0</v>
      </c>
      <c r="JL22">
        <f t="shared" si="41"/>
        <v>0</v>
      </c>
      <c r="JM22">
        <f t="shared" si="42"/>
        <v>0</v>
      </c>
      <c r="JN22">
        <f t="shared" si="43"/>
        <v>0</v>
      </c>
      <c r="JO22">
        <f t="shared" si="44"/>
        <v>0</v>
      </c>
      <c r="JP22">
        <f t="shared" si="45"/>
        <v>0</v>
      </c>
      <c r="JQ22">
        <f t="shared" si="46"/>
        <v>0</v>
      </c>
      <c r="JR22">
        <f t="shared" si="47"/>
        <v>1</v>
      </c>
      <c r="JS22">
        <f t="shared" si="48"/>
        <v>1</v>
      </c>
      <c r="JT22">
        <f t="shared" si="49"/>
        <v>0</v>
      </c>
      <c r="JU22">
        <f t="shared" si="50"/>
        <v>0</v>
      </c>
      <c r="JV22">
        <f t="shared" si="51"/>
        <v>0</v>
      </c>
      <c r="JW22">
        <f t="shared" si="52"/>
        <v>0</v>
      </c>
      <c r="JX22">
        <f t="shared" si="53"/>
        <v>1</v>
      </c>
      <c r="JY22">
        <f t="shared" si="54"/>
        <v>0</v>
      </c>
      <c r="JZ22">
        <f t="shared" si="55"/>
        <v>0</v>
      </c>
      <c r="KA22">
        <f t="shared" si="56"/>
        <v>0</v>
      </c>
      <c r="KB22">
        <f t="shared" si="57"/>
        <v>0</v>
      </c>
      <c r="KC22">
        <f t="shared" si="58"/>
        <v>0</v>
      </c>
      <c r="KD22">
        <f t="shared" si="59"/>
        <v>1</v>
      </c>
      <c r="KE22">
        <f t="shared" si="60"/>
        <v>0</v>
      </c>
      <c r="KF22">
        <f t="shared" si="61"/>
        <v>0</v>
      </c>
      <c r="KG22">
        <f t="shared" si="62"/>
        <v>0</v>
      </c>
      <c r="KH22">
        <f t="shared" si="63"/>
        <v>0</v>
      </c>
      <c r="KI22">
        <f t="shared" si="64"/>
        <v>0</v>
      </c>
      <c r="KJ22">
        <f t="shared" si="65"/>
        <v>0</v>
      </c>
      <c r="KK22">
        <f t="shared" si="66"/>
        <v>0</v>
      </c>
      <c r="KL22">
        <f t="shared" si="67"/>
        <v>0</v>
      </c>
      <c r="KM22">
        <f t="shared" si="68"/>
        <v>0</v>
      </c>
      <c r="KN22">
        <f t="shared" si="69"/>
        <v>0</v>
      </c>
      <c r="KO22">
        <f t="shared" si="70"/>
        <v>0</v>
      </c>
      <c r="KP22">
        <f t="shared" si="71"/>
        <v>0</v>
      </c>
      <c r="KQ22">
        <f t="shared" si="72"/>
        <v>0</v>
      </c>
      <c r="KR22">
        <f t="shared" si="73"/>
        <v>0</v>
      </c>
      <c r="KS22">
        <f t="shared" si="74"/>
        <v>0</v>
      </c>
      <c r="KT22">
        <f t="shared" si="75"/>
        <v>0</v>
      </c>
      <c r="KU22">
        <f t="shared" si="76"/>
        <v>0</v>
      </c>
      <c r="KV22">
        <f t="shared" si="77"/>
        <v>0</v>
      </c>
      <c r="KW22">
        <f t="shared" si="78"/>
        <v>0</v>
      </c>
      <c r="KX22">
        <f t="shared" si="79"/>
        <v>0</v>
      </c>
      <c r="KY22">
        <f t="shared" si="80"/>
        <v>0</v>
      </c>
      <c r="KZ22">
        <f t="shared" si="81"/>
        <v>0</v>
      </c>
      <c r="LA22">
        <f t="shared" si="82"/>
        <v>1</v>
      </c>
      <c r="LB22">
        <f t="shared" si="83"/>
        <v>0</v>
      </c>
      <c r="LC22">
        <f t="shared" si="84"/>
        <v>0</v>
      </c>
      <c r="LD22">
        <f t="shared" si="85"/>
        <v>0</v>
      </c>
      <c r="LE22">
        <f t="shared" si="86"/>
        <v>0</v>
      </c>
      <c r="LF22">
        <f t="shared" si="87"/>
        <v>0</v>
      </c>
      <c r="LG22">
        <f t="shared" si="88"/>
        <v>0</v>
      </c>
      <c r="LH22">
        <f t="shared" si="89"/>
        <v>0</v>
      </c>
      <c r="LI22">
        <f t="shared" si="90"/>
        <v>0</v>
      </c>
      <c r="LJ22">
        <f t="shared" si="91"/>
        <v>0</v>
      </c>
      <c r="LK22">
        <f t="shared" si="92"/>
        <v>0</v>
      </c>
      <c r="LL22">
        <f t="shared" si="93"/>
        <v>0</v>
      </c>
      <c r="LM22">
        <f t="shared" si="94"/>
        <v>0</v>
      </c>
      <c r="LN22">
        <f t="shared" si="95"/>
        <v>0</v>
      </c>
      <c r="LO22">
        <f t="shared" si="96"/>
        <v>0</v>
      </c>
      <c r="LP22">
        <f t="shared" si="98"/>
        <v>6</v>
      </c>
    </row>
    <row r="23" spans="14:328" x14ac:dyDescent="0.3">
      <c r="N23" s="34">
        <v>2017</v>
      </c>
      <c r="O23" s="34">
        <v>2020</v>
      </c>
      <c r="P23">
        <f t="shared" si="99"/>
        <v>2020</v>
      </c>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43"/>
      <c r="FU23">
        <v>2020</v>
      </c>
      <c r="FV23">
        <v>2016</v>
      </c>
      <c r="HV23">
        <v>2011</v>
      </c>
      <c r="HW23">
        <f t="shared" si="0"/>
        <v>0</v>
      </c>
      <c r="HX23">
        <f t="shared" si="1"/>
        <v>0</v>
      </c>
      <c r="HY23">
        <f t="shared" si="2"/>
        <v>0</v>
      </c>
      <c r="HZ23">
        <f t="shared" si="3"/>
        <v>0</v>
      </c>
      <c r="IA23">
        <f t="shared" si="4"/>
        <v>0</v>
      </c>
      <c r="IB23">
        <f t="shared" si="5"/>
        <v>0</v>
      </c>
      <c r="IC23">
        <f t="shared" si="6"/>
        <v>0</v>
      </c>
      <c r="ID23">
        <f t="shared" si="7"/>
        <v>0</v>
      </c>
      <c r="IE23">
        <f t="shared" si="8"/>
        <v>1</v>
      </c>
      <c r="IF23">
        <f t="shared" si="9"/>
        <v>0</v>
      </c>
      <c r="IG23">
        <f t="shared" si="10"/>
        <v>0</v>
      </c>
      <c r="IH23">
        <f t="shared" si="11"/>
        <v>0</v>
      </c>
      <c r="II23">
        <f t="shared" si="12"/>
        <v>0</v>
      </c>
      <c r="IJ23">
        <f t="shared" si="13"/>
        <v>0</v>
      </c>
      <c r="IK23">
        <f t="shared" si="14"/>
        <v>0</v>
      </c>
      <c r="IL23">
        <f t="shared" si="15"/>
        <v>0</v>
      </c>
      <c r="IM23">
        <f t="shared" si="16"/>
        <v>0</v>
      </c>
      <c r="IN23">
        <f t="shared" si="17"/>
        <v>0</v>
      </c>
      <c r="IO23">
        <f t="shared" si="18"/>
        <v>0</v>
      </c>
      <c r="IP23">
        <f t="shared" si="19"/>
        <v>0</v>
      </c>
      <c r="IQ23">
        <f t="shared" si="20"/>
        <v>0</v>
      </c>
      <c r="IR23">
        <f t="shared" si="21"/>
        <v>0</v>
      </c>
      <c r="IS23">
        <f t="shared" si="22"/>
        <v>0</v>
      </c>
      <c r="IT23">
        <f t="shared" si="23"/>
        <v>0</v>
      </c>
      <c r="IU23">
        <f t="shared" si="24"/>
        <v>0</v>
      </c>
      <c r="IV23">
        <f t="shared" si="25"/>
        <v>0</v>
      </c>
      <c r="IW23">
        <f t="shared" si="26"/>
        <v>0</v>
      </c>
      <c r="IX23">
        <f t="shared" si="27"/>
        <v>0</v>
      </c>
      <c r="IY23">
        <f t="shared" si="28"/>
        <v>0</v>
      </c>
      <c r="IZ23">
        <f t="shared" si="29"/>
        <v>0</v>
      </c>
      <c r="JA23">
        <f t="shared" si="30"/>
        <v>0</v>
      </c>
      <c r="JB23">
        <f t="shared" si="31"/>
        <v>0</v>
      </c>
      <c r="JC23">
        <f t="shared" si="32"/>
        <v>0</v>
      </c>
      <c r="JD23">
        <f t="shared" si="33"/>
        <v>0</v>
      </c>
      <c r="JE23">
        <f t="shared" si="34"/>
        <v>0</v>
      </c>
      <c r="JF23">
        <f t="shared" si="35"/>
        <v>0</v>
      </c>
      <c r="JG23">
        <f t="shared" si="36"/>
        <v>0</v>
      </c>
      <c r="JH23">
        <f t="shared" si="37"/>
        <v>0</v>
      </c>
      <c r="JI23">
        <f t="shared" si="38"/>
        <v>0</v>
      </c>
      <c r="JJ23">
        <f t="shared" si="39"/>
        <v>0</v>
      </c>
      <c r="JK23">
        <f t="shared" si="40"/>
        <v>0</v>
      </c>
      <c r="JL23">
        <f t="shared" si="41"/>
        <v>0</v>
      </c>
      <c r="JM23">
        <f t="shared" si="42"/>
        <v>0</v>
      </c>
      <c r="JN23">
        <f t="shared" si="43"/>
        <v>0</v>
      </c>
      <c r="JO23">
        <f t="shared" si="44"/>
        <v>0</v>
      </c>
      <c r="JP23">
        <f t="shared" si="45"/>
        <v>1</v>
      </c>
      <c r="JQ23">
        <f t="shared" si="46"/>
        <v>0</v>
      </c>
      <c r="JR23">
        <f t="shared" si="47"/>
        <v>1</v>
      </c>
      <c r="JS23">
        <f t="shared" si="48"/>
        <v>0</v>
      </c>
      <c r="JT23">
        <f t="shared" si="49"/>
        <v>0</v>
      </c>
      <c r="JU23">
        <f t="shared" si="50"/>
        <v>0</v>
      </c>
      <c r="JV23">
        <f t="shared" si="51"/>
        <v>0</v>
      </c>
      <c r="JW23">
        <f t="shared" si="52"/>
        <v>0</v>
      </c>
      <c r="JX23">
        <f t="shared" si="53"/>
        <v>0</v>
      </c>
      <c r="JY23">
        <f t="shared" si="54"/>
        <v>0</v>
      </c>
      <c r="JZ23">
        <f t="shared" si="55"/>
        <v>0</v>
      </c>
      <c r="KA23">
        <f t="shared" si="56"/>
        <v>0</v>
      </c>
      <c r="KB23">
        <f t="shared" si="57"/>
        <v>1</v>
      </c>
      <c r="KC23">
        <f t="shared" si="58"/>
        <v>0</v>
      </c>
      <c r="KD23">
        <f t="shared" si="59"/>
        <v>0</v>
      </c>
      <c r="KE23">
        <f t="shared" si="60"/>
        <v>0</v>
      </c>
      <c r="KF23">
        <f t="shared" si="61"/>
        <v>0</v>
      </c>
      <c r="KG23">
        <f t="shared" si="62"/>
        <v>0</v>
      </c>
      <c r="KH23">
        <f t="shared" si="63"/>
        <v>0</v>
      </c>
      <c r="KI23">
        <f t="shared" si="64"/>
        <v>0</v>
      </c>
      <c r="KJ23">
        <f t="shared" si="65"/>
        <v>0</v>
      </c>
      <c r="KK23">
        <f t="shared" si="66"/>
        <v>0</v>
      </c>
      <c r="KL23">
        <f t="shared" si="67"/>
        <v>0</v>
      </c>
      <c r="KM23">
        <f t="shared" si="68"/>
        <v>0</v>
      </c>
      <c r="KN23">
        <f t="shared" si="69"/>
        <v>0</v>
      </c>
      <c r="KO23">
        <f t="shared" si="70"/>
        <v>0</v>
      </c>
      <c r="KP23">
        <f t="shared" si="71"/>
        <v>0</v>
      </c>
      <c r="KQ23">
        <f t="shared" si="72"/>
        <v>0</v>
      </c>
      <c r="KR23">
        <f t="shared" si="73"/>
        <v>0</v>
      </c>
      <c r="KS23">
        <f t="shared" si="74"/>
        <v>0</v>
      </c>
      <c r="KT23">
        <f t="shared" si="75"/>
        <v>0</v>
      </c>
      <c r="KU23">
        <f t="shared" si="76"/>
        <v>0</v>
      </c>
      <c r="KV23">
        <f t="shared" si="77"/>
        <v>0</v>
      </c>
      <c r="KW23">
        <f t="shared" si="78"/>
        <v>0</v>
      </c>
      <c r="KX23">
        <f t="shared" si="79"/>
        <v>0</v>
      </c>
      <c r="KY23">
        <f t="shared" si="80"/>
        <v>0</v>
      </c>
      <c r="KZ23">
        <f t="shared" si="81"/>
        <v>0</v>
      </c>
      <c r="LA23">
        <f t="shared" si="82"/>
        <v>0</v>
      </c>
      <c r="LB23">
        <f t="shared" si="83"/>
        <v>0</v>
      </c>
      <c r="LC23">
        <f t="shared" si="84"/>
        <v>0</v>
      </c>
      <c r="LD23">
        <f t="shared" si="85"/>
        <v>0</v>
      </c>
      <c r="LE23">
        <f t="shared" si="86"/>
        <v>0</v>
      </c>
      <c r="LF23">
        <f t="shared" si="87"/>
        <v>0</v>
      </c>
      <c r="LG23">
        <f t="shared" si="88"/>
        <v>0</v>
      </c>
      <c r="LH23">
        <f t="shared" si="89"/>
        <v>0</v>
      </c>
      <c r="LI23">
        <f t="shared" si="90"/>
        <v>0</v>
      </c>
      <c r="LJ23">
        <f t="shared" si="91"/>
        <v>0</v>
      </c>
      <c r="LK23">
        <f t="shared" si="92"/>
        <v>0</v>
      </c>
      <c r="LL23">
        <f t="shared" si="93"/>
        <v>0</v>
      </c>
      <c r="LM23">
        <f t="shared" si="94"/>
        <v>0</v>
      </c>
      <c r="LN23">
        <f t="shared" si="95"/>
        <v>0</v>
      </c>
      <c r="LO23">
        <f t="shared" si="96"/>
        <v>0</v>
      </c>
      <c r="LP23">
        <f t="shared" si="98"/>
        <v>4</v>
      </c>
    </row>
    <row r="24" spans="14:328" x14ac:dyDescent="0.3">
      <c r="N24" s="34">
        <v>2023</v>
      </c>
      <c r="O24" s="34">
        <v>2021</v>
      </c>
      <c r="P24">
        <f t="shared" si="99"/>
        <v>2021</v>
      </c>
      <c r="Z24" s="44"/>
      <c r="AA24" s="34"/>
      <c r="AB24" s="34"/>
      <c r="AC24" s="34"/>
      <c r="AD24" s="34"/>
      <c r="AE24" s="34"/>
      <c r="AF24" s="34"/>
      <c r="AG24" s="34"/>
      <c r="AH24" s="34"/>
      <c r="AI24" s="34"/>
      <c r="AJ24" s="34"/>
      <c r="AK24" s="34"/>
      <c r="AL24" s="34"/>
      <c r="AM24" s="34"/>
      <c r="AN24" s="34"/>
      <c r="AO24" s="34"/>
      <c r="AP24" s="34"/>
      <c r="AQ24" s="34">
        <v>1</v>
      </c>
      <c r="AR24" s="34">
        <v>1</v>
      </c>
      <c r="AS24" s="34"/>
      <c r="AT24" s="34"/>
      <c r="AU24" s="34"/>
      <c r="AV24" s="34"/>
      <c r="AW24" s="34"/>
      <c r="AX24" s="34"/>
      <c r="AY24" s="34"/>
      <c r="AZ24" s="34"/>
      <c r="BA24" s="34">
        <v>1</v>
      </c>
      <c r="BB24" s="34"/>
      <c r="BC24" s="34"/>
      <c r="BD24" s="34"/>
      <c r="BE24" s="34"/>
      <c r="BF24" s="34">
        <v>1</v>
      </c>
      <c r="BG24" s="34">
        <v>1</v>
      </c>
      <c r="BH24" s="34"/>
      <c r="BI24" s="34"/>
      <c r="BJ24" s="34"/>
      <c r="BK24" s="34"/>
      <c r="BL24" s="34"/>
      <c r="BM24" s="34"/>
      <c r="BN24" s="34"/>
      <c r="BO24" s="34"/>
      <c r="BP24" s="34"/>
      <c r="BQ24" s="34"/>
      <c r="BR24" s="34"/>
      <c r="BS24" s="34"/>
      <c r="BT24" s="34"/>
      <c r="BU24" s="34"/>
      <c r="BV24" s="34">
        <v>1</v>
      </c>
      <c r="BW24" s="34">
        <v>1</v>
      </c>
      <c r="BX24" s="34"/>
      <c r="BY24" s="34"/>
      <c r="BZ24" s="34"/>
      <c r="CA24" s="34"/>
      <c r="CB24" s="34"/>
      <c r="CC24" s="34"/>
      <c r="CD24" s="34"/>
      <c r="CE24" s="34"/>
      <c r="CF24" s="34"/>
      <c r="CG24" s="34"/>
      <c r="CH24" s="34"/>
      <c r="CI24" s="34"/>
      <c r="CJ24" s="34"/>
      <c r="CK24" s="34"/>
      <c r="CL24" s="34">
        <v>1</v>
      </c>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43"/>
      <c r="FU24">
        <v>2018</v>
      </c>
      <c r="FV24">
        <v>2007</v>
      </c>
      <c r="HV24">
        <v>2012</v>
      </c>
      <c r="HW24">
        <f t="shared" si="0"/>
        <v>0</v>
      </c>
      <c r="HX24">
        <f t="shared" si="1"/>
        <v>0</v>
      </c>
      <c r="HY24">
        <f t="shared" si="2"/>
        <v>0</v>
      </c>
      <c r="HZ24">
        <f t="shared" si="3"/>
        <v>0</v>
      </c>
      <c r="IA24">
        <f t="shared" si="4"/>
        <v>0</v>
      </c>
      <c r="IB24">
        <f t="shared" si="5"/>
        <v>0</v>
      </c>
      <c r="IC24">
        <f t="shared" si="6"/>
        <v>0</v>
      </c>
      <c r="ID24">
        <f t="shared" si="7"/>
        <v>0</v>
      </c>
      <c r="IE24">
        <f t="shared" si="8"/>
        <v>0</v>
      </c>
      <c r="IF24">
        <f t="shared" si="9"/>
        <v>0</v>
      </c>
      <c r="IG24">
        <f t="shared" si="10"/>
        <v>0</v>
      </c>
      <c r="IH24">
        <f t="shared" si="11"/>
        <v>0</v>
      </c>
      <c r="II24">
        <f t="shared" si="12"/>
        <v>0</v>
      </c>
      <c r="IJ24">
        <f t="shared" si="13"/>
        <v>0</v>
      </c>
      <c r="IK24">
        <f t="shared" si="14"/>
        <v>0</v>
      </c>
      <c r="IL24">
        <f t="shared" si="15"/>
        <v>0</v>
      </c>
      <c r="IM24">
        <f t="shared" si="16"/>
        <v>0</v>
      </c>
      <c r="IN24">
        <f t="shared" si="17"/>
        <v>0</v>
      </c>
      <c r="IO24">
        <f t="shared" si="18"/>
        <v>0</v>
      </c>
      <c r="IP24">
        <f t="shared" si="19"/>
        <v>0</v>
      </c>
      <c r="IQ24">
        <f t="shared" si="20"/>
        <v>0</v>
      </c>
      <c r="IR24">
        <f t="shared" si="21"/>
        <v>0</v>
      </c>
      <c r="IS24">
        <f t="shared" si="22"/>
        <v>0</v>
      </c>
      <c r="IT24">
        <f t="shared" si="23"/>
        <v>0</v>
      </c>
      <c r="IU24">
        <f t="shared" si="24"/>
        <v>0</v>
      </c>
      <c r="IV24">
        <f t="shared" si="25"/>
        <v>0</v>
      </c>
      <c r="IW24">
        <f t="shared" si="26"/>
        <v>0</v>
      </c>
      <c r="IX24">
        <f t="shared" si="27"/>
        <v>0</v>
      </c>
      <c r="IY24">
        <f t="shared" si="28"/>
        <v>0</v>
      </c>
      <c r="IZ24">
        <f t="shared" si="29"/>
        <v>0</v>
      </c>
      <c r="JA24">
        <f t="shared" si="30"/>
        <v>0</v>
      </c>
      <c r="JB24">
        <f t="shared" si="31"/>
        <v>0</v>
      </c>
      <c r="JC24">
        <f t="shared" si="32"/>
        <v>0</v>
      </c>
      <c r="JD24">
        <f t="shared" si="33"/>
        <v>0</v>
      </c>
      <c r="JE24">
        <f t="shared" si="34"/>
        <v>0</v>
      </c>
      <c r="JF24">
        <f t="shared" si="35"/>
        <v>0</v>
      </c>
      <c r="JG24">
        <f t="shared" si="36"/>
        <v>0</v>
      </c>
      <c r="JH24">
        <f t="shared" si="37"/>
        <v>0</v>
      </c>
      <c r="JI24">
        <f t="shared" si="38"/>
        <v>0</v>
      </c>
      <c r="JJ24">
        <f t="shared" si="39"/>
        <v>0</v>
      </c>
      <c r="JK24">
        <f t="shared" si="40"/>
        <v>0</v>
      </c>
      <c r="JL24">
        <f t="shared" si="41"/>
        <v>0</v>
      </c>
      <c r="JM24">
        <f t="shared" si="42"/>
        <v>0</v>
      </c>
      <c r="JN24">
        <f t="shared" si="43"/>
        <v>0</v>
      </c>
      <c r="JO24">
        <f t="shared" si="44"/>
        <v>0</v>
      </c>
      <c r="JP24">
        <f t="shared" si="45"/>
        <v>0</v>
      </c>
      <c r="JQ24">
        <f t="shared" si="46"/>
        <v>0</v>
      </c>
      <c r="JR24">
        <f t="shared" si="47"/>
        <v>0</v>
      </c>
      <c r="JS24">
        <f t="shared" si="48"/>
        <v>1</v>
      </c>
      <c r="JT24">
        <f t="shared" si="49"/>
        <v>0</v>
      </c>
      <c r="JU24">
        <f t="shared" si="50"/>
        <v>0</v>
      </c>
      <c r="JV24">
        <f t="shared" si="51"/>
        <v>0</v>
      </c>
      <c r="JW24">
        <f t="shared" si="52"/>
        <v>0</v>
      </c>
      <c r="JX24">
        <f t="shared" si="53"/>
        <v>0</v>
      </c>
      <c r="JY24">
        <f t="shared" si="54"/>
        <v>0</v>
      </c>
      <c r="JZ24">
        <f t="shared" si="55"/>
        <v>0</v>
      </c>
      <c r="KA24">
        <f t="shared" si="56"/>
        <v>0</v>
      </c>
      <c r="KB24">
        <f t="shared" si="57"/>
        <v>0</v>
      </c>
      <c r="KC24">
        <f t="shared" si="58"/>
        <v>0</v>
      </c>
      <c r="KD24">
        <f t="shared" si="59"/>
        <v>0</v>
      </c>
      <c r="KE24">
        <f t="shared" si="60"/>
        <v>0</v>
      </c>
      <c r="KF24">
        <f t="shared" si="61"/>
        <v>1</v>
      </c>
      <c r="KG24">
        <f t="shared" si="62"/>
        <v>1</v>
      </c>
      <c r="KH24">
        <f t="shared" si="63"/>
        <v>0</v>
      </c>
      <c r="KI24">
        <f t="shared" si="64"/>
        <v>0</v>
      </c>
      <c r="KJ24">
        <f t="shared" si="65"/>
        <v>0</v>
      </c>
      <c r="KK24">
        <f t="shared" si="66"/>
        <v>0</v>
      </c>
      <c r="KL24">
        <f t="shared" si="67"/>
        <v>0</v>
      </c>
      <c r="KM24">
        <f t="shared" si="68"/>
        <v>0</v>
      </c>
      <c r="KN24">
        <f t="shared" si="69"/>
        <v>0</v>
      </c>
      <c r="KO24">
        <f t="shared" si="70"/>
        <v>0</v>
      </c>
      <c r="KP24">
        <f t="shared" si="71"/>
        <v>0</v>
      </c>
      <c r="KQ24">
        <f t="shared" si="72"/>
        <v>0</v>
      </c>
      <c r="KR24">
        <f t="shared" si="73"/>
        <v>0</v>
      </c>
      <c r="KS24">
        <f t="shared" si="74"/>
        <v>0</v>
      </c>
      <c r="KT24">
        <f t="shared" si="75"/>
        <v>0</v>
      </c>
      <c r="KU24">
        <f t="shared" si="76"/>
        <v>1</v>
      </c>
      <c r="KV24">
        <f t="shared" si="77"/>
        <v>0</v>
      </c>
      <c r="KW24">
        <f t="shared" si="78"/>
        <v>0</v>
      </c>
      <c r="KX24">
        <f t="shared" si="79"/>
        <v>0</v>
      </c>
      <c r="KY24">
        <f t="shared" si="80"/>
        <v>0</v>
      </c>
      <c r="KZ24">
        <f t="shared" si="81"/>
        <v>0</v>
      </c>
      <c r="LA24">
        <f t="shared" si="82"/>
        <v>0</v>
      </c>
      <c r="LB24">
        <f t="shared" si="83"/>
        <v>1</v>
      </c>
      <c r="LC24">
        <f t="shared" si="84"/>
        <v>0</v>
      </c>
      <c r="LD24">
        <f t="shared" si="85"/>
        <v>0</v>
      </c>
      <c r="LE24">
        <f t="shared" si="86"/>
        <v>0</v>
      </c>
      <c r="LF24">
        <f t="shared" si="87"/>
        <v>0</v>
      </c>
      <c r="LG24">
        <f t="shared" si="88"/>
        <v>0</v>
      </c>
      <c r="LH24">
        <f t="shared" si="89"/>
        <v>0</v>
      </c>
      <c r="LI24">
        <f t="shared" si="90"/>
        <v>0</v>
      </c>
      <c r="LJ24">
        <f t="shared" si="91"/>
        <v>0</v>
      </c>
      <c r="LK24">
        <f t="shared" si="92"/>
        <v>0</v>
      </c>
      <c r="LL24">
        <f t="shared" si="93"/>
        <v>0</v>
      </c>
      <c r="LM24">
        <f t="shared" si="94"/>
        <v>0</v>
      </c>
      <c r="LN24">
        <f t="shared" si="95"/>
        <v>0</v>
      </c>
      <c r="LO24">
        <f t="shared" si="96"/>
        <v>0</v>
      </c>
      <c r="LP24">
        <f t="shared" si="98"/>
        <v>5</v>
      </c>
    </row>
    <row r="25" spans="14:328" x14ac:dyDescent="0.3">
      <c r="N25" s="34">
        <v>2021</v>
      </c>
      <c r="O25" s="34">
        <v>1</v>
      </c>
      <c r="P25" t="str">
        <f t="shared" si="99"/>
        <v/>
      </c>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43"/>
      <c r="FU25">
        <v>2016</v>
      </c>
      <c r="HV25">
        <v>2013</v>
      </c>
      <c r="HW25">
        <f t="shared" si="0"/>
        <v>0</v>
      </c>
      <c r="HX25">
        <f t="shared" si="1"/>
        <v>0</v>
      </c>
      <c r="HY25">
        <f t="shared" si="2"/>
        <v>0</v>
      </c>
      <c r="HZ25">
        <f t="shared" si="3"/>
        <v>0</v>
      </c>
      <c r="IA25">
        <f t="shared" si="4"/>
        <v>0</v>
      </c>
      <c r="IB25">
        <f t="shared" si="5"/>
        <v>0</v>
      </c>
      <c r="IC25">
        <f t="shared" si="6"/>
        <v>0</v>
      </c>
      <c r="ID25">
        <f t="shared" si="7"/>
        <v>1</v>
      </c>
      <c r="IE25">
        <f t="shared" si="8"/>
        <v>0</v>
      </c>
      <c r="IF25">
        <f t="shared" si="9"/>
        <v>0</v>
      </c>
      <c r="IG25">
        <f t="shared" si="10"/>
        <v>0</v>
      </c>
      <c r="IH25">
        <f t="shared" si="11"/>
        <v>0</v>
      </c>
      <c r="II25">
        <f t="shared" si="12"/>
        <v>0</v>
      </c>
      <c r="IJ25">
        <f t="shared" si="13"/>
        <v>0</v>
      </c>
      <c r="IK25">
        <f t="shared" si="14"/>
        <v>0</v>
      </c>
      <c r="IL25">
        <f t="shared" si="15"/>
        <v>0</v>
      </c>
      <c r="IM25">
        <f t="shared" si="16"/>
        <v>0</v>
      </c>
      <c r="IN25">
        <f t="shared" si="17"/>
        <v>0</v>
      </c>
      <c r="IO25">
        <f t="shared" si="18"/>
        <v>0</v>
      </c>
      <c r="IP25">
        <f t="shared" si="19"/>
        <v>0</v>
      </c>
      <c r="IQ25">
        <f t="shared" si="20"/>
        <v>0</v>
      </c>
      <c r="IR25">
        <f t="shared" si="21"/>
        <v>0</v>
      </c>
      <c r="IS25">
        <f t="shared" si="22"/>
        <v>0</v>
      </c>
      <c r="IT25">
        <f t="shared" si="23"/>
        <v>0</v>
      </c>
      <c r="IU25">
        <f t="shared" si="24"/>
        <v>0</v>
      </c>
      <c r="IV25">
        <f t="shared" si="25"/>
        <v>0</v>
      </c>
      <c r="IW25">
        <f t="shared" si="26"/>
        <v>0</v>
      </c>
      <c r="IX25">
        <f t="shared" si="27"/>
        <v>0</v>
      </c>
      <c r="IY25">
        <f t="shared" si="28"/>
        <v>0</v>
      </c>
      <c r="IZ25">
        <f t="shared" si="29"/>
        <v>0</v>
      </c>
      <c r="JA25">
        <f t="shared" si="30"/>
        <v>0</v>
      </c>
      <c r="JB25">
        <f t="shared" si="31"/>
        <v>0</v>
      </c>
      <c r="JC25">
        <f t="shared" si="32"/>
        <v>0</v>
      </c>
      <c r="JD25">
        <f t="shared" si="33"/>
        <v>0</v>
      </c>
      <c r="JE25">
        <f t="shared" si="34"/>
        <v>0</v>
      </c>
      <c r="JF25">
        <f t="shared" si="35"/>
        <v>0</v>
      </c>
      <c r="JG25">
        <f t="shared" si="36"/>
        <v>0</v>
      </c>
      <c r="JH25">
        <f t="shared" si="37"/>
        <v>0</v>
      </c>
      <c r="JI25">
        <f t="shared" si="38"/>
        <v>0</v>
      </c>
      <c r="JJ25">
        <f t="shared" si="39"/>
        <v>0</v>
      </c>
      <c r="JK25">
        <f t="shared" si="40"/>
        <v>0</v>
      </c>
      <c r="JL25">
        <f t="shared" si="41"/>
        <v>0</v>
      </c>
      <c r="JM25">
        <f t="shared" si="42"/>
        <v>0</v>
      </c>
      <c r="JN25">
        <f t="shared" si="43"/>
        <v>0</v>
      </c>
      <c r="JO25">
        <f t="shared" si="44"/>
        <v>0</v>
      </c>
      <c r="JP25">
        <f t="shared" si="45"/>
        <v>0</v>
      </c>
      <c r="JQ25">
        <f t="shared" si="46"/>
        <v>0</v>
      </c>
      <c r="JR25">
        <f t="shared" si="47"/>
        <v>1</v>
      </c>
      <c r="JS25">
        <f t="shared" si="48"/>
        <v>0</v>
      </c>
      <c r="JT25">
        <f t="shared" si="49"/>
        <v>0</v>
      </c>
      <c r="JU25">
        <f t="shared" si="50"/>
        <v>0</v>
      </c>
      <c r="JV25">
        <f t="shared" si="51"/>
        <v>0</v>
      </c>
      <c r="JW25">
        <f t="shared" si="52"/>
        <v>0</v>
      </c>
      <c r="JX25">
        <f t="shared" si="53"/>
        <v>0</v>
      </c>
      <c r="JY25">
        <f t="shared" si="54"/>
        <v>0</v>
      </c>
      <c r="JZ25">
        <f t="shared" si="55"/>
        <v>0</v>
      </c>
      <c r="KA25">
        <f t="shared" si="56"/>
        <v>0</v>
      </c>
      <c r="KB25">
        <f t="shared" si="57"/>
        <v>0</v>
      </c>
      <c r="KC25">
        <f t="shared" si="58"/>
        <v>0</v>
      </c>
      <c r="KD25">
        <f t="shared" si="59"/>
        <v>0</v>
      </c>
      <c r="KE25">
        <f t="shared" si="60"/>
        <v>0</v>
      </c>
      <c r="KF25">
        <f t="shared" si="61"/>
        <v>0</v>
      </c>
      <c r="KG25">
        <f t="shared" si="62"/>
        <v>0</v>
      </c>
      <c r="KH25">
        <f t="shared" si="63"/>
        <v>0</v>
      </c>
      <c r="KI25">
        <f t="shared" si="64"/>
        <v>0</v>
      </c>
      <c r="KJ25">
        <f t="shared" si="65"/>
        <v>0</v>
      </c>
      <c r="KK25">
        <f t="shared" si="66"/>
        <v>0</v>
      </c>
      <c r="KL25">
        <f t="shared" si="67"/>
        <v>0</v>
      </c>
      <c r="KM25">
        <f t="shared" si="68"/>
        <v>0</v>
      </c>
      <c r="KN25">
        <f t="shared" si="69"/>
        <v>0</v>
      </c>
      <c r="KO25">
        <f t="shared" si="70"/>
        <v>0</v>
      </c>
      <c r="KP25">
        <f t="shared" si="71"/>
        <v>0</v>
      </c>
      <c r="KQ25">
        <f t="shared" si="72"/>
        <v>0</v>
      </c>
      <c r="KR25">
        <f t="shared" si="73"/>
        <v>0</v>
      </c>
      <c r="KS25">
        <f t="shared" si="74"/>
        <v>0</v>
      </c>
      <c r="KT25">
        <f t="shared" si="75"/>
        <v>0</v>
      </c>
      <c r="KU25">
        <f t="shared" si="76"/>
        <v>1</v>
      </c>
      <c r="KV25">
        <f t="shared" si="77"/>
        <v>0</v>
      </c>
      <c r="KW25">
        <f t="shared" si="78"/>
        <v>0</v>
      </c>
      <c r="KX25">
        <f t="shared" si="79"/>
        <v>0</v>
      </c>
      <c r="KY25">
        <f t="shared" si="80"/>
        <v>1</v>
      </c>
      <c r="KZ25">
        <f t="shared" si="81"/>
        <v>0</v>
      </c>
      <c r="LA25">
        <f t="shared" si="82"/>
        <v>0</v>
      </c>
      <c r="LB25">
        <f t="shared" si="83"/>
        <v>0</v>
      </c>
      <c r="LC25">
        <f t="shared" si="84"/>
        <v>0</v>
      </c>
      <c r="LD25">
        <f t="shared" si="85"/>
        <v>0</v>
      </c>
      <c r="LE25">
        <f t="shared" si="86"/>
        <v>0</v>
      </c>
      <c r="LF25">
        <f t="shared" si="87"/>
        <v>0</v>
      </c>
      <c r="LG25">
        <f t="shared" si="88"/>
        <v>0</v>
      </c>
      <c r="LH25">
        <f t="shared" si="89"/>
        <v>0</v>
      </c>
      <c r="LI25">
        <f t="shared" si="90"/>
        <v>0</v>
      </c>
      <c r="LJ25">
        <f t="shared" si="91"/>
        <v>0</v>
      </c>
      <c r="LK25">
        <f t="shared" si="92"/>
        <v>0</v>
      </c>
      <c r="LL25">
        <f t="shared" si="93"/>
        <v>0</v>
      </c>
      <c r="LM25">
        <f t="shared" si="94"/>
        <v>0</v>
      </c>
      <c r="LN25">
        <f t="shared" si="95"/>
        <v>0</v>
      </c>
      <c r="LO25">
        <f t="shared" si="96"/>
        <v>0</v>
      </c>
      <c r="LP25">
        <f t="shared" si="98"/>
        <v>4</v>
      </c>
    </row>
    <row r="26" spans="14:328" x14ac:dyDescent="0.3">
      <c r="N26" s="34">
        <v>2020</v>
      </c>
      <c r="O26" s="34">
        <v>2022</v>
      </c>
      <c r="P26">
        <f t="shared" si="99"/>
        <v>2022</v>
      </c>
      <c r="Z26" s="44"/>
      <c r="AA26" s="34"/>
      <c r="AB26" s="34"/>
      <c r="AC26" s="34"/>
      <c r="AD26" s="34"/>
      <c r="AE26" s="34">
        <v>2022</v>
      </c>
      <c r="AF26" s="34"/>
      <c r="AG26" s="34"/>
      <c r="AH26" s="34"/>
      <c r="AI26" s="34">
        <v>2022</v>
      </c>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v>2015</v>
      </c>
      <c r="BX26" s="34"/>
      <c r="BY26" s="34"/>
      <c r="BZ26" s="34"/>
      <c r="CA26" s="34"/>
      <c r="CB26" s="34">
        <v>2015</v>
      </c>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43"/>
      <c r="FU26">
        <v>1995</v>
      </c>
      <c r="HV26">
        <v>2014</v>
      </c>
      <c r="HW26">
        <f t="shared" si="0"/>
        <v>0</v>
      </c>
      <c r="HX26">
        <f t="shared" si="1"/>
        <v>0</v>
      </c>
      <c r="HY26">
        <f t="shared" si="2"/>
        <v>0</v>
      </c>
      <c r="HZ26">
        <f t="shared" si="3"/>
        <v>0</v>
      </c>
      <c r="IA26">
        <f t="shared" si="4"/>
        <v>0</v>
      </c>
      <c r="IB26">
        <f t="shared" si="5"/>
        <v>0</v>
      </c>
      <c r="IC26">
        <f t="shared" si="6"/>
        <v>0</v>
      </c>
      <c r="ID26">
        <f t="shared" si="7"/>
        <v>0</v>
      </c>
      <c r="IE26">
        <f t="shared" si="8"/>
        <v>0</v>
      </c>
      <c r="IF26">
        <f t="shared" si="9"/>
        <v>0</v>
      </c>
      <c r="IG26">
        <f t="shared" si="10"/>
        <v>0</v>
      </c>
      <c r="IH26">
        <f t="shared" si="11"/>
        <v>0</v>
      </c>
      <c r="II26">
        <f t="shared" si="12"/>
        <v>0</v>
      </c>
      <c r="IJ26">
        <f t="shared" si="13"/>
        <v>0</v>
      </c>
      <c r="IK26">
        <f t="shared" si="14"/>
        <v>0</v>
      </c>
      <c r="IL26">
        <f t="shared" si="15"/>
        <v>0</v>
      </c>
      <c r="IM26">
        <f t="shared" si="16"/>
        <v>0</v>
      </c>
      <c r="IN26">
        <f t="shared" si="17"/>
        <v>0</v>
      </c>
      <c r="IO26">
        <f t="shared" si="18"/>
        <v>0</v>
      </c>
      <c r="IP26">
        <f t="shared" si="19"/>
        <v>0</v>
      </c>
      <c r="IQ26">
        <f t="shared" si="20"/>
        <v>0</v>
      </c>
      <c r="IR26">
        <f t="shared" si="21"/>
        <v>0</v>
      </c>
      <c r="IS26">
        <f t="shared" si="22"/>
        <v>0</v>
      </c>
      <c r="IT26">
        <f t="shared" si="23"/>
        <v>0</v>
      </c>
      <c r="IU26">
        <f t="shared" si="24"/>
        <v>0</v>
      </c>
      <c r="IV26">
        <f t="shared" si="25"/>
        <v>0</v>
      </c>
      <c r="IW26">
        <f t="shared" si="26"/>
        <v>0</v>
      </c>
      <c r="IX26">
        <f t="shared" si="27"/>
        <v>0</v>
      </c>
      <c r="IY26">
        <f t="shared" si="28"/>
        <v>0</v>
      </c>
      <c r="IZ26">
        <f t="shared" si="29"/>
        <v>0</v>
      </c>
      <c r="JA26">
        <f t="shared" si="30"/>
        <v>0</v>
      </c>
      <c r="JB26">
        <f t="shared" si="31"/>
        <v>0</v>
      </c>
      <c r="JC26">
        <f t="shared" si="32"/>
        <v>0</v>
      </c>
      <c r="JD26">
        <f t="shared" si="33"/>
        <v>0</v>
      </c>
      <c r="JE26">
        <f t="shared" si="34"/>
        <v>0</v>
      </c>
      <c r="JF26">
        <f t="shared" si="35"/>
        <v>0</v>
      </c>
      <c r="JG26">
        <f t="shared" si="36"/>
        <v>0</v>
      </c>
      <c r="JH26">
        <f t="shared" si="37"/>
        <v>0</v>
      </c>
      <c r="JI26">
        <f t="shared" si="38"/>
        <v>0</v>
      </c>
      <c r="JJ26">
        <f t="shared" si="39"/>
        <v>0</v>
      </c>
      <c r="JK26">
        <f t="shared" si="40"/>
        <v>0</v>
      </c>
      <c r="JL26">
        <f t="shared" si="41"/>
        <v>0</v>
      </c>
      <c r="JM26">
        <f t="shared" si="42"/>
        <v>0</v>
      </c>
      <c r="JN26">
        <f t="shared" si="43"/>
        <v>0</v>
      </c>
      <c r="JO26">
        <f t="shared" si="44"/>
        <v>0</v>
      </c>
      <c r="JP26">
        <f t="shared" si="45"/>
        <v>0</v>
      </c>
      <c r="JQ26">
        <f t="shared" si="46"/>
        <v>1</v>
      </c>
      <c r="JR26">
        <f t="shared" si="47"/>
        <v>1</v>
      </c>
      <c r="JS26">
        <f t="shared" si="48"/>
        <v>1</v>
      </c>
      <c r="JT26">
        <f t="shared" si="49"/>
        <v>0</v>
      </c>
      <c r="JU26">
        <f t="shared" si="50"/>
        <v>0</v>
      </c>
      <c r="JV26">
        <f t="shared" si="51"/>
        <v>0</v>
      </c>
      <c r="JW26">
        <f t="shared" si="52"/>
        <v>0</v>
      </c>
      <c r="JX26">
        <f t="shared" si="53"/>
        <v>0</v>
      </c>
      <c r="JY26">
        <f t="shared" si="54"/>
        <v>0</v>
      </c>
      <c r="JZ26">
        <f t="shared" si="55"/>
        <v>0</v>
      </c>
      <c r="KA26">
        <f t="shared" si="56"/>
        <v>0</v>
      </c>
      <c r="KB26">
        <f t="shared" si="57"/>
        <v>0</v>
      </c>
      <c r="KC26">
        <f t="shared" si="58"/>
        <v>0</v>
      </c>
      <c r="KD26">
        <f t="shared" si="59"/>
        <v>0</v>
      </c>
      <c r="KE26">
        <f t="shared" si="60"/>
        <v>0</v>
      </c>
      <c r="KF26">
        <f t="shared" si="61"/>
        <v>0</v>
      </c>
      <c r="KG26">
        <f t="shared" si="62"/>
        <v>0</v>
      </c>
      <c r="KH26">
        <f t="shared" si="63"/>
        <v>0</v>
      </c>
      <c r="KI26">
        <f t="shared" si="64"/>
        <v>0</v>
      </c>
      <c r="KJ26">
        <f t="shared" si="65"/>
        <v>0</v>
      </c>
      <c r="KK26">
        <f t="shared" si="66"/>
        <v>0</v>
      </c>
      <c r="KL26">
        <f t="shared" si="67"/>
        <v>0</v>
      </c>
      <c r="KM26">
        <f t="shared" si="68"/>
        <v>0</v>
      </c>
      <c r="KN26">
        <f t="shared" si="69"/>
        <v>0</v>
      </c>
      <c r="KO26">
        <f t="shared" si="70"/>
        <v>0</v>
      </c>
      <c r="KP26">
        <f t="shared" si="71"/>
        <v>0</v>
      </c>
      <c r="KQ26">
        <f t="shared" si="72"/>
        <v>0</v>
      </c>
      <c r="KR26">
        <f t="shared" si="73"/>
        <v>0</v>
      </c>
      <c r="KS26">
        <f t="shared" si="74"/>
        <v>0</v>
      </c>
      <c r="KT26">
        <f t="shared" si="75"/>
        <v>0</v>
      </c>
      <c r="KU26">
        <f t="shared" si="76"/>
        <v>0</v>
      </c>
      <c r="KV26">
        <f t="shared" si="77"/>
        <v>0</v>
      </c>
      <c r="KW26">
        <f t="shared" si="78"/>
        <v>0</v>
      </c>
      <c r="KX26">
        <f t="shared" si="79"/>
        <v>0</v>
      </c>
      <c r="KY26">
        <f t="shared" si="80"/>
        <v>0</v>
      </c>
      <c r="KZ26">
        <f t="shared" si="81"/>
        <v>0</v>
      </c>
      <c r="LA26">
        <f t="shared" si="82"/>
        <v>0</v>
      </c>
      <c r="LB26">
        <f t="shared" si="83"/>
        <v>0</v>
      </c>
      <c r="LC26">
        <f t="shared" si="84"/>
        <v>0</v>
      </c>
      <c r="LD26">
        <f t="shared" si="85"/>
        <v>0</v>
      </c>
      <c r="LE26">
        <f t="shared" si="86"/>
        <v>0</v>
      </c>
      <c r="LF26">
        <f t="shared" si="87"/>
        <v>0</v>
      </c>
      <c r="LG26">
        <f t="shared" si="88"/>
        <v>0</v>
      </c>
      <c r="LH26">
        <f t="shared" si="89"/>
        <v>0</v>
      </c>
      <c r="LI26">
        <f t="shared" si="90"/>
        <v>0</v>
      </c>
      <c r="LJ26">
        <f t="shared" si="91"/>
        <v>0</v>
      </c>
      <c r="LK26">
        <f t="shared" si="92"/>
        <v>0</v>
      </c>
      <c r="LL26">
        <f t="shared" si="93"/>
        <v>0</v>
      </c>
      <c r="LM26">
        <f t="shared" si="94"/>
        <v>0</v>
      </c>
      <c r="LN26">
        <f t="shared" si="95"/>
        <v>0</v>
      </c>
      <c r="LO26">
        <f t="shared" si="96"/>
        <v>0</v>
      </c>
      <c r="LP26">
        <f t="shared" si="98"/>
        <v>3</v>
      </c>
    </row>
    <row r="27" spans="14:328" x14ac:dyDescent="0.3">
      <c r="N27" s="34">
        <v>2022</v>
      </c>
      <c r="O27" s="34">
        <v>2021</v>
      </c>
      <c r="P27">
        <f t="shared" si="99"/>
        <v>2021</v>
      </c>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v>1</v>
      </c>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v>1</v>
      </c>
      <c r="CZ27" s="34"/>
      <c r="DA27" s="34"/>
      <c r="DB27" s="34"/>
      <c r="DC27" s="34"/>
      <c r="DD27" s="34"/>
      <c r="DE27" s="34"/>
      <c r="DF27" s="34"/>
      <c r="DG27" s="34"/>
      <c r="DH27" s="34"/>
      <c r="DI27" s="34"/>
      <c r="DJ27" s="34"/>
      <c r="DK27" s="34"/>
      <c r="DL27" s="34"/>
      <c r="DM27" s="34"/>
      <c r="DN27" s="34"/>
      <c r="DO27" s="34"/>
      <c r="DP27" s="34"/>
      <c r="DQ27" s="34"/>
      <c r="DR27" s="34"/>
      <c r="DS27" s="43"/>
      <c r="FU27">
        <v>2013</v>
      </c>
      <c r="HV27">
        <v>2015</v>
      </c>
      <c r="HW27">
        <f t="shared" si="0"/>
        <v>0</v>
      </c>
      <c r="HX27">
        <f t="shared" si="1"/>
        <v>0</v>
      </c>
      <c r="HY27">
        <f t="shared" si="2"/>
        <v>0</v>
      </c>
      <c r="HZ27">
        <f t="shared" si="3"/>
        <v>0</v>
      </c>
      <c r="IA27">
        <f t="shared" si="4"/>
        <v>1</v>
      </c>
      <c r="IB27">
        <f t="shared" si="5"/>
        <v>0</v>
      </c>
      <c r="IC27">
        <f t="shared" si="6"/>
        <v>0</v>
      </c>
      <c r="ID27">
        <f t="shared" si="7"/>
        <v>0</v>
      </c>
      <c r="IE27">
        <f t="shared" si="8"/>
        <v>1</v>
      </c>
      <c r="IF27">
        <f t="shared" si="9"/>
        <v>0</v>
      </c>
      <c r="IG27">
        <f t="shared" si="10"/>
        <v>0</v>
      </c>
      <c r="IH27">
        <f t="shared" si="11"/>
        <v>0</v>
      </c>
      <c r="II27">
        <f t="shared" si="12"/>
        <v>0</v>
      </c>
      <c r="IJ27">
        <f t="shared" si="13"/>
        <v>0</v>
      </c>
      <c r="IK27">
        <f t="shared" si="14"/>
        <v>0</v>
      </c>
      <c r="IL27">
        <f t="shared" si="15"/>
        <v>0</v>
      </c>
      <c r="IM27">
        <f t="shared" si="16"/>
        <v>0</v>
      </c>
      <c r="IN27">
        <f t="shared" si="17"/>
        <v>0</v>
      </c>
      <c r="IO27">
        <f t="shared" si="18"/>
        <v>0</v>
      </c>
      <c r="IP27">
        <f t="shared" si="19"/>
        <v>0</v>
      </c>
      <c r="IQ27">
        <f t="shared" si="20"/>
        <v>0</v>
      </c>
      <c r="IR27">
        <f t="shared" si="21"/>
        <v>0</v>
      </c>
      <c r="IS27">
        <f t="shared" si="22"/>
        <v>0</v>
      </c>
      <c r="IT27">
        <f t="shared" si="23"/>
        <v>0</v>
      </c>
      <c r="IU27">
        <f t="shared" si="24"/>
        <v>0</v>
      </c>
      <c r="IV27">
        <f t="shared" si="25"/>
        <v>0</v>
      </c>
      <c r="IW27">
        <f t="shared" si="26"/>
        <v>0</v>
      </c>
      <c r="IX27">
        <f t="shared" si="27"/>
        <v>0</v>
      </c>
      <c r="IY27">
        <f t="shared" si="28"/>
        <v>0</v>
      </c>
      <c r="IZ27">
        <f t="shared" si="29"/>
        <v>0</v>
      </c>
      <c r="JA27">
        <f t="shared" si="30"/>
        <v>0</v>
      </c>
      <c r="JB27">
        <f t="shared" si="31"/>
        <v>0</v>
      </c>
      <c r="JC27">
        <f t="shared" si="32"/>
        <v>0</v>
      </c>
      <c r="JD27">
        <f t="shared" si="33"/>
        <v>0</v>
      </c>
      <c r="JE27">
        <f t="shared" si="34"/>
        <v>0</v>
      </c>
      <c r="JF27">
        <f t="shared" si="35"/>
        <v>0</v>
      </c>
      <c r="JG27">
        <f t="shared" si="36"/>
        <v>0</v>
      </c>
      <c r="JH27">
        <f t="shared" si="37"/>
        <v>0</v>
      </c>
      <c r="JI27">
        <f t="shared" si="38"/>
        <v>0</v>
      </c>
      <c r="JJ27">
        <f t="shared" si="39"/>
        <v>0</v>
      </c>
      <c r="JK27">
        <f t="shared" si="40"/>
        <v>0</v>
      </c>
      <c r="JL27">
        <f t="shared" si="41"/>
        <v>0</v>
      </c>
      <c r="JM27">
        <f t="shared" si="42"/>
        <v>0</v>
      </c>
      <c r="JN27">
        <f t="shared" si="43"/>
        <v>0</v>
      </c>
      <c r="JO27">
        <f t="shared" si="44"/>
        <v>0</v>
      </c>
      <c r="JP27">
        <f t="shared" si="45"/>
        <v>0</v>
      </c>
      <c r="JQ27">
        <f t="shared" si="46"/>
        <v>1</v>
      </c>
      <c r="JR27">
        <f t="shared" si="47"/>
        <v>1</v>
      </c>
      <c r="JS27">
        <f t="shared" si="48"/>
        <v>1</v>
      </c>
      <c r="JT27">
        <f t="shared" si="49"/>
        <v>0</v>
      </c>
      <c r="JU27">
        <f t="shared" si="50"/>
        <v>0</v>
      </c>
      <c r="JV27">
        <f t="shared" si="51"/>
        <v>0</v>
      </c>
      <c r="JW27">
        <f t="shared" si="52"/>
        <v>0</v>
      </c>
      <c r="JX27">
        <f t="shared" si="53"/>
        <v>1</v>
      </c>
      <c r="JY27">
        <f t="shared" si="54"/>
        <v>0</v>
      </c>
      <c r="JZ27">
        <f t="shared" si="55"/>
        <v>0</v>
      </c>
      <c r="KA27">
        <f t="shared" si="56"/>
        <v>1</v>
      </c>
      <c r="KB27">
        <f t="shared" si="57"/>
        <v>0</v>
      </c>
      <c r="KC27">
        <f t="shared" si="58"/>
        <v>0</v>
      </c>
      <c r="KD27">
        <f t="shared" si="59"/>
        <v>0</v>
      </c>
      <c r="KE27">
        <f t="shared" si="60"/>
        <v>0</v>
      </c>
      <c r="KF27">
        <f t="shared" si="61"/>
        <v>0</v>
      </c>
      <c r="KG27">
        <f t="shared" si="62"/>
        <v>0</v>
      </c>
      <c r="KH27">
        <f t="shared" si="63"/>
        <v>0</v>
      </c>
      <c r="KI27">
        <f t="shared" si="64"/>
        <v>0</v>
      </c>
      <c r="KJ27">
        <f t="shared" si="65"/>
        <v>0</v>
      </c>
      <c r="KK27">
        <f t="shared" si="66"/>
        <v>0</v>
      </c>
      <c r="KL27">
        <f t="shared" si="67"/>
        <v>0</v>
      </c>
      <c r="KM27">
        <f t="shared" si="68"/>
        <v>0</v>
      </c>
      <c r="KN27">
        <f t="shared" si="69"/>
        <v>0</v>
      </c>
      <c r="KO27">
        <f t="shared" si="70"/>
        <v>0</v>
      </c>
      <c r="KP27">
        <f t="shared" si="71"/>
        <v>0</v>
      </c>
      <c r="KQ27">
        <f t="shared" si="72"/>
        <v>0</v>
      </c>
      <c r="KR27">
        <f t="shared" si="73"/>
        <v>0</v>
      </c>
      <c r="KS27">
        <f t="shared" si="74"/>
        <v>0</v>
      </c>
      <c r="KT27">
        <f t="shared" si="75"/>
        <v>0</v>
      </c>
      <c r="KU27">
        <f t="shared" si="76"/>
        <v>0</v>
      </c>
      <c r="KV27">
        <f t="shared" si="77"/>
        <v>0</v>
      </c>
      <c r="KW27">
        <f t="shared" si="78"/>
        <v>0</v>
      </c>
      <c r="KX27">
        <f t="shared" si="79"/>
        <v>0</v>
      </c>
      <c r="KY27">
        <f t="shared" si="80"/>
        <v>0</v>
      </c>
      <c r="KZ27">
        <f t="shared" si="81"/>
        <v>0</v>
      </c>
      <c r="LA27">
        <f t="shared" si="82"/>
        <v>0</v>
      </c>
      <c r="LB27">
        <f t="shared" si="83"/>
        <v>0</v>
      </c>
      <c r="LC27">
        <f t="shared" si="84"/>
        <v>1</v>
      </c>
      <c r="LD27">
        <f t="shared" si="85"/>
        <v>0</v>
      </c>
      <c r="LE27">
        <f t="shared" si="86"/>
        <v>0</v>
      </c>
      <c r="LF27">
        <f t="shared" si="87"/>
        <v>0</v>
      </c>
      <c r="LG27">
        <f t="shared" si="88"/>
        <v>0</v>
      </c>
      <c r="LH27">
        <f t="shared" si="89"/>
        <v>0</v>
      </c>
      <c r="LI27">
        <f t="shared" si="90"/>
        <v>0</v>
      </c>
      <c r="LJ27">
        <f t="shared" si="91"/>
        <v>0</v>
      </c>
      <c r="LK27">
        <f t="shared" si="92"/>
        <v>0</v>
      </c>
      <c r="LL27">
        <f t="shared" si="93"/>
        <v>0</v>
      </c>
      <c r="LM27">
        <f t="shared" si="94"/>
        <v>0</v>
      </c>
      <c r="LN27">
        <f t="shared" si="95"/>
        <v>0</v>
      </c>
      <c r="LO27">
        <f t="shared" si="96"/>
        <v>1</v>
      </c>
      <c r="LP27">
        <f t="shared" si="98"/>
        <v>9</v>
      </c>
    </row>
    <row r="28" spans="14:328" x14ac:dyDescent="0.3">
      <c r="N28" s="34">
        <v>2023</v>
      </c>
      <c r="O28" s="34">
        <v>2021</v>
      </c>
      <c r="P28">
        <f t="shared" si="99"/>
        <v>2021</v>
      </c>
      <c r="Z28" s="4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v>2004</v>
      </c>
      <c r="BW28" s="34">
        <v>2018</v>
      </c>
      <c r="BX28" s="34"/>
      <c r="BY28" s="34"/>
      <c r="BZ28" s="34"/>
      <c r="CA28" s="34"/>
      <c r="CB28" s="34">
        <v>2023</v>
      </c>
      <c r="CC28" s="34"/>
      <c r="CD28" s="34"/>
      <c r="CE28" s="34"/>
      <c r="CF28" s="34"/>
      <c r="CG28" s="34"/>
      <c r="CH28" s="34"/>
      <c r="CI28" s="34"/>
      <c r="CJ28" s="34"/>
      <c r="CK28" s="34"/>
      <c r="CL28" s="34">
        <v>2023</v>
      </c>
      <c r="CM28" s="34"/>
      <c r="CN28" s="34"/>
      <c r="CO28" s="34"/>
      <c r="CP28" s="34"/>
      <c r="CQ28" s="34"/>
      <c r="CR28" s="34">
        <v>2023</v>
      </c>
      <c r="CS28" s="34"/>
      <c r="CT28" s="34"/>
      <c r="CU28" s="34"/>
      <c r="CV28" s="34"/>
      <c r="CW28" s="34"/>
      <c r="CX28" s="34"/>
      <c r="CY28" s="34"/>
      <c r="CZ28" s="34"/>
      <c r="DA28" s="34">
        <v>2023</v>
      </c>
      <c r="DB28" s="34"/>
      <c r="DC28" s="34"/>
      <c r="DD28" s="34"/>
      <c r="DE28" s="34"/>
      <c r="DF28" s="34"/>
      <c r="DG28" s="34"/>
      <c r="DH28" s="34"/>
      <c r="DI28" s="34"/>
      <c r="DJ28" s="34"/>
      <c r="DK28" s="34"/>
      <c r="DL28" s="34"/>
      <c r="DM28" s="34"/>
      <c r="DN28" s="34"/>
      <c r="DO28" s="34"/>
      <c r="DP28" s="34"/>
      <c r="DQ28" s="34"/>
      <c r="DR28" s="34"/>
      <c r="DS28" s="43"/>
      <c r="HV28">
        <v>2016</v>
      </c>
      <c r="HW28">
        <f t="shared" si="0"/>
        <v>0</v>
      </c>
      <c r="HX28">
        <f t="shared" si="1"/>
        <v>0</v>
      </c>
      <c r="HY28">
        <f t="shared" si="2"/>
        <v>0</v>
      </c>
      <c r="HZ28">
        <f t="shared" si="3"/>
        <v>0</v>
      </c>
      <c r="IA28">
        <f t="shared" si="4"/>
        <v>1</v>
      </c>
      <c r="IB28">
        <f t="shared" si="5"/>
        <v>0</v>
      </c>
      <c r="IC28">
        <f t="shared" si="6"/>
        <v>0</v>
      </c>
      <c r="ID28">
        <f t="shared" si="7"/>
        <v>0</v>
      </c>
      <c r="IE28">
        <f t="shared" si="8"/>
        <v>0</v>
      </c>
      <c r="IF28">
        <f t="shared" si="9"/>
        <v>0</v>
      </c>
      <c r="IG28">
        <f t="shared" si="10"/>
        <v>0</v>
      </c>
      <c r="IH28">
        <f t="shared" si="11"/>
        <v>0</v>
      </c>
      <c r="II28">
        <f t="shared" si="12"/>
        <v>0</v>
      </c>
      <c r="IJ28">
        <f t="shared" si="13"/>
        <v>0</v>
      </c>
      <c r="IK28">
        <f t="shared" si="14"/>
        <v>0</v>
      </c>
      <c r="IL28">
        <f t="shared" si="15"/>
        <v>0</v>
      </c>
      <c r="IM28">
        <f t="shared" si="16"/>
        <v>0</v>
      </c>
      <c r="IN28">
        <f t="shared" si="17"/>
        <v>0</v>
      </c>
      <c r="IO28">
        <f t="shared" si="18"/>
        <v>0</v>
      </c>
      <c r="IP28">
        <f t="shared" si="19"/>
        <v>0</v>
      </c>
      <c r="IQ28">
        <f t="shared" si="20"/>
        <v>0</v>
      </c>
      <c r="IR28">
        <f t="shared" si="21"/>
        <v>0</v>
      </c>
      <c r="IS28">
        <f t="shared" si="22"/>
        <v>0</v>
      </c>
      <c r="IT28">
        <f t="shared" si="23"/>
        <v>0</v>
      </c>
      <c r="IU28">
        <f t="shared" si="24"/>
        <v>0</v>
      </c>
      <c r="IV28">
        <f t="shared" si="25"/>
        <v>0</v>
      </c>
      <c r="IW28">
        <f t="shared" si="26"/>
        <v>0</v>
      </c>
      <c r="IX28">
        <f t="shared" si="27"/>
        <v>0</v>
      </c>
      <c r="IY28">
        <f t="shared" si="28"/>
        <v>0</v>
      </c>
      <c r="IZ28">
        <f t="shared" si="29"/>
        <v>0</v>
      </c>
      <c r="JA28">
        <f t="shared" si="30"/>
        <v>0</v>
      </c>
      <c r="JB28">
        <f t="shared" si="31"/>
        <v>0</v>
      </c>
      <c r="JC28">
        <f t="shared" si="32"/>
        <v>0</v>
      </c>
      <c r="JD28">
        <f t="shared" si="33"/>
        <v>0</v>
      </c>
      <c r="JE28">
        <f t="shared" si="34"/>
        <v>0</v>
      </c>
      <c r="JF28">
        <f t="shared" si="35"/>
        <v>0</v>
      </c>
      <c r="JG28">
        <f t="shared" si="36"/>
        <v>0</v>
      </c>
      <c r="JH28">
        <f t="shared" si="37"/>
        <v>0</v>
      </c>
      <c r="JI28">
        <f t="shared" si="38"/>
        <v>0</v>
      </c>
      <c r="JJ28">
        <f t="shared" si="39"/>
        <v>0</v>
      </c>
      <c r="JK28">
        <f t="shared" si="40"/>
        <v>0</v>
      </c>
      <c r="JL28">
        <f t="shared" si="41"/>
        <v>0</v>
      </c>
      <c r="JM28">
        <f t="shared" si="42"/>
        <v>0</v>
      </c>
      <c r="JN28">
        <f t="shared" si="43"/>
        <v>0</v>
      </c>
      <c r="JO28">
        <f t="shared" si="44"/>
        <v>0</v>
      </c>
      <c r="JP28">
        <f t="shared" si="45"/>
        <v>1</v>
      </c>
      <c r="JQ28">
        <f t="shared" si="46"/>
        <v>0</v>
      </c>
      <c r="JR28">
        <f t="shared" si="47"/>
        <v>1</v>
      </c>
      <c r="JS28">
        <f t="shared" si="48"/>
        <v>1</v>
      </c>
      <c r="JT28">
        <f t="shared" si="49"/>
        <v>0</v>
      </c>
      <c r="JU28">
        <f t="shared" si="50"/>
        <v>0</v>
      </c>
      <c r="JV28">
        <f t="shared" si="51"/>
        <v>0</v>
      </c>
      <c r="JW28">
        <f t="shared" si="52"/>
        <v>0</v>
      </c>
      <c r="JX28">
        <f t="shared" si="53"/>
        <v>1</v>
      </c>
      <c r="JY28">
        <f t="shared" si="54"/>
        <v>0</v>
      </c>
      <c r="JZ28">
        <f t="shared" si="55"/>
        <v>0</v>
      </c>
      <c r="KA28">
        <f t="shared" si="56"/>
        <v>0</v>
      </c>
      <c r="KB28">
        <f t="shared" si="57"/>
        <v>0</v>
      </c>
      <c r="KC28">
        <f t="shared" si="58"/>
        <v>0</v>
      </c>
      <c r="KD28">
        <f t="shared" si="59"/>
        <v>0</v>
      </c>
      <c r="KE28">
        <f t="shared" si="60"/>
        <v>0</v>
      </c>
      <c r="KF28">
        <f t="shared" si="61"/>
        <v>0</v>
      </c>
      <c r="KG28">
        <f t="shared" si="62"/>
        <v>0</v>
      </c>
      <c r="KH28">
        <f t="shared" si="63"/>
        <v>1</v>
      </c>
      <c r="KI28">
        <f t="shared" si="64"/>
        <v>0</v>
      </c>
      <c r="KJ28">
        <f t="shared" si="65"/>
        <v>0</v>
      </c>
      <c r="KK28">
        <f t="shared" si="66"/>
        <v>0</v>
      </c>
      <c r="KL28">
        <f t="shared" si="67"/>
        <v>0</v>
      </c>
      <c r="KM28">
        <f t="shared" si="68"/>
        <v>0</v>
      </c>
      <c r="KN28">
        <f t="shared" si="69"/>
        <v>0</v>
      </c>
      <c r="KO28">
        <f t="shared" si="70"/>
        <v>0</v>
      </c>
      <c r="KP28">
        <f t="shared" si="71"/>
        <v>0</v>
      </c>
      <c r="KQ28">
        <f t="shared" si="72"/>
        <v>0</v>
      </c>
      <c r="KR28">
        <f t="shared" si="73"/>
        <v>0</v>
      </c>
      <c r="KS28">
        <f t="shared" si="74"/>
        <v>0</v>
      </c>
      <c r="KT28">
        <f t="shared" si="75"/>
        <v>0</v>
      </c>
      <c r="KU28">
        <f t="shared" si="76"/>
        <v>0</v>
      </c>
      <c r="KV28">
        <f t="shared" si="77"/>
        <v>0</v>
      </c>
      <c r="KW28">
        <f t="shared" si="78"/>
        <v>0</v>
      </c>
      <c r="KX28">
        <f t="shared" si="79"/>
        <v>0</v>
      </c>
      <c r="KY28">
        <f t="shared" si="80"/>
        <v>0</v>
      </c>
      <c r="KZ28">
        <f t="shared" si="81"/>
        <v>0</v>
      </c>
      <c r="LA28">
        <f t="shared" si="82"/>
        <v>0</v>
      </c>
      <c r="LB28">
        <f t="shared" si="83"/>
        <v>0</v>
      </c>
      <c r="LC28">
        <f t="shared" si="84"/>
        <v>0</v>
      </c>
      <c r="LD28">
        <f t="shared" si="85"/>
        <v>0</v>
      </c>
      <c r="LE28">
        <f t="shared" si="86"/>
        <v>0</v>
      </c>
      <c r="LF28">
        <f t="shared" si="87"/>
        <v>0</v>
      </c>
      <c r="LG28">
        <f t="shared" si="88"/>
        <v>0</v>
      </c>
      <c r="LH28">
        <f t="shared" si="89"/>
        <v>0</v>
      </c>
      <c r="LI28">
        <f t="shared" si="90"/>
        <v>0</v>
      </c>
      <c r="LJ28">
        <f t="shared" si="91"/>
        <v>0</v>
      </c>
      <c r="LK28">
        <f t="shared" si="92"/>
        <v>0</v>
      </c>
      <c r="LL28">
        <f t="shared" si="93"/>
        <v>0</v>
      </c>
      <c r="LM28">
        <f t="shared" si="94"/>
        <v>0</v>
      </c>
      <c r="LN28">
        <f t="shared" si="95"/>
        <v>0</v>
      </c>
      <c r="LO28">
        <f t="shared" si="96"/>
        <v>0</v>
      </c>
      <c r="LP28">
        <f t="shared" si="98"/>
        <v>6</v>
      </c>
    </row>
    <row r="29" spans="14:328" x14ac:dyDescent="0.3">
      <c r="N29" s="34">
        <v>2023</v>
      </c>
      <c r="O29" s="34">
        <v>2023</v>
      </c>
      <c r="P29">
        <f t="shared" si="99"/>
        <v>2023</v>
      </c>
      <c r="Z29" s="4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v>1996</v>
      </c>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v>2012</v>
      </c>
      <c r="CZ29" s="34"/>
      <c r="DA29" s="34"/>
      <c r="DB29" s="34"/>
      <c r="DC29" s="34"/>
      <c r="DD29" s="34"/>
      <c r="DE29" s="34"/>
      <c r="DF29" s="34"/>
      <c r="DG29" s="34"/>
      <c r="DH29" s="34">
        <v>2017</v>
      </c>
      <c r="DI29" s="34"/>
      <c r="DJ29" s="34"/>
      <c r="DK29" s="34"/>
      <c r="DL29" s="34"/>
      <c r="DM29" s="34"/>
      <c r="DN29" s="34"/>
      <c r="DO29" s="34"/>
      <c r="DP29" s="34"/>
      <c r="DQ29" s="34"/>
      <c r="DR29" s="34"/>
      <c r="DS29" s="43"/>
      <c r="HV29">
        <v>2017</v>
      </c>
      <c r="HW29">
        <f t="shared" si="0"/>
        <v>0</v>
      </c>
      <c r="HX29">
        <f t="shared" si="1"/>
        <v>0</v>
      </c>
      <c r="HY29">
        <f t="shared" si="2"/>
        <v>0</v>
      </c>
      <c r="HZ29">
        <f t="shared" si="3"/>
        <v>0</v>
      </c>
      <c r="IA29">
        <f t="shared" si="4"/>
        <v>0</v>
      </c>
      <c r="IB29">
        <f t="shared" si="5"/>
        <v>0</v>
      </c>
      <c r="IC29">
        <f t="shared" si="6"/>
        <v>0</v>
      </c>
      <c r="ID29">
        <f t="shared" si="7"/>
        <v>0</v>
      </c>
      <c r="IE29">
        <f t="shared" si="8"/>
        <v>0</v>
      </c>
      <c r="IF29">
        <f t="shared" si="9"/>
        <v>0</v>
      </c>
      <c r="IG29">
        <f t="shared" si="10"/>
        <v>0</v>
      </c>
      <c r="IH29">
        <f t="shared" si="11"/>
        <v>0</v>
      </c>
      <c r="II29">
        <f t="shared" si="12"/>
        <v>0</v>
      </c>
      <c r="IJ29">
        <f t="shared" si="13"/>
        <v>0</v>
      </c>
      <c r="IK29">
        <f t="shared" si="14"/>
        <v>0</v>
      </c>
      <c r="IL29">
        <f t="shared" si="15"/>
        <v>0</v>
      </c>
      <c r="IM29">
        <f t="shared" si="16"/>
        <v>0</v>
      </c>
      <c r="IN29">
        <f t="shared" si="17"/>
        <v>0</v>
      </c>
      <c r="IO29">
        <f t="shared" si="18"/>
        <v>0</v>
      </c>
      <c r="IP29">
        <f t="shared" si="19"/>
        <v>0</v>
      </c>
      <c r="IQ29">
        <f t="shared" si="20"/>
        <v>0</v>
      </c>
      <c r="IR29">
        <f t="shared" si="21"/>
        <v>0</v>
      </c>
      <c r="IS29">
        <f t="shared" si="22"/>
        <v>0</v>
      </c>
      <c r="IT29">
        <f t="shared" si="23"/>
        <v>0</v>
      </c>
      <c r="IU29">
        <f t="shared" si="24"/>
        <v>0</v>
      </c>
      <c r="IV29">
        <f t="shared" si="25"/>
        <v>0</v>
      </c>
      <c r="IW29">
        <f t="shared" si="26"/>
        <v>0</v>
      </c>
      <c r="IX29">
        <f t="shared" si="27"/>
        <v>0</v>
      </c>
      <c r="IY29">
        <f t="shared" si="28"/>
        <v>0</v>
      </c>
      <c r="IZ29">
        <f t="shared" si="29"/>
        <v>0</v>
      </c>
      <c r="JA29">
        <f t="shared" si="30"/>
        <v>0</v>
      </c>
      <c r="JB29">
        <f t="shared" si="31"/>
        <v>0</v>
      </c>
      <c r="JC29">
        <f t="shared" si="32"/>
        <v>0</v>
      </c>
      <c r="JD29">
        <f t="shared" si="33"/>
        <v>0</v>
      </c>
      <c r="JE29">
        <f t="shared" si="34"/>
        <v>0</v>
      </c>
      <c r="JF29">
        <f t="shared" si="35"/>
        <v>0</v>
      </c>
      <c r="JG29">
        <f t="shared" si="36"/>
        <v>0</v>
      </c>
      <c r="JH29">
        <f t="shared" si="37"/>
        <v>0</v>
      </c>
      <c r="JI29">
        <f t="shared" si="38"/>
        <v>0</v>
      </c>
      <c r="JJ29">
        <f t="shared" si="39"/>
        <v>0</v>
      </c>
      <c r="JK29">
        <f t="shared" si="40"/>
        <v>0</v>
      </c>
      <c r="JL29">
        <f t="shared" si="41"/>
        <v>0</v>
      </c>
      <c r="JM29">
        <f t="shared" si="42"/>
        <v>0</v>
      </c>
      <c r="JN29">
        <f t="shared" si="43"/>
        <v>0</v>
      </c>
      <c r="JO29">
        <f t="shared" si="44"/>
        <v>0</v>
      </c>
      <c r="JP29">
        <f t="shared" si="45"/>
        <v>0</v>
      </c>
      <c r="JQ29">
        <f t="shared" si="46"/>
        <v>0</v>
      </c>
      <c r="JR29">
        <f t="shared" si="47"/>
        <v>1</v>
      </c>
      <c r="JS29">
        <f t="shared" si="48"/>
        <v>1</v>
      </c>
      <c r="JT29">
        <f t="shared" si="49"/>
        <v>0</v>
      </c>
      <c r="JU29">
        <f t="shared" si="50"/>
        <v>0</v>
      </c>
      <c r="JV29">
        <f t="shared" si="51"/>
        <v>1</v>
      </c>
      <c r="JW29">
        <f t="shared" si="52"/>
        <v>1</v>
      </c>
      <c r="JX29">
        <f t="shared" si="53"/>
        <v>0</v>
      </c>
      <c r="JY29">
        <f t="shared" si="54"/>
        <v>0</v>
      </c>
      <c r="JZ29">
        <f t="shared" si="55"/>
        <v>0</v>
      </c>
      <c r="KA29">
        <f t="shared" si="56"/>
        <v>1</v>
      </c>
      <c r="KB29">
        <f t="shared" si="57"/>
        <v>0</v>
      </c>
      <c r="KC29">
        <f t="shared" si="58"/>
        <v>0</v>
      </c>
      <c r="KD29">
        <f t="shared" si="59"/>
        <v>0</v>
      </c>
      <c r="KE29">
        <f t="shared" si="60"/>
        <v>0</v>
      </c>
      <c r="KF29">
        <f t="shared" si="61"/>
        <v>0</v>
      </c>
      <c r="KG29">
        <f t="shared" si="62"/>
        <v>1</v>
      </c>
      <c r="KH29">
        <f t="shared" si="63"/>
        <v>0</v>
      </c>
      <c r="KI29">
        <f t="shared" si="64"/>
        <v>0</v>
      </c>
      <c r="KJ29">
        <f t="shared" si="65"/>
        <v>0</v>
      </c>
      <c r="KK29">
        <f t="shared" si="66"/>
        <v>0</v>
      </c>
      <c r="KL29">
        <f t="shared" si="67"/>
        <v>0</v>
      </c>
      <c r="KM29">
        <f t="shared" si="68"/>
        <v>0</v>
      </c>
      <c r="KN29">
        <f t="shared" si="69"/>
        <v>0</v>
      </c>
      <c r="KO29">
        <f t="shared" si="70"/>
        <v>0</v>
      </c>
      <c r="KP29">
        <f t="shared" si="71"/>
        <v>0</v>
      </c>
      <c r="KQ29">
        <f t="shared" si="72"/>
        <v>0</v>
      </c>
      <c r="KR29">
        <f t="shared" si="73"/>
        <v>0</v>
      </c>
      <c r="KS29">
        <f t="shared" si="74"/>
        <v>0</v>
      </c>
      <c r="KT29">
        <f t="shared" si="75"/>
        <v>0</v>
      </c>
      <c r="KU29">
        <f t="shared" si="76"/>
        <v>0</v>
      </c>
      <c r="KV29">
        <f t="shared" si="77"/>
        <v>0</v>
      </c>
      <c r="KW29">
        <f t="shared" si="78"/>
        <v>0</v>
      </c>
      <c r="KX29">
        <f t="shared" si="79"/>
        <v>0</v>
      </c>
      <c r="KY29">
        <f t="shared" si="80"/>
        <v>0</v>
      </c>
      <c r="KZ29">
        <f t="shared" si="81"/>
        <v>0</v>
      </c>
      <c r="LA29">
        <f t="shared" si="82"/>
        <v>0</v>
      </c>
      <c r="LB29">
        <f t="shared" si="83"/>
        <v>0</v>
      </c>
      <c r="LC29">
        <f t="shared" si="84"/>
        <v>0</v>
      </c>
      <c r="LD29">
        <f t="shared" si="85"/>
        <v>1</v>
      </c>
      <c r="LE29">
        <f t="shared" si="86"/>
        <v>1</v>
      </c>
      <c r="LF29">
        <f t="shared" si="87"/>
        <v>0</v>
      </c>
      <c r="LG29">
        <f t="shared" si="88"/>
        <v>0</v>
      </c>
      <c r="LH29">
        <f t="shared" si="89"/>
        <v>0</v>
      </c>
      <c r="LI29">
        <f t="shared" si="90"/>
        <v>0</v>
      </c>
      <c r="LJ29">
        <f t="shared" si="91"/>
        <v>0</v>
      </c>
      <c r="LK29">
        <f t="shared" si="92"/>
        <v>0</v>
      </c>
      <c r="LL29">
        <f t="shared" si="93"/>
        <v>0</v>
      </c>
      <c r="LM29">
        <f t="shared" si="94"/>
        <v>0</v>
      </c>
      <c r="LN29">
        <f t="shared" si="95"/>
        <v>0</v>
      </c>
      <c r="LO29">
        <f t="shared" si="96"/>
        <v>0</v>
      </c>
      <c r="LP29">
        <f t="shared" si="98"/>
        <v>8</v>
      </c>
    </row>
    <row r="30" spans="14:328" x14ac:dyDescent="0.3">
      <c r="N30" s="34">
        <v>2019</v>
      </c>
      <c r="O30" s="34">
        <v>2019</v>
      </c>
      <c r="P30">
        <f t="shared" si="99"/>
        <v>2019</v>
      </c>
      <c r="Z30" s="4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v>2007</v>
      </c>
      <c r="BW30" s="34">
        <v>2019</v>
      </c>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43"/>
      <c r="HV30">
        <v>2018</v>
      </c>
      <c r="HW30">
        <f t="shared" si="0"/>
        <v>0</v>
      </c>
      <c r="HX30">
        <f t="shared" si="1"/>
        <v>0</v>
      </c>
      <c r="HY30">
        <f t="shared" si="2"/>
        <v>0</v>
      </c>
      <c r="HZ30">
        <f t="shared" si="3"/>
        <v>0</v>
      </c>
      <c r="IA30">
        <f t="shared" si="4"/>
        <v>0</v>
      </c>
      <c r="IB30">
        <f t="shared" si="5"/>
        <v>0</v>
      </c>
      <c r="IC30">
        <f t="shared" si="6"/>
        <v>0</v>
      </c>
      <c r="ID30">
        <f t="shared" si="7"/>
        <v>0</v>
      </c>
      <c r="IE30">
        <f t="shared" si="8"/>
        <v>0</v>
      </c>
      <c r="IF30">
        <f t="shared" si="9"/>
        <v>1</v>
      </c>
      <c r="IG30">
        <f t="shared" si="10"/>
        <v>0</v>
      </c>
      <c r="IH30">
        <f t="shared" si="11"/>
        <v>0</v>
      </c>
      <c r="II30">
        <f t="shared" si="12"/>
        <v>0</v>
      </c>
      <c r="IJ30">
        <f t="shared" si="13"/>
        <v>0</v>
      </c>
      <c r="IK30">
        <f t="shared" si="14"/>
        <v>0</v>
      </c>
      <c r="IL30">
        <f t="shared" si="15"/>
        <v>0</v>
      </c>
      <c r="IM30">
        <f t="shared" si="16"/>
        <v>0</v>
      </c>
      <c r="IN30">
        <f t="shared" si="17"/>
        <v>0</v>
      </c>
      <c r="IO30">
        <f t="shared" si="18"/>
        <v>0</v>
      </c>
      <c r="IP30">
        <f t="shared" si="19"/>
        <v>0</v>
      </c>
      <c r="IQ30">
        <f t="shared" si="20"/>
        <v>0</v>
      </c>
      <c r="IR30">
        <f t="shared" si="21"/>
        <v>0</v>
      </c>
      <c r="IS30">
        <f t="shared" si="22"/>
        <v>0</v>
      </c>
      <c r="IT30">
        <f t="shared" si="23"/>
        <v>0</v>
      </c>
      <c r="IU30">
        <f t="shared" si="24"/>
        <v>0</v>
      </c>
      <c r="IV30">
        <f t="shared" si="25"/>
        <v>0</v>
      </c>
      <c r="IW30">
        <f t="shared" si="26"/>
        <v>0</v>
      </c>
      <c r="IX30">
        <f t="shared" si="27"/>
        <v>0</v>
      </c>
      <c r="IY30">
        <f t="shared" si="28"/>
        <v>0</v>
      </c>
      <c r="IZ30">
        <f t="shared" si="29"/>
        <v>0</v>
      </c>
      <c r="JA30">
        <f t="shared" si="30"/>
        <v>0</v>
      </c>
      <c r="JB30">
        <f t="shared" si="31"/>
        <v>0</v>
      </c>
      <c r="JC30">
        <f t="shared" si="32"/>
        <v>0</v>
      </c>
      <c r="JD30">
        <f t="shared" si="33"/>
        <v>0</v>
      </c>
      <c r="JE30">
        <f t="shared" si="34"/>
        <v>1</v>
      </c>
      <c r="JF30">
        <f t="shared" si="35"/>
        <v>0</v>
      </c>
      <c r="JG30">
        <f t="shared" si="36"/>
        <v>0</v>
      </c>
      <c r="JH30">
        <f t="shared" si="37"/>
        <v>0</v>
      </c>
      <c r="JI30">
        <f t="shared" si="38"/>
        <v>0</v>
      </c>
      <c r="JJ30">
        <f t="shared" si="39"/>
        <v>0</v>
      </c>
      <c r="JK30">
        <f t="shared" si="40"/>
        <v>0</v>
      </c>
      <c r="JL30">
        <f t="shared" si="41"/>
        <v>0</v>
      </c>
      <c r="JM30">
        <f t="shared" si="42"/>
        <v>0</v>
      </c>
      <c r="JN30">
        <f t="shared" si="43"/>
        <v>0</v>
      </c>
      <c r="JO30">
        <f t="shared" si="44"/>
        <v>0</v>
      </c>
      <c r="JP30">
        <f t="shared" si="45"/>
        <v>1</v>
      </c>
      <c r="JQ30">
        <f t="shared" si="46"/>
        <v>1</v>
      </c>
      <c r="JR30">
        <f t="shared" si="47"/>
        <v>1</v>
      </c>
      <c r="JS30">
        <f t="shared" si="48"/>
        <v>1</v>
      </c>
      <c r="JT30">
        <f t="shared" si="49"/>
        <v>0</v>
      </c>
      <c r="JU30">
        <f t="shared" si="50"/>
        <v>0</v>
      </c>
      <c r="JV30">
        <f t="shared" si="51"/>
        <v>0</v>
      </c>
      <c r="JW30">
        <f t="shared" si="52"/>
        <v>0</v>
      </c>
      <c r="JX30">
        <f t="shared" si="53"/>
        <v>1</v>
      </c>
      <c r="JY30">
        <f t="shared" si="54"/>
        <v>0</v>
      </c>
      <c r="JZ30">
        <f t="shared" si="55"/>
        <v>0</v>
      </c>
      <c r="KA30">
        <f t="shared" si="56"/>
        <v>1</v>
      </c>
      <c r="KB30">
        <f t="shared" si="57"/>
        <v>0</v>
      </c>
      <c r="KC30">
        <f t="shared" si="58"/>
        <v>0</v>
      </c>
      <c r="KD30">
        <f t="shared" si="59"/>
        <v>0</v>
      </c>
      <c r="KE30">
        <f t="shared" si="60"/>
        <v>0</v>
      </c>
      <c r="KF30">
        <f t="shared" si="61"/>
        <v>0</v>
      </c>
      <c r="KG30">
        <f t="shared" si="62"/>
        <v>0</v>
      </c>
      <c r="KH30">
        <f t="shared" si="63"/>
        <v>1</v>
      </c>
      <c r="KI30">
        <f t="shared" si="64"/>
        <v>0</v>
      </c>
      <c r="KJ30">
        <f t="shared" si="65"/>
        <v>0</v>
      </c>
      <c r="KK30">
        <f t="shared" si="66"/>
        <v>0</v>
      </c>
      <c r="KL30">
        <f t="shared" si="67"/>
        <v>0</v>
      </c>
      <c r="KM30">
        <f t="shared" si="68"/>
        <v>0</v>
      </c>
      <c r="KN30">
        <f t="shared" si="69"/>
        <v>0</v>
      </c>
      <c r="KO30">
        <f t="shared" si="70"/>
        <v>0</v>
      </c>
      <c r="KP30">
        <f t="shared" si="71"/>
        <v>0</v>
      </c>
      <c r="KQ30">
        <f t="shared" si="72"/>
        <v>0</v>
      </c>
      <c r="KR30">
        <f t="shared" si="73"/>
        <v>0</v>
      </c>
      <c r="KS30">
        <f t="shared" si="74"/>
        <v>0</v>
      </c>
      <c r="KT30">
        <f t="shared" si="75"/>
        <v>0</v>
      </c>
      <c r="KU30">
        <f t="shared" si="76"/>
        <v>0</v>
      </c>
      <c r="KV30">
        <f t="shared" si="77"/>
        <v>0</v>
      </c>
      <c r="KW30">
        <f t="shared" si="78"/>
        <v>0</v>
      </c>
      <c r="KX30">
        <f t="shared" si="79"/>
        <v>0</v>
      </c>
      <c r="KY30">
        <f t="shared" si="80"/>
        <v>0</v>
      </c>
      <c r="KZ30">
        <f t="shared" si="81"/>
        <v>0</v>
      </c>
      <c r="LA30">
        <f t="shared" si="82"/>
        <v>0</v>
      </c>
      <c r="LB30">
        <f t="shared" si="83"/>
        <v>1</v>
      </c>
      <c r="LC30">
        <f t="shared" si="84"/>
        <v>0</v>
      </c>
      <c r="LD30">
        <f t="shared" si="85"/>
        <v>0</v>
      </c>
      <c r="LE30">
        <f t="shared" si="86"/>
        <v>0</v>
      </c>
      <c r="LF30">
        <f t="shared" si="87"/>
        <v>0</v>
      </c>
      <c r="LG30">
        <f t="shared" si="88"/>
        <v>0</v>
      </c>
      <c r="LH30">
        <f t="shared" si="89"/>
        <v>0</v>
      </c>
      <c r="LI30">
        <f t="shared" si="90"/>
        <v>0</v>
      </c>
      <c r="LJ30">
        <f t="shared" si="91"/>
        <v>0</v>
      </c>
      <c r="LK30">
        <f t="shared" si="92"/>
        <v>0</v>
      </c>
      <c r="LL30">
        <f t="shared" si="93"/>
        <v>0</v>
      </c>
      <c r="LM30">
        <f t="shared" si="94"/>
        <v>0</v>
      </c>
      <c r="LN30">
        <f t="shared" si="95"/>
        <v>0</v>
      </c>
      <c r="LO30">
        <f t="shared" si="96"/>
        <v>0</v>
      </c>
      <c r="LP30">
        <f t="shared" si="98"/>
        <v>10</v>
      </c>
    </row>
    <row r="31" spans="14:328" x14ac:dyDescent="0.3">
      <c r="N31" s="34">
        <v>2023</v>
      </c>
      <c r="O31" s="34">
        <v>2022</v>
      </c>
      <c r="P31">
        <f t="shared" si="99"/>
        <v>2022</v>
      </c>
      <c r="Z31" s="44"/>
      <c r="AA31" s="34"/>
      <c r="AB31" s="34">
        <v>2021</v>
      </c>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v>1996</v>
      </c>
      <c r="BW31" s="34">
        <v>2009</v>
      </c>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43"/>
      <c r="HV31">
        <v>2019</v>
      </c>
      <c r="HW31">
        <f t="shared" si="0"/>
        <v>0</v>
      </c>
      <c r="HX31">
        <f t="shared" si="1"/>
        <v>0</v>
      </c>
      <c r="HY31">
        <f t="shared" si="2"/>
        <v>0</v>
      </c>
      <c r="HZ31">
        <f t="shared" si="3"/>
        <v>0</v>
      </c>
      <c r="IA31">
        <f t="shared" si="4"/>
        <v>1</v>
      </c>
      <c r="IB31">
        <f t="shared" si="5"/>
        <v>0</v>
      </c>
      <c r="IC31">
        <f t="shared" si="6"/>
        <v>0</v>
      </c>
      <c r="ID31">
        <f t="shared" si="7"/>
        <v>0</v>
      </c>
      <c r="IE31">
        <f t="shared" si="8"/>
        <v>0</v>
      </c>
      <c r="IF31">
        <f t="shared" si="9"/>
        <v>0</v>
      </c>
      <c r="IG31">
        <f t="shared" si="10"/>
        <v>0</v>
      </c>
      <c r="IH31">
        <f t="shared" si="11"/>
        <v>0</v>
      </c>
      <c r="II31">
        <f t="shared" si="12"/>
        <v>0</v>
      </c>
      <c r="IJ31">
        <f t="shared" si="13"/>
        <v>0</v>
      </c>
      <c r="IK31">
        <f t="shared" si="14"/>
        <v>0</v>
      </c>
      <c r="IL31">
        <f t="shared" si="15"/>
        <v>0</v>
      </c>
      <c r="IM31">
        <f t="shared" si="16"/>
        <v>0</v>
      </c>
      <c r="IN31">
        <f t="shared" si="17"/>
        <v>0</v>
      </c>
      <c r="IO31">
        <f t="shared" si="18"/>
        <v>0</v>
      </c>
      <c r="IP31">
        <f t="shared" si="19"/>
        <v>0</v>
      </c>
      <c r="IQ31">
        <f t="shared" si="20"/>
        <v>0</v>
      </c>
      <c r="IR31">
        <f t="shared" si="21"/>
        <v>0</v>
      </c>
      <c r="IS31">
        <f t="shared" si="22"/>
        <v>0</v>
      </c>
      <c r="IT31">
        <f t="shared" si="23"/>
        <v>0</v>
      </c>
      <c r="IU31">
        <f t="shared" si="24"/>
        <v>0</v>
      </c>
      <c r="IV31">
        <f t="shared" si="25"/>
        <v>0</v>
      </c>
      <c r="IW31">
        <f t="shared" si="26"/>
        <v>0</v>
      </c>
      <c r="IX31">
        <f t="shared" si="27"/>
        <v>0</v>
      </c>
      <c r="IY31">
        <f t="shared" si="28"/>
        <v>0</v>
      </c>
      <c r="IZ31">
        <f t="shared" si="29"/>
        <v>0</v>
      </c>
      <c r="JA31">
        <f t="shared" si="30"/>
        <v>0</v>
      </c>
      <c r="JB31">
        <f t="shared" si="31"/>
        <v>0</v>
      </c>
      <c r="JC31">
        <f t="shared" si="32"/>
        <v>0</v>
      </c>
      <c r="JD31">
        <f t="shared" si="33"/>
        <v>0</v>
      </c>
      <c r="JE31">
        <f t="shared" si="34"/>
        <v>0</v>
      </c>
      <c r="JF31">
        <f t="shared" si="35"/>
        <v>0</v>
      </c>
      <c r="JG31">
        <f t="shared" si="36"/>
        <v>0</v>
      </c>
      <c r="JH31">
        <f t="shared" si="37"/>
        <v>0</v>
      </c>
      <c r="JI31">
        <f t="shared" si="38"/>
        <v>0</v>
      </c>
      <c r="JJ31">
        <f t="shared" si="39"/>
        <v>0</v>
      </c>
      <c r="JK31">
        <f t="shared" si="40"/>
        <v>0</v>
      </c>
      <c r="JL31">
        <f t="shared" si="41"/>
        <v>0</v>
      </c>
      <c r="JM31">
        <f t="shared" si="42"/>
        <v>0</v>
      </c>
      <c r="JN31">
        <f t="shared" si="43"/>
        <v>0</v>
      </c>
      <c r="JO31">
        <f t="shared" si="44"/>
        <v>0</v>
      </c>
      <c r="JP31">
        <f t="shared" si="45"/>
        <v>0</v>
      </c>
      <c r="JQ31">
        <f t="shared" si="46"/>
        <v>0</v>
      </c>
      <c r="JR31">
        <f t="shared" si="47"/>
        <v>1</v>
      </c>
      <c r="JS31">
        <f t="shared" si="48"/>
        <v>1</v>
      </c>
      <c r="JT31">
        <f t="shared" si="49"/>
        <v>0</v>
      </c>
      <c r="JU31">
        <f t="shared" si="50"/>
        <v>0</v>
      </c>
      <c r="JV31">
        <f t="shared" si="51"/>
        <v>0</v>
      </c>
      <c r="JW31">
        <f t="shared" si="52"/>
        <v>0</v>
      </c>
      <c r="JX31">
        <f t="shared" si="53"/>
        <v>1</v>
      </c>
      <c r="JY31">
        <f t="shared" si="54"/>
        <v>0</v>
      </c>
      <c r="JZ31">
        <f t="shared" si="55"/>
        <v>0</v>
      </c>
      <c r="KA31">
        <f t="shared" si="56"/>
        <v>1</v>
      </c>
      <c r="KB31">
        <f t="shared" si="57"/>
        <v>0</v>
      </c>
      <c r="KC31">
        <f t="shared" si="58"/>
        <v>0</v>
      </c>
      <c r="KD31">
        <f t="shared" si="59"/>
        <v>0</v>
      </c>
      <c r="KE31">
        <f t="shared" si="60"/>
        <v>0</v>
      </c>
      <c r="KF31">
        <f t="shared" si="61"/>
        <v>0</v>
      </c>
      <c r="KG31">
        <f t="shared" si="62"/>
        <v>1</v>
      </c>
      <c r="KH31">
        <f t="shared" si="63"/>
        <v>1</v>
      </c>
      <c r="KI31">
        <f t="shared" si="64"/>
        <v>0</v>
      </c>
      <c r="KJ31">
        <f t="shared" si="65"/>
        <v>0</v>
      </c>
      <c r="KK31">
        <f t="shared" si="66"/>
        <v>0</v>
      </c>
      <c r="KL31">
        <f t="shared" si="67"/>
        <v>0</v>
      </c>
      <c r="KM31">
        <f t="shared" si="68"/>
        <v>0</v>
      </c>
      <c r="KN31">
        <f t="shared" si="69"/>
        <v>0</v>
      </c>
      <c r="KO31">
        <f t="shared" si="70"/>
        <v>0</v>
      </c>
      <c r="KP31">
        <f t="shared" si="71"/>
        <v>0</v>
      </c>
      <c r="KQ31">
        <f t="shared" si="72"/>
        <v>0</v>
      </c>
      <c r="KR31">
        <f t="shared" si="73"/>
        <v>0</v>
      </c>
      <c r="KS31">
        <f t="shared" si="74"/>
        <v>0</v>
      </c>
      <c r="KT31">
        <f t="shared" si="75"/>
        <v>0</v>
      </c>
      <c r="KU31">
        <f t="shared" si="76"/>
        <v>0</v>
      </c>
      <c r="KV31">
        <f t="shared" si="77"/>
        <v>0</v>
      </c>
      <c r="KW31">
        <f t="shared" si="78"/>
        <v>0</v>
      </c>
      <c r="KX31">
        <f t="shared" si="79"/>
        <v>0</v>
      </c>
      <c r="KY31">
        <f t="shared" si="80"/>
        <v>0</v>
      </c>
      <c r="KZ31">
        <f t="shared" si="81"/>
        <v>0</v>
      </c>
      <c r="LA31">
        <f t="shared" si="82"/>
        <v>0</v>
      </c>
      <c r="LB31">
        <f t="shared" si="83"/>
        <v>0</v>
      </c>
      <c r="LC31">
        <f t="shared" si="84"/>
        <v>0</v>
      </c>
      <c r="LD31">
        <f t="shared" si="85"/>
        <v>0</v>
      </c>
      <c r="LE31">
        <f t="shared" si="86"/>
        <v>0</v>
      </c>
      <c r="LF31">
        <f t="shared" si="87"/>
        <v>0</v>
      </c>
      <c r="LG31">
        <f t="shared" si="88"/>
        <v>0</v>
      </c>
      <c r="LH31">
        <f t="shared" si="89"/>
        <v>0</v>
      </c>
      <c r="LI31">
        <f t="shared" si="90"/>
        <v>0</v>
      </c>
      <c r="LJ31">
        <f t="shared" si="91"/>
        <v>0</v>
      </c>
      <c r="LK31">
        <f t="shared" si="92"/>
        <v>0</v>
      </c>
      <c r="LL31">
        <f t="shared" si="93"/>
        <v>0</v>
      </c>
      <c r="LM31">
        <f t="shared" si="94"/>
        <v>0</v>
      </c>
      <c r="LN31">
        <f t="shared" si="95"/>
        <v>0</v>
      </c>
      <c r="LO31">
        <f t="shared" si="96"/>
        <v>0</v>
      </c>
      <c r="LP31">
        <f t="shared" si="98"/>
        <v>7</v>
      </c>
    </row>
    <row r="32" spans="14:328" x14ac:dyDescent="0.3">
      <c r="N32" s="34">
        <v>2020</v>
      </c>
      <c r="O32" s="34">
        <v>2020</v>
      </c>
      <c r="P32">
        <f t="shared" si="99"/>
        <v>2020</v>
      </c>
      <c r="Z32" s="4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v>2022</v>
      </c>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v>2020</v>
      </c>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43"/>
      <c r="HV32">
        <v>2020</v>
      </c>
      <c r="HW32">
        <f t="shared" si="0"/>
        <v>1</v>
      </c>
      <c r="HX32">
        <f t="shared" si="1"/>
        <v>0</v>
      </c>
      <c r="HY32">
        <f t="shared" si="2"/>
        <v>0</v>
      </c>
      <c r="HZ32">
        <f t="shared" si="3"/>
        <v>0</v>
      </c>
      <c r="IA32">
        <f t="shared" si="4"/>
        <v>0</v>
      </c>
      <c r="IB32">
        <f t="shared" si="5"/>
        <v>0</v>
      </c>
      <c r="IC32">
        <f t="shared" si="6"/>
        <v>0</v>
      </c>
      <c r="ID32">
        <f t="shared" si="7"/>
        <v>0</v>
      </c>
      <c r="IE32">
        <f t="shared" si="8"/>
        <v>0</v>
      </c>
      <c r="IF32">
        <f t="shared" si="9"/>
        <v>0</v>
      </c>
      <c r="IG32">
        <f t="shared" si="10"/>
        <v>0</v>
      </c>
      <c r="IH32">
        <f t="shared" si="11"/>
        <v>0</v>
      </c>
      <c r="II32">
        <f t="shared" si="12"/>
        <v>0</v>
      </c>
      <c r="IJ32">
        <f t="shared" si="13"/>
        <v>0</v>
      </c>
      <c r="IK32">
        <f t="shared" si="14"/>
        <v>0</v>
      </c>
      <c r="IL32">
        <f t="shared" si="15"/>
        <v>0</v>
      </c>
      <c r="IM32">
        <f t="shared" si="16"/>
        <v>0</v>
      </c>
      <c r="IN32">
        <f t="shared" si="17"/>
        <v>0</v>
      </c>
      <c r="IO32">
        <f t="shared" si="18"/>
        <v>0</v>
      </c>
      <c r="IP32">
        <f t="shared" si="19"/>
        <v>0</v>
      </c>
      <c r="IQ32">
        <f t="shared" si="20"/>
        <v>0</v>
      </c>
      <c r="IR32">
        <f t="shared" si="21"/>
        <v>0</v>
      </c>
      <c r="IS32">
        <f t="shared" si="22"/>
        <v>0</v>
      </c>
      <c r="IT32">
        <f t="shared" si="23"/>
        <v>0</v>
      </c>
      <c r="IU32">
        <f t="shared" si="24"/>
        <v>0</v>
      </c>
      <c r="IV32">
        <f t="shared" si="25"/>
        <v>0</v>
      </c>
      <c r="IW32">
        <f t="shared" si="26"/>
        <v>0</v>
      </c>
      <c r="IX32">
        <f t="shared" si="27"/>
        <v>1</v>
      </c>
      <c r="IY32">
        <f t="shared" si="28"/>
        <v>0</v>
      </c>
      <c r="IZ32">
        <f t="shared" si="29"/>
        <v>0</v>
      </c>
      <c r="JA32">
        <f t="shared" si="30"/>
        <v>1</v>
      </c>
      <c r="JB32">
        <f t="shared" si="31"/>
        <v>0</v>
      </c>
      <c r="JC32">
        <f t="shared" si="32"/>
        <v>0</v>
      </c>
      <c r="JD32">
        <f t="shared" si="33"/>
        <v>0</v>
      </c>
      <c r="JE32">
        <f t="shared" si="34"/>
        <v>0</v>
      </c>
      <c r="JF32">
        <f t="shared" si="35"/>
        <v>0</v>
      </c>
      <c r="JG32">
        <f t="shared" si="36"/>
        <v>0</v>
      </c>
      <c r="JH32">
        <f t="shared" si="37"/>
        <v>1</v>
      </c>
      <c r="JI32">
        <f t="shared" si="38"/>
        <v>0</v>
      </c>
      <c r="JJ32">
        <f t="shared" si="39"/>
        <v>0</v>
      </c>
      <c r="JK32">
        <f t="shared" si="40"/>
        <v>0</v>
      </c>
      <c r="JL32">
        <f t="shared" si="41"/>
        <v>1</v>
      </c>
      <c r="JM32">
        <f t="shared" si="42"/>
        <v>0</v>
      </c>
      <c r="JN32">
        <f t="shared" si="43"/>
        <v>0</v>
      </c>
      <c r="JO32">
        <f t="shared" si="44"/>
        <v>0</v>
      </c>
      <c r="JP32">
        <f t="shared" si="45"/>
        <v>0</v>
      </c>
      <c r="JQ32">
        <f t="shared" si="46"/>
        <v>0</v>
      </c>
      <c r="JR32">
        <f t="shared" si="47"/>
        <v>1</v>
      </c>
      <c r="JS32">
        <f t="shared" si="48"/>
        <v>1</v>
      </c>
      <c r="JT32">
        <f t="shared" si="49"/>
        <v>0</v>
      </c>
      <c r="JU32">
        <f t="shared" si="50"/>
        <v>0</v>
      </c>
      <c r="JV32">
        <f t="shared" si="51"/>
        <v>0</v>
      </c>
      <c r="JW32">
        <f t="shared" si="52"/>
        <v>0</v>
      </c>
      <c r="JX32">
        <f t="shared" si="53"/>
        <v>1</v>
      </c>
      <c r="JY32">
        <f t="shared" si="54"/>
        <v>0</v>
      </c>
      <c r="JZ32">
        <f t="shared" si="55"/>
        <v>0</v>
      </c>
      <c r="KA32">
        <f t="shared" si="56"/>
        <v>0</v>
      </c>
      <c r="KB32">
        <f t="shared" si="57"/>
        <v>0</v>
      </c>
      <c r="KC32">
        <f t="shared" si="58"/>
        <v>1</v>
      </c>
      <c r="KD32">
        <f t="shared" si="59"/>
        <v>0</v>
      </c>
      <c r="KE32">
        <f t="shared" si="60"/>
        <v>0</v>
      </c>
      <c r="KF32">
        <f t="shared" si="61"/>
        <v>0</v>
      </c>
      <c r="KG32">
        <f t="shared" si="62"/>
        <v>1</v>
      </c>
      <c r="KH32">
        <f t="shared" si="63"/>
        <v>1</v>
      </c>
      <c r="KI32">
        <f t="shared" si="64"/>
        <v>1</v>
      </c>
      <c r="KJ32">
        <f t="shared" si="65"/>
        <v>0</v>
      </c>
      <c r="KK32">
        <f t="shared" si="66"/>
        <v>0</v>
      </c>
      <c r="KL32">
        <f t="shared" si="67"/>
        <v>0</v>
      </c>
      <c r="KM32">
        <f t="shared" si="68"/>
        <v>0</v>
      </c>
      <c r="KN32">
        <f t="shared" si="69"/>
        <v>0</v>
      </c>
      <c r="KO32">
        <f t="shared" si="70"/>
        <v>0</v>
      </c>
      <c r="KP32">
        <f t="shared" si="71"/>
        <v>0</v>
      </c>
      <c r="KQ32">
        <f t="shared" si="72"/>
        <v>1</v>
      </c>
      <c r="KR32">
        <f t="shared" si="73"/>
        <v>0</v>
      </c>
      <c r="KS32">
        <f t="shared" si="74"/>
        <v>0</v>
      </c>
      <c r="KT32">
        <f t="shared" si="75"/>
        <v>0</v>
      </c>
      <c r="KU32">
        <f t="shared" si="76"/>
        <v>0</v>
      </c>
      <c r="KV32">
        <f t="shared" si="77"/>
        <v>1</v>
      </c>
      <c r="KW32">
        <f t="shared" si="78"/>
        <v>0</v>
      </c>
      <c r="KX32">
        <f t="shared" si="79"/>
        <v>0</v>
      </c>
      <c r="KY32">
        <f t="shared" si="80"/>
        <v>0</v>
      </c>
      <c r="KZ32">
        <f t="shared" si="81"/>
        <v>0</v>
      </c>
      <c r="LA32">
        <f t="shared" si="82"/>
        <v>0</v>
      </c>
      <c r="LB32">
        <f t="shared" si="83"/>
        <v>0</v>
      </c>
      <c r="LC32">
        <f t="shared" si="84"/>
        <v>0</v>
      </c>
      <c r="LD32">
        <f t="shared" si="85"/>
        <v>0</v>
      </c>
      <c r="LE32">
        <f t="shared" si="86"/>
        <v>0</v>
      </c>
      <c r="LF32">
        <f t="shared" si="87"/>
        <v>0</v>
      </c>
      <c r="LG32">
        <f t="shared" si="88"/>
        <v>0</v>
      </c>
      <c r="LH32">
        <f t="shared" si="89"/>
        <v>0</v>
      </c>
      <c r="LI32">
        <f t="shared" si="90"/>
        <v>0</v>
      </c>
      <c r="LJ32">
        <f t="shared" si="91"/>
        <v>0</v>
      </c>
      <c r="LK32">
        <f t="shared" si="92"/>
        <v>0</v>
      </c>
      <c r="LL32">
        <f t="shared" si="93"/>
        <v>0</v>
      </c>
      <c r="LM32">
        <f t="shared" si="94"/>
        <v>0</v>
      </c>
      <c r="LN32">
        <f t="shared" si="95"/>
        <v>0</v>
      </c>
      <c r="LO32">
        <f t="shared" si="96"/>
        <v>0</v>
      </c>
      <c r="LP32">
        <f t="shared" si="98"/>
        <v>14</v>
      </c>
    </row>
    <row r="33" spans="14:328" x14ac:dyDescent="0.3">
      <c r="N33" s="34">
        <v>2016</v>
      </c>
      <c r="O33" s="34">
        <v>2017</v>
      </c>
      <c r="P33">
        <f t="shared" si="99"/>
        <v>2017</v>
      </c>
      <c r="Z33" s="44"/>
      <c r="AA33" s="34">
        <v>1</v>
      </c>
      <c r="AB33" s="34"/>
      <c r="AC33" s="34"/>
      <c r="AD33" s="34"/>
      <c r="AE33" s="34">
        <v>1</v>
      </c>
      <c r="AF33" s="34">
        <v>1</v>
      </c>
      <c r="AG33" s="34"/>
      <c r="AH33" s="34"/>
      <c r="AI33" s="34">
        <v>1</v>
      </c>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v>1</v>
      </c>
      <c r="BJ33" s="34"/>
      <c r="BK33" s="34"/>
      <c r="BL33" s="34"/>
      <c r="BM33" s="34"/>
      <c r="BN33" s="34"/>
      <c r="BO33" s="34"/>
      <c r="BP33" s="34"/>
      <c r="BQ33" s="34"/>
      <c r="BR33" s="34">
        <v>1</v>
      </c>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v>1</v>
      </c>
      <c r="DO33" s="34">
        <v>1</v>
      </c>
      <c r="DP33" s="34">
        <v>1</v>
      </c>
      <c r="DQ33" s="34"/>
      <c r="DR33" s="34">
        <v>1</v>
      </c>
      <c r="DS33" s="43"/>
      <c r="HV33">
        <v>2021</v>
      </c>
      <c r="HW33">
        <f t="shared" si="0"/>
        <v>0</v>
      </c>
      <c r="HX33">
        <f t="shared" si="1"/>
        <v>1</v>
      </c>
      <c r="HY33">
        <f t="shared" si="2"/>
        <v>0</v>
      </c>
      <c r="HZ33">
        <f t="shared" si="3"/>
        <v>0</v>
      </c>
      <c r="IA33">
        <f t="shared" si="4"/>
        <v>0</v>
      </c>
      <c r="IB33">
        <f t="shared" si="5"/>
        <v>0</v>
      </c>
      <c r="IC33">
        <f t="shared" si="6"/>
        <v>0</v>
      </c>
      <c r="ID33">
        <f t="shared" si="7"/>
        <v>0</v>
      </c>
      <c r="IE33">
        <f t="shared" si="8"/>
        <v>0</v>
      </c>
      <c r="IF33">
        <f t="shared" si="9"/>
        <v>0</v>
      </c>
      <c r="IG33">
        <f t="shared" si="10"/>
        <v>0</v>
      </c>
      <c r="IH33">
        <f t="shared" si="11"/>
        <v>0</v>
      </c>
      <c r="II33">
        <f t="shared" si="12"/>
        <v>0</v>
      </c>
      <c r="IJ33">
        <f t="shared" si="13"/>
        <v>0</v>
      </c>
      <c r="IK33">
        <f t="shared" si="14"/>
        <v>0</v>
      </c>
      <c r="IL33">
        <f t="shared" si="15"/>
        <v>0</v>
      </c>
      <c r="IM33">
        <f t="shared" si="16"/>
        <v>0</v>
      </c>
      <c r="IN33">
        <f t="shared" si="17"/>
        <v>0</v>
      </c>
      <c r="IO33">
        <f t="shared" si="18"/>
        <v>0</v>
      </c>
      <c r="IP33">
        <f t="shared" si="19"/>
        <v>0</v>
      </c>
      <c r="IQ33">
        <f t="shared" si="20"/>
        <v>0</v>
      </c>
      <c r="IR33">
        <f t="shared" si="21"/>
        <v>0</v>
      </c>
      <c r="IS33">
        <f t="shared" si="22"/>
        <v>0</v>
      </c>
      <c r="IT33">
        <f t="shared" si="23"/>
        <v>0</v>
      </c>
      <c r="IU33">
        <f t="shared" si="24"/>
        <v>0</v>
      </c>
      <c r="IV33">
        <f t="shared" si="25"/>
        <v>0</v>
      </c>
      <c r="IW33">
        <f t="shared" si="26"/>
        <v>0</v>
      </c>
      <c r="IX33">
        <f t="shared" si="27"/>
        <v>0</v>
      </c>
      <c r="IY33">
        <f t="shared" si="28"/>
        <v>0</v>
      </c>
      <c r="IZ33">
        <f t="shared" si="29"/>
        <v>0</v>
      </c>
      <c r="JA33">
        <f t="shared" si="30"/>
        <v>0</v>
      </c>
      <c r="JB33">
        <f t="shared" si="31"/>
        <v>0</v>
      </c>
      <c r="JC33">
        <f t="shared" si="32"/>
        <v>0</v>
      </c>
      <c r="JD33">
        <f t="shared" si="33"/>
        <v>0</v>
      </c>
      <c r="JE33">
        <f t="shared" si="34"/>
        <v>0</v>
      </c>
      <c r="JF33">
        <f t="shared" si="35"/>
        <v>0</v>
      </c>
      <c r="JG33">
        <f t="shared" si="36"/>
        <v>0</v>
      </c>
      <c r="JH33">
        <f t="shared" si="37"/>
        <v>0</v>
      </c>
      <c r="JI33">
        <f t="shared" si="38"/>
        <v>0</v>
      </c>
      <c r="JJ33">
        <f t="shared" si="39"/>
        <v>0</v>
      </c>
      <c r="JK33">
        <f t="shared" si="40"/>
        <v>0</v>
      </c>
      <c r="JL33">
        <f t="shared" si="41"/>
        <v>0</v>
      </c>
      <c r="JM33">
        <f t="shared" si="42"/>
        <v>0</v>
      </c>
      <c r="JN33">
        <f t="shared" si="43"/>
        <v>0</v>
      </c>
      <c r="JO33">
        <f t="shared" si="44"/>
        <v>0</v>
      </c>
      <c r="JP33">
        <f t="shared" si="45"/>
        <v>0</v>
      </c>
      <c r="JQ33">
        <f t="shared" si="46"/>
        <v>0</v>
      </c>
      <c r="JR33">
        <f t="shared" si="47"/>
        <v>1</v>
      </c>
      <c r="JS33">
        <f t="shared" si="48"/>
        <v>1</v>
      </c>
      <c r="JT33">
        <f t="shared" si="49"/>
        <v>0</v>
      </c>
      <c r="JU33">
        <f t="shared" si="50"/>
        <v>0</v>
      </c>
      <c r="JV33">
        <f t="shared" si="51"/>
        <v>0</v>
      </c>
      <c r="JW33">
        <f t="shared" si="52"/>
        <v>1</v>
      </c>
      <c r="JX33">
        <f t="shared" si="53"/>
        <v>1</v>
      </c>
      <c r="JY33">
        <f t="shared" si="54"/>
        <v>0</v>
      </c>
      <c r="JZ33">
        <f t="shared" si="55"/>
        <v>1</v>
      </c>
      <c r="KA33">
        <f t="shared" si="56"/>
        <v>1</v>
      </c>
      <c r="KB33">
        <f t="shared" si="57"/>
        <v>0</v>
      </c>
      <c r="KC33">
        <f t="shared" si="58"/>
        <v>0</v>
      </c>
      <c r="KD33">
        <f t="shared" si="59"/>
        <v>0</v>
      </c>
      <c r="KE33">
        <f t="shared" si="60"/>
        <v>0</v>
      </c>
      <c r="KF33">
        <f t="shared" si="61"/>
        <v>1</v>
      </c>
      <c r="KG33">
        <f t="shared" si="62"/>
        <v>1</v>
      </c>
      <c r="KH33">
        <f t="shared" si="63"/>
        <v>0</v>
      </c>
      <c r="KI33">
        <f t="shared" si="64"/>
        <v>0</v>
      </c>
      <c r="KJ33">
        <f t="shared" si="65"/>
        <v>0</v>
      </c>
      <c r="KK33">
        <f t="shared" si="66"/>
        <v>0</v>
      </c>
      <c r="KL33">
        <f t="shared" si="67"/>
        <v>0</v>
      </c>
      <c r="KM33">
        <f t="shared" si="68"/>
        <v>0</v>
      </c>
      <c r="KN33">
        <f t="shared" si="69"/>
        <v>0</v>
      </c>
      <c r="KO33">
        <f t="shared" si="70"/>
        <v>0</v>
      </c>
      <c r="KP33">
        <f t="shared" si="71"/>
        <v>0</v>
      </c>
      <c r="KQ33">
        <f t="shared" si="72"/>
        <v>0</v>
      </c>
      <c r="KR33">
        <f t="shared" si="73"/>
        <v>0</v>
      </c>
      <c r="KS33">
        <f t="shared" si="74"/>
        <v>0</v>
      </c>
      <c r="KT33">
        <f t="shared" si="75"/>
        <v>0</v>
      </c>
      <c r="KU33">
        <f t="shared" si="76"/>
        <v>1</v>
      </c>
      <c r="KV33">
        <f t="shared" si="77"/>
        <v>0</v>
      </c>
      <c r="KW33">
        <f t="shared" si="78"/>
        <v>0</v>
      </c>
      <c r="KX33">
        <f t="shared" si="79"/>
        <v>0</v>
      </c>
      <c r="KY33">
        <f t="shared" si="80"/>
        <v>0</v>
      </c>
      <c r="KZ33">
        <f t="shared" si="81"/>
        <v>0</v>
      </c>
      <c r="LA33">
        <f t="shared" si="82"/>
        <v>0</v>
      </c>
      <c r="LB33">
        <f t="shared" si="83"/>
        <v>0</v>
      </c>
      <c r="LC33">
        <f t="shared" si="84"/>
        <v>0</v>
      </c>
      <c r="LD33">
        <f t="shared" si="85"/>
        <v>0</v>
      </c>
      <c r="LE33">
        <f t="shared" si="86"/>
        <v>0</v>
      </c>
      <c r="LF33">
        <f t="shared" si="87"/>
        <v>0</v>
      </c>
      <c r="LG33">
        <f t="shared" si="88"/>
        <v>0</v>
      </c>
      <c r="LH33">
        <f t="shared" si="89"/>
        <v>0</v>
      </c>
      <c r="LI33">
        <f t="shared" si="90"/>
        <v>0</v>
      </c>
      <c r="LJ33">
        <f t="shared" si="91"/>
        <v>0</v>
      </c>
      <c r="LK33">
        <f t="shared" si="92"/>
        <v>0</v>
      </c>
      <c r="LL33">
        <f t="shared" si="93"/>
        <v>0</v>
      </c>
      <c r="LM33">
        <f t="shared" si="94"/>
        <v>0</v>
      </c>
      <c r="LN33">
        <f t="shared" si="95"/>
        <v>0</v>
      </c>
      <c r="LO33">
        <f t="shared" si="96"/>
        <v>0</v>
      </c>
      <c r="LP33">
        <f t="shared" si="98"/>
        <v>10</v>
      </c>
    </row>
    <row r="34" spans="14:328" x14ac:dyDescent="0.3">
      <c r="N34" s="34">
        <v>2019</v>
      </c>
      <c r="O34" s="34">
        <v>2018</v>
      </c>
      <c r="P34">
        <f t="shared" si="99"/>
        <v>2018</v>
      </c>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43"/>
      <c r="HV34">
        <v>2022</v>
      </c>
      <c r="HW34">
        <f t="shared" si="0"/>
        <v>1</v>
      </c>
      <c r="HX34">
        <f t="shared" si="1"/>
        <v>0</v>
      </c>
      <c r="HY34">
        <f t="shared" si="2"/>
        <v>0</v>
      </c>
      <c r="HZ34">
        <f t="shared" si="3"/>
        <v>0</v>
      </c>
      <c r="IA34">
        <f t="shared" si="4"/>
        <v>1</v>
      </c>
      <c r="IB34">
        <f t="shared" si="5"/>
        <v>0</v>
      </c>
      <c r="IC34">
        <f t="shared" si="6"/>
        <v>0</v>
      </c>
      <c r="ID34">
        <f t="shared" si="7"/>
        <v>0</v>
      </c>
      <c r="IE34">
        <f t="shared" si="8"/>
        <v>1</v>
      </c>
      <c r="IF34">
        <f t="shared" si="9"/>
        <v>0</v>
      </c>
      <c r="IG34">
        <f t="shared" si="10"/>
        <v>0</v>
      </c>
      <c r="IH34">
        <f t="shared" si="11"/>
        <v>0</v>
      </c>
      <c r="II34">
        <f t="shared" si="12"/>
        <v>0</v>
      </c>
      <c r="IJ34">
        <f t="shared" si="13"/>
        <v>0</v>
      </c>
      <c r="IK34">
        <f t="shared" si="14"/>
        <v>0</v>
      </c>
      <c r="IL34">
        <f t="shared" si="15"/>
        <v>0</v>
      </c>
      <c r="IM34">
        <f t="shared" si="16"/>
        <v>0</v>
      </c>
      <c r="IN34">
        <f t="shared" si="17"/>
        <v>0</v>
      </c>
      <c r="IO34">
        <f t="shared" si="18"/>
        <v>0</v>
      </c>
      <c r="IP34">
        <f t="shared" si="19"/>
        <v>0</v>
      </c>
      <c r="IQ34">
        <f t="shared" si="20"/>
        <v>0</v>
      </c>
      <c r="IR34">
        <f t="shared" si="21"/>
        <v>0</v>
      </c>
      <c r="IS34">
        <f t="shared" si="22"/>
        <v>0</v>
      </c>
      <c r="IT34">
        <f t="shared" si="23"/>
        <v>0</v>
      </c>
      <c r="IU34">
        <f t="shared" si="24"/>
        <v>0</v>
      </c>
      <c r="IV34">
        <f t="shared" si="25"/>
        <v>0</v>
      </c>
      <c r="IW34">
        <f t="shared" si="26"/>
        <v>1</v>
      </c>
      <c r="IX34">
        <f t="shared" si="27"/>
        <v>0</v>
      </c>
      <c r="IY34">
        <f t="shared" si="28"/>
        <v>0</v>
      </c>
      <c r="IZ34">
        <f t="shared" si="29"/>
        <v>0</v>
      </c>
      <c r="JA34">
        <f t="shared" si="30"/>
        <v>0</v>
      </c>
      <c r="JB34">
        <f t="shared" si="31"/>
        <v>0</v>
      </c>
      <c r="JC34">
        <f t="shared" si="32"/>
        <v>0</v>
      </c>
      <c r="JD34">
        <f t="shared" si="33"/>
        <v>0</v>
      </c>
      <c r="JE34">
        <f t="shared" si="34"/>
        <v>0</v>
      </c>
      <c r="JF34">
        <f t="shared" si="35"/>
        <v>0</v>
      </c>
      <c r="JG34">
        <f t="shared" si="36"/>
        <v>1</v>
      </c>
      <c r="JH34">
        <f t="shared" si="37"/>
        <v>0</v>
      </c>
      <c r="JI34">
        <f t="shared" si="38"/>
        <v>1</v>
      </c>
      <c r="JJ34">
        <f t="shared" si="39"/>
        <v>0</v>
      </c>
      <c r="JK34">
        <f t="shared" si="40"/>
        <v>0</v>
      </c>
      <c r="JL34">
        <f t="shared" si="41"/>
        <v>0</v>
      </c>
      <c r="JM34">
        <f t="shared" si="42"/>
        <v>0</v>
      </c>
      <c r="JN34">
        <f t="shared" si="43"/>
        <v>0</v>
      </c>
      <c r="JO34">
        <f t="shared" si="44"/>
        <v>0</v>
      </c>
      <c r="JP34">
        <f t="shared" si="45"/>
        <v>0</v>
      </c>
      <c r="JQ34">
        <f t="shared" si="46"/>
        <v>0</v>
      </c>
      <c r="JR34">
        <f t="shared" si="47"/>
        <v>1</v>
      </c>
      <c r="JS34">
        <f t="shared" si="48"/>
        <v>1</v>
      </c>
      <c r="JT34">
        <f t="shared" si="49"/>
        <v>0</v>
      </c>
      <c r="JU34">
        <f t="shared" si="50"/>
        <v>1</v>
      </c>
      <c r="JV34">
        <f t="shared" si="51"/>
        <v>1</v>
      </c>
      <c r="JW34">
        <f t="shared" si="52"/>
        <v>0</v>
      </c>
      <c r="JX34">
        <f t="shared" si="53"/>
        <v>1</v>
      </c>
      <c r="JY34">
        <f t="shared" si="54"/>
        <v>0</v>
      </c>
      <c r="JZ34">
        <f t="shared" si="55"/>
        <v>0</v>
      </c>
      <c r="KA34">
        <f t="shared" si="56"/>
        <v>1</v>
      </c>
      <c r="KB34">
        <f t="shared" si="57"/>
        <v>0</v>
      </c>
      <c r="KC34">
        <f t="shared" si="58"/>
        <v>1</v>
      </c>
      <c r="KD34">
        <f t="shared" si="59"/>
        <v>0</v>
      </c>
      <c r="KE34">
        <f t="shared" si="60"/>
        <v>0</v>
      </c>
      <c r="KF34">
        <f t="shared" si="61"/>
        <v>0</v>
      </c>
      <c r="KG34">
        <f t="shared" si="62"/>
        <v>0</v>
      </c>
      <c r="KH34">
        <f t="shared" si="63"/>
        <v>1</v>
      </c>
      <c r="KI34">
        <f t="shared" si="64"/>
        <v>0</v>
      </c>
      <c r="KJ34">
        <f t="shared" si="65"/>
        <v>0</v>
      </c>
      <c r="KK34">
        <f t="shared" si="66"/>
        <v>1</v>
      </c>
      <c r="KL34">
        <f t="shared" si="67"/>
        <v>0</v>
      </c>
      <c r="KM34">
        <f t="shared" si="68"/>
        <v>0</v>
      </c>
      <c r="KN34">
        <f t="shared" si="69"/>
        <v>1</v>
      </c>
      <c r="KO34">
        <f t="shared" si="70"/>
        <v>0</v>
      </c>
      <c r="KP34">
        <f t="shared" si="71"/>
        <v>0</v>
      </c>
      <c r="KQ34">
        <f t="shared" si="72"/>
        <v>0</v>
      </c>
      <c r="KR34">
        <f t="shared" si="73"/>
        <v>0</v>
      </c>
      <c r="KS34">
        <f t="shared" si="74"/>
        <v>0</v>
      </c>
      <c r="KT34">
        <f t="shared" si="75"/>
        <v>0</v>
      </c>
      <c r="KU34">
        <f t="shared" si="76"/>
        <v>1</v>
      </c>
      <c r="KV34">
        <f t="shared" si="77"/>
        <v>0</v>
      </c>
      <c r="KW34">
        <f t="shared" si="78"/>
        <v>1</v>
      </c>
      <c r="KX34">
        <f t="shared" si="79"/>
        <v>1</v>
      </c>
      <c r="KY34">
        <f t="shared" si="80"/>
        <v>0</v>
      </c>
      <c r="KZ34">
        <f t="shared" si="81"/>
        <v>0</v>
      </c>
      <c r="LA34">
        <f t="shared" si="82"/>
        <v>1</v>
      </c>
      <c r="LB34">
        <f t="shared" si="83"/>
        <v>0</v>
      </c>
      <c r="LC34">
        <f t="shared" si="84"/>
        <v>0</v>
      </c>
      <c r="LD34">
        <f t="shared" si="85"/>
        <v>0</v>
      </c>
      <c r="LE34">
        <f t="shared" si="86"/>
        <v>0</v>
      </c>
      <c r="LF34">
        <f t="shared" si="87"/>
        <v>0</v>
      </c>
      <c r="LG34">
        <f t="shared" si="88"/>
        <v>0</v>
      </c>
      <c r="LH34">
        <f t="shared" si="89"/>
        <v>0</v>
      </c>
      <c r="LI34">
        <f t="shared" si="90"/>
        <v>0</v>
      </c>
      <c r="LJ34">
        <f t="shared" si="91"/>
        <v>0</v>
      </c>
      <c r="LK34">
        <f t="shared" si="92"/>
        <v>0</v>
      </c>
      <c r="LL34">
        <f t="shared" si="93"/>
        <v>0</v>
      </c>
      <c r="LM34">
        <f t="shared" si="94"/>
        <v>0</v>
      </c>
      <c r="LN34">
        <f t="shared" si="95"/>
        <v>0</v>
      </c>
      <c r="LO34">
        <f t="shared" si="96"/>
        <v>1</v>
      </c>
      <c r="LP34">
        <f t="shared" si="98"/>
        <v>21</v>
      </c>
    </row>
    <row r="35" spans="14:328" x14ac:dyDescent="0.3">
      <c r="N35" s="34">
        <v>2020</v>
      </c>
      <c r="O35" s="34">
        <v>2022</v>
      </c>
      <c r="P35">
        <f t="shared" si="99"/>
        <v>2022</v>
      </c>
      <c r="Z35" s="44"/>
      <c r="AA35" s="34"/>
      <c r="AB35" s="34"/>
      <c r="AC35" s="34">
        <v>2023</v>
      </c>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v>2010</v>
      </c>
      <c r="BW35" s="34"/>
      <c r="BX35" s="34"/>
      <c r="BY35" s="34"/>
      <c r="BZ35" s="34"/>
      <c r="CA35" s="34"/>
      <c r="CB35" s="34">
        <v>2020</v>
      </c>
      <c r="CC35" s="34"/>
      <c r="CD35" s="34"/>
      <c r="CE35" s="34"/>
      <c r="CF35" s="34"/>
      <c r="CG35" s="34">
        <v>2022</v>
      </c>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43"/>
      <c r="HV35">
        <v>2023</v>
      </c>
      <c r="HW35">
        <f t="shared" si="0"/>
        <v>0</v>
      </c>
      <c r="HX35">
        <f t="shared" si="1"/>
        <v>0</v>
      </c>
      <c r="HY35">
        <f t="shared" si="2"/>
        <v>1</v>
      </c>
      <c r="HZ35">
        <f t="shared" si="3"/>
        <v>0</v>
      </c>
      <c r="IA35">
        <f t="shared" si="4"/>
        <v>0</v>
      </c>
      <c r="IB35">
        <f t="shared" si="5"/>
        <v>0</v>
      </c>
      <c r="IC35">
        <f t="shared" si="6"/>
        <v>0</v>
      </c>
      <c r="ID35">
        <f t="shared" si="7"/>
        <v>0</v>
      </c>
      <c r="IE35">
        <f t="shared" si="8"/>
        <v>1</v>
      </c>
      <c r="IF35">
        <f t="shared" si="9"/>
        <v>0</v>
      </c>
      <c r="IG35">
        <f t="shared" si="10"/>
        <v>0</v>
      </c>
      <c r="IH35">
        <f t="shared" si="11"/>
        <v>0</v>
      </c>
      <c r="II35">
        <f t="shared" si="12"/>
        <v>0</v>
      </c>
      <c r="IJ35">
        <f t="shared" si="13"/>
        <v>0</v>
      </c>
      <c r="IK35">
        <f t="shared" si="14"/>
        <v>0</v>
      </c>
      <c r="IL35">
        <f t="shared" si="15"/>
        <v>0</v>
      </c>
      <c r="IM35">
        <f t="shared" si="16"/>
        <v>0</v>
      </c>
      <c r="IN35">
        <f t="shared" si="17"/>
        <v>0</v>
      </c>
      <c r="IO35">
        <f t="shared" si="18"/>
        <v>0</v>
      </c>
      <c r="IP35">
        <f t="shared" si="19"/>
        <v>0</v>
      </c>
      <c r="IQ35">
        <f t="shared" si="20"/>
        <v>0</v>
      </c>
      <c r="IR35">
        <f t="shared" si="21"/>
        <v>0</v>
      </c>
      <c r="IS35">
        <f t="shared" si="22"/>
        <v>0</v>
      </c>
      <c r="IT35">
        <f t="shared" si="23"/>
        <v>0</v>
      </c>
      <c r="IU35">
        <f t="shared" si="24"/>
        <v>0</v>
      </c>
      <c r="IV35">
        <f t="shared" si="25"/>
        <v>0</v>
      </c>
      <c r="IW35">
        <f t="shared" si="26"/>
        <v>1</v>
      </c>
      <c r="IX35">
        <f t="shared" si="27"/>
        <v>0</v>
      </c>
      <c r="IY35">
        <f t="shared" si="28"/>
        <v>0</v>
      </c>
      <c r="IZ35">
        <f t="shared" si="29"/>
        <v>0</v>
      </c>
      <c r="JA35">
        <f t="shared" si="30"/>
        <v>1</v>
      </c>
      <c r="JB35">
        <f t="shared" si="31"/>
        <v>1</v>
      </c>
      <c r="JC35">
        <f t="shared" si="32"/>
        <v>0</v>
      </c>
      <c r="JD35">
        <f t="shared" si="33"/>
        <v>0</v>
      </c>
      <c r="JE35">
        <f t="shared" si="34"/>
        <v>0</v>
      </c>
      <c r="JF35">
        <f t="shared" si="35"/>
        <v>0</v>
      </c>
      <c r="JG35">
        <f t="shared" si="36"/>
        <v>0</v>
      </c>
      <c r="JH35">
        <f t="shared" si="37"/>
        <v>0</v>
      </c>
      <c r="JI35">
        <f t="shared" si="38"/>
        <v>0</v>
      </c>
      <c r="JJ35">
        <f t="shared" si="39"/>
        <v>0</v>
      </c>
      <c r="JK35">
        <f t="shared" si="40"/>
        <v>0</v>
      </c>
      <c r="JL35">
        <f t="shared" si="41"/>
        <v>0</v>
      </c>
      <c r="JM35">
        <f t="shared" si="42"/>
        <v>1</v>
      </c>
      <c r="JN35">
        <f t="shared" si="43"/>
        <v>0</v>
      </c>
      <c r="JO35">
        <f t="shared" si="44"/>
        <v>0</v>
      </c>
      <c r="JP35">
        <f t="shared" si="45"/>
        <v>1</v>
      </c>
      <c r="JQ35">
        <f t="shared" si="46"/>
        <v>0</v>
      </c>
      <c r="JR35">
        <f t="shared" si="47"/>
        <v>0</v>
      </c>
      <c r="JS35">
        <f t="shared" si="48"/>
        <v>1</v>
      </c>
      <c r="JT35">
        <f t="shared" si="49"/>
        <v>0</v>
      </c>
      <c r="JU35">
        <f t="shared" si="50"/>
        <v>0</v>
      </c>
      <c r="JV35">
        <f t="shared" si="51"/>
        <v>1</v>
      </c>
      <c r="JW35">
        <f t="shared" si="52"/>
        <v>1</v>
      </c>
      <c r="JX35">
        <f t="shared" si="53"/>
        <v>1</v>
      </c>
      <c r="JY35">
        <f t="shared" si="54"/>
        <v>0</v>
      </c>
      <c r="JZ35">
        <f t="shared" si="55"/>
        <v>0</v>
      </c>
      <c r="KA35">
        <f t="shared" si="56"/>
        <v>1</v>
      </c>
      <c r="KB35">
        <f t="shared" si="57"/>
        <v>0</v>
      </c>
      <c r="KC35">
        <f t="shared" si="58"/>
        <v>1</v>
      </c>
      <c r="KD35">
        <f t="shared" si="59"/>
        <v>0</v>
      </c>
      <c r="KE35">
        <f t="shared" si="60"/>
        <v>0</v>
      </c>
      <c r="KF35">
        <f t="shared" si="61"/>
        <v>0</v>
      </c>
      <c r="KG35">
        <f t="shared" si="62"/>
        <v>0</v>
      </c>
      <c r="KH35">
        <f t="shared" si="63"/>
        <v>1</v>
      </c>
      <c r="KI35">
        <f t="shared" si="64"/>
        <v>0</v>
      </c>
      <c r="KJ35">
        <f t="shared" si="65"/>
        <v>1</v>
      </c>
      <c r="KK35">
        <f t="shared" si="66"/>
        <v>0</v>
      </c>
      <c r="KL35">
        <f t="shared" si="67"/>
        <v>0</v>
      </c>
      <c r="KM35">
        <f t="shared" si="68"/>
        <v>0</v>
      </c>
      <c r="KN35">
        <f t="shared" si="69"/>
        <v>1</v>
      </c>
      <c r="KO35">
        <f t="shared" si="70"/>
        <v>0</v>
      </c>
      <c r="KP35">
        <f t="shared" si="71"/>
        <v>0</v>
      </c>
      <c r="KQ35">
        <f t="shared" si="72"/>
        <v>0</v>
      </c>
      <c r="KR35">
        <f t="shared" si="73"/>
        <v>0</v>
      </c>
      <c r="KS35">
        <f t="shared" si="74"/>
        <v>0</v>
      </c>
      <c r="KT35">
        <f t="shared" si="75"/>
        <v>0</v>
      </c>
      <c r="KU35">
        <f t="shared" si="76"/>
        <v>1</v>
      </c>
      <c r="KV35">
        <f t="shared" si="77"/>
        <v>0</v>
      </c>
      <c r="KW35">
        <f t="shared" si="78"/>
        <v>1</v>
      </c>
      <c r="KX35">
        <f t="shared" si="79"/>
        <v>0</v>
      </c>
      <c r="KY35">
        <f t="shared" si="80"/>
        <v>0</v>
      </c>
      <c r="KZ35">
        <f t="shared" si="81"/>
        <v>0</v>
      </c>
      <c r="LA35">
        <f t="shared" si="82"/>
        <v>0</v>
      </c>
      <c r="LB35">
        <f t="shared" si="83"/>
        <v>0</v>
      </c>
      <c r="LC35">
        <f t="shared" si="84"/>
        <v>0</v>
      </c>
      <c r="LD35">
        <f t="shared" si="85"/>
        <v>0</v>
      </c>
      <c r="LE35">
        <f t="shared" si="86"/>
        <v>0</v>
      </c>
      <c r="LF35">
        <f t="shared" si="87"/>
        <v>0</v>
      </c>
      <c r="LG35">
        <f t="shared" si="88"/>
        <v>0</v>
      </c>
      <c r="LH35">
        <f t="shared" si="89"/>
        <v>0</v>
      </c>
      <c r="LI35">
        <f t="shared" si="90"/>
        <v>0</v>
      </c>
      <c r="LJ35">
        <f t="shared" si="91"/>
        <v>0</v>
      </c>
      <c r="LK35">
        <f t="shared" si="92"/>
        <v>0</v>
      </c>
      <c r="LL35">
        <f t="shared" si="93"/>
        <v>0</v>
      </c>
      <c r="LM35">
        <f t="shared" si="94"/>
        <v>0</v>
      </c>
      <c r="LN35">
        <f t="shared" si="95"/>
        <v>1</v>
      </c>
      <c r="LO35">
        <f t="shared" si="96"/>
        <v>0</v>
      </c>
      <c r="LP35">
        <f t="shared" si="98"/>
        <v>19</v>
      </c>
    </row>
    <row r="36" spans="14:328" x14ac:dyDescent="0.3">
      <c r="N36" s="34">
        <v>2017</v>
      </c>
      <c r="O36" s="34">
        <v>2021</v>
      </c>
      <c r="P36">
        <f t="shared" si="99"/>
        <v>2021</v>
      </c>
      <c r="Z36" s="4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v>1992</v>
      </c>
      <c r="BW36" s="34">
        <v>2012</v>
      </c>
      <c r="BX36" s="34"/>
      <c r="BY36" s="34"/>
      <c r="BZ36" s="34">
        <v>2017</v>
      </c>
      <c r="CA36" s="34"/>
      <c r="CB36" s="34">
        <v>2023</v>
      </c>
      <c r="CC36" s="34"/>
      <c r="CD36" s="34"/>
      <c r="CE36" s="34"/>
      <c r="CF36" s="34"/>
      <c r="CG36" s="34">
        <v>2022</v>
      </c>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43"/>
      <c r="HV36">
        <v>2024</v>
      </c>
      <c r="HW36">
        <f t="shared" si="0"/>
        <v>0</v>
      </c>
      <c r="HX36">
        <f t="shared" si="1"/>
        <v>0</v>
      </c>
      <c r="HY36">
        <f t="shared" si="2"/>
        <v>1</v>
      </c>
      <c r="HZ36">
        <f t="shared" si="3"/>
        <v>0</v>
      </c>
      <c r="IA36">
        <f t="shared" si="4"/>
        <v>0</v>
      </c>
      <c r="IB36">
        <f t="shared" si="5"/>
        <v>0</v>
      </c>
      <c r="IC36">
        <f t="shared" si="6"/>
        <v>0</v>
      </c>
      <c r="ID36">
        <f t="shared" si="7"/>
        <v>0</v>
      </c>
      <c r="IE36">
        <f t="shared" si="8"/>
        <v>0</v>
      </c>
      <c r="IF36">
        <f t="shared" si="9"/>
        <v>0</v>
      </c>
      <c r="IG36">
        <f t="shared" si="10"/>
        <v>0</v>
      </c>
      <c r="IH36">
        <f t="shared" si="11"/>
        <v>0</v>
      </c>
      <c r="II36">
        <f t="shared" si="12"/>
        <v>0</v>
      </c>
      <c r="IJ36">
        <f t="shared" si="13"/>
        <v>0</v>
      </c>
      <c r="IK36">
        <f t="shared" si="14"/>
        <v>0</v>
      </c>
      <c r="IL36">
        <f t="shared" si="15"/>
        <v>0</v>
      </c>
      <c r="IM36">
        <f t="shared" si="16"/>
        <v>0</v>
      </c>
      <c r="IN36">
        <f t="shared" si="17"/>
        <v>0</v>
      </c>
      <c r="IO36">
        <f t="shared" si="18"/>
        <v>0</v>
      </c>
      <c r="IP36">
        <f t="shared" si="19"/>
        <v>0</v>
      </c>
      <c r="IQ36">
        <f t="shared" si="20"/>
        <v>0</v>
      </c>
      <c r="IR36">
        <f t="shared" si="21"/>
        <v>0</v>
      </c>
      <c r="IS36">
        <f t="shared" si="22"/>
        <v>0</v>
      </c>
      <c r="IT36">
        <f t="shared" si="23"/>
        <v>0</v>
      </c>
      <c r="IU36">
        <f t="shared" si="24"/>
        <v>0</v>
      </c>
      <c r="IV36">
        <f t="shared" si="25"/>
        <v>0</v>
      </c>
      <c r="IW36">
        <f t="shared" si="26"/>
        <v>0</v>
      </c>
      <c r="IX36">
        <f t="shared" si="27"/>
        <v>0</v>
      </c>
      <c r="IY36">
        <f t="shared" si="28"/>
        <v>0</v>
      </c>
      <c r="IZ36">
        <f t="shared" si="29"/>
        <v>0</v>
      </c>
      <c r="JA36">
        <f t="shared" si="30"/>
        <v>0</v>
      </c>
      <c r="JB36">
        <f t="shared" si="31"/>
        <v>0</v>
      </c>
      <c r="JC36">
        <f t="shared" si="32"/>
        <v>0</v>
      </c>
      <c r="JD36">
        <f t="shared" si="33"/>
        <v>0</v>
      </c>
      <c r="JE36">
        <f t="shared" si="34"/>
        <v>0</v>
      </c>
      <c r="JF36">
        <f t="shared" si="35"/>
        <v>0</v>
      </c>
      <c r="JG36">
        <f t="shared" si="36"/>
        <v>0</v>
      </c>
      <c r="JH36">
        <f t="shared" si="37"/>
        <v>0</v>
      </c>
      <c r="JI36">
        <f t="shared" si="38"/>
        <v>0</v>
      </c>
      <c r="JJ36">
        <f t="shared" si="39"/>
        <v>0</v>
      </c>
      <c r="JK36">
        <f t="shared" si="40"/>
        <v>0</v>
      </c>
      <c r="JL36">
        <f t="shared" si="41"/>
        <v>0</v>
      </c>
      <c r="JM36">
        <f t="shared" si="42"/>
        <v>0</v>
      </c>
      <c r="JN36">
        <f t="shared" si="43"/>
        <v>0</v>
      </c>
      <c r="JO36">
        <f t="shared" si="44"/>
        <v>0</v>
      </c>
      <c r="JP36">
        <f t="shared" si="45"/>
        <v>0</v>
      </c>
      <c r="JQ36">
        <f t="shared" si="46"/>
        <v>0</v>
      </c>
      <c r="JR36">
        <f t="shared" si="47"/>
        <v>0</v>
      </c>
      <c r="JS36">
        <f t="shared" si="48"/>
        <v>1</v>
      </c>
      <c r="JT36">
        <f t="shared" si="49"/>
        <v>0</v>
      </c>
      <c r="JU36">
        <f t="shared" si="50"/>
        <v>0</v>
      </c>
      <c r="JV36">
        <f t="shared" si="51"/>
        <v>0</v>
      </c>
      <c r="JW36">
        <f t="shared" si="52"/>
        <v>0</v>
      </c>
      <c r="JX36">
        <f t="shared" si="53"/>
        <v>1</v>
      </c>
      <c r="JY36">
        <f t="shared" si="54"/>
        <v>0</v>
      </c>
      <c r="JZ36">
        <f t="shared" si="55"/>
        <v>0</v>
      </c>
      <c r="KA36">
        <f t="shared" si="56"/>
        <v>0</v>
      </c>
      <c r="KB36">
        <f t="shared" si="57"/>
        <v>0</v>
      </c>
      <c r="KC36">
        <f t="shared" si="58"/>
        <v>1</v>
      </c>
      <c r="KD36">
        <f t="shared" si="59"/>
        <v>0</v>
      </c>
      <c r="KE36">
        <f t="shared" si="60"/>
        <v>0</v>
      </c>
      <c r="KF36">
        <f t="shared" si="61"/>
        <v>0</v>
      </c>
      <c r="KG36">
        <f t="shared" si="62"/>
        <v>0</v>
      </c>
      <c r="KH36">
        <f t="shared" si="63"/>
        <v>0</v>
      </c>
      <c r="KI36">
        <f t="shared" si="64"/>
        <v>0</v>
      </c>
      <c r="KJ36">
        <f t="shared" si="65"/>
        <v>0</v>
      </c>
      <c r="KK36">
        <f t="shared" si="66"/>
        <v>0</v>
      </c>
      <c r="KL36">
        <f t="shared" si="67"/>
        <v>0</v>
      </c>
      <c r="KM36">
        <f t="shared" si="68"/>
        <v>0</v>
      </c>
      <c r="KN36">
        <f t="shared" si="69"/>
        <v>0</v>
      </c>
      <c r="KO36">
        <f t="shared" si="70"/>
        <v>0</v>
      </c>
      <c r="KP36">
        <f t="shared" si="71"/>
        <v>0</v>
      </c>
      <c r="KQ36">
        <f t="shared" si="72"/>
        <v>0</v>
      </c>
      <c r="KR36">
        <f t="shared" si="73"/>
        <v>0</v>
      </c>
      <c r="KS36">
        <f t="shared" si="74"/>
        <v>0</v>
      </c>
      <c r="KT36">
        <f t="shared" si="75"/>
        <v>0</v>
      </c>
      <c r="KU36">
        <f t="shared" si="76"/>
        <v>0</v>
      </c>
      <c r="KV36">
        <f t="shared" si="77"/>
        <v>0</v>
      </c>
      <c r="KW36">
        <f t="shared" si="78"/>
        <v>0</v>
      </c>
      <c r="KX36">
        <f t="shared" si="79"/>
        <v>0</v>
      </c>
      <c r="KY36">
        <f t="shared" si="80"/>
        <v>0</v>
      </c>
      <c r="KZ36">
        <f t="shared" si="81"/>
        <v>0</v>
      </c>
      <c r="LA36">
        <f t="shared" si="82"/>
        <v>0</v>
      </c>
      <c r="LB36">
        <f t="shared" si="83"/>
        <v>0</v>
      </c>
      <c r="LC36">
        <f t="shared" si="84"/>
        <v>0</v>
      </c>
      <c r="LD36">
        <f t="shared" si="85"/>
        <v>0</v>
      </c>
      <c r="LE36">
        <f t="shared" si="86"/>
        <v>0</v>
      </c>
      <c r="LF36">
        <f t="shared" si="87"/>
        <v>0</v>
      </c>
      <c r="LG36">
        <f t="shared" si="88"/>
        <v>0</v>
      </c>
      <c r="LH36">
        <f t="shared" si="89"/>
        <v>0</v>
      </c>
      <c r="LI36">
        <f t="shared" si="90"/>
        <v>0</v>
      </c>
      <c r="LJ36">
        <f t="shared" si="91"/>
        <v>0</v>
      </c>
      <c r="LK36">
        <f t="shared" si="92"/>
        <v>0</v>
      </c>
      <c r="LL36">
        <f t="shared" si="93"/>
        <v>0</v>
      </c>
      <c r="LM36">
        <f t="shared" si="94"/>
        <v>0</v>
      </c>
      <c r="LN36">
        <f t="shared" si="95"/>
        <v>0</v>
      </c>
      <c r="LO36">
        <f t="shared" si="96"/>
        <v>0</v>
      </c>
      <c r="LP36">
        <f t="shared" si="98"/>
        <v>4</v>
      </c>
    </row>
    <row r="37" spans="14:328" x14ac:dyDescent="0.3">
      <c r="N37" s="34">
        <v>2022</v>
      </c>
      <c r="O37" s="34">
        <v>2021</v>
      </c>
      <c r="P37">
        <f t="shared" si="99"/>
        <v>2021</v>
      </c>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v>2022</v>
      </c>
      <c r="CZ37" s="34"/>
      <c r="DA37" s="34"/>
      <c r="DB37" s="34"/>
      <c r="DC37" s="34"/>
      <c r="DD37" s="34"/>
      <c r="DE37" s="34"/>
      <c r="DF37" s="34"/>
      <c r="DG37" s="34"/>
      <c r="DH37" s="34"/>
      <c r="DI37" s="34"/>
      <c r="DJ37" s="34"/>
      <c r="DK37" s="34"/>
      <c r="DL37" s="34"/>
      <c r="DM37" s="34"/>
      <c r="DN37" s="34"/>
      <c r="DO37" s="34"/>
      <c r="DP37" s="34"/>
      <c r="DQ37" s="34"/>
      <c r="DR37" s="34"/>
      <c r="DS37" s="43"/>
    </row>
    <row r="38" spans="14:328" x14ac:dyDescent="0.3">
      <c r="N38" s="34">
        <v>2022</v>
      </c>
      <c r="O38" s="34">
        <v>2021</v>
      </c>
      <c r="P38">
        <f t="shared" si="99"/>
        <v>2021</v>
      </c>
      <c r="Z38" s="44"/>
      <c r="AA38" s="34"/>
      <c r="AB38" s="34"/>
      <c r="AC38" s="34">
        <v>2024</v>
      </c>
      <c r="AD38" s="34"/>
      <c r="AE38" s="34">
        <v>2019</v>
      </c>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v>1992</v>
      </c>
      <c r="BW38" s="34">
        <v>2009</v>
      </c>
      <c r="BX38" s="34"/>
      <c r="BY38" s="34"/>
      <c r="BZ38" s="34"/>
      <c r="CA38" s="34"/>
      <c r="CB38" s="34">
        <v>2019</v>
      </c>
      <c r="CC38" s="34"/>
      <c r="CD38" s="34"/>
      <c r="CE38" s="34"/>
      <c r="CF38" s="34"/>
      <c r="CG38" s="34">
        <v>2024</v>
      </c>
      <c r="CH38" s="34"/>
      <c r="CI38" s="34"/>
      <c r="CJ38" s="34"/>
      <c r="CK38" s="34">
        <v>2012</v>
      </c>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43"/>
    </row>
    <row r="39" spans="14:328" x14ac:dyDescent="0.3">
      <c r="N39" s="34">
        <v>2023</v>
      </c>
      <c r="O39" s="34">
        <v>2022</v>
      </c>
      <c r="P39">
        <f t="shared" si="99"/>
        <v>2022</v>
      </c>
      <c r="Z39" s="34"/>
      <c r="AA39" s="34"/>
      <c r="AB39" s="34"/>
      <c r="AC39" s="34">
        <v>1</v>
      </c>
      <c r="AD39" s="34">
        <v>1</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v>1</v>
      </c>
      <c r="BW39" s="34"/>
      <c r="BX39" s="34"/>
      <c r="BY39" s="34"/>
      <c r="BZ39" s="34"/>
      <c r="CA39" s="34"/>
      <c r="CB39" s="34">
        <v>1</v>
      </c>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43"/>
    </row>
    <row r="40" spans="14:328" x14ac:dyDescent="0.3">
      <c r="N40" s="34">
        <v>2022</v>
      </c>
      <c r="O40" s="34">
        <v>2020</v>
      </c>
      <c r="P40">
        <f t="shared" si="99"/>
        <v>2020</v>
      </c>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v>1</v>
      </c>
      <c r="BL40" s="34"/>
      <c r="BM40" s="34"/>
      <c r="BN40" s="34"/>
      <c r="BO40" s="34"/>
      <c r="BP40" s="34"/>
      <c r="BQ40" s="34"/>
      <c r="BR40" s="34"/>
      <c r="BS40" s="34"/>
      <c r="BT40" s="34">
        <v>1</v>
      </c>
      <c r="BU40" s="34">
        <v>1</v>
      </c>
      <c r="BV40" s="34"/>
      <c r="BW40" s="34">
        <v>1</v>
      </c>
      <c r="BX40" s="34"/>
      <c r="BY40" s="34"/>
      <c r="BZ40" s="34"/>
      <c r="CA40" s="34"/>
      <c r="CB40" s="34"/>
      <c r="CC40" s="34">
        <v>1</v>
      </c>
      <c r="CD40" s="34"/>
      <c r="CE40" s="34"/>
      <c r="CF40" s="34">
        <v>1</v>
      </c>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43"/>
    </row>
    <row r="41" spans="14:328" x14ac:dyDescent="0.3">
      <c r="N41" s="34">
        <v>2022</v>
      </c>
      <c r="O41" s="34">
        <v>2021</v>
      </c>
      <c r="P41">
        <f t="shared" si="99"/>
        <v>2021</v>
      </c>
      <c r="Z41" s="34"/>
      <c r="AA41" s="34">
        <v>2020</v>
      </c>
      <c r="AB41" s="34"/>
      <c r="AC41" s="34"/>
      <c r="AD41" s="34"/>
      <c r="AE41" s="34">
        <v>2015</v>
      </c>
      <c r="AF41" s="34"/>
      <c r="AG41" s="34"/>
      <c r="AH41" s="34"/>
      <c r="AI41" s="34">
        <v>2015</v>
      </c>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v>2021</v>
      </c>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43"/>
    </row>
    <row r="42" spans="14:328" x14ac:dyDescent="0.3">
      <c r="N42" s="34">
        <v>2022</v>
      </c>
      <c r="O42" s="34">
        <v>2021</v>
      </c>
      <c r="P42">
        <f t="shared" si="99"/>
        <v>2021</v>
      </c>
      <c r="Z42" s="4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v>2015</v>
      </c>
      <c r="BW42" s="34">
        <v>2017</v>
      </c>
      <c r="BX42" s="34"/>
      <c r="BY42" s="34"/>
      <c r="BZ42" s="34"/>
      <c r="CA42" s="34"/>
      <c r="CB42" s="34">
        <v>2020</v>
      </c>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43"/>
    </row>
    <row r="43" spans="14:328" x14ac:dyDescent="0.3">
      <c r="N43" s="34">
        <v>2021</v>
      </c>
      <c r="O43" s="34">
        <v>2020</v>
      </c>
      <c r="P43">
        <f t="shared" si="99"/>
        <v>2020</v>
      </c>
      <c r="Z43" s="4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v>2002</v>
      </c>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v>2021</v>
      </c>
      <c r="CZ43" s="34"/>
      <c r="DA43" s="34"/>
      <c r="DB43" s="34"/>
      <c r="DC43" s="34"/>
      <c r="DD43" s="34"/>
      <c r="DE43" s="34"/>
      <c r="DF43" s="34"/>
      <c r="DG43" s="34"/>
      <c r="DH43" s="34"/>
      <c r="DI43" s="34"/>
      <c r="DJ43" s="34"/>
      <c r="DK43" s="34"/>
      <c r="DL43" s="34"/>
      <c r="DM43" s="34"/>
      <c r="DN43" s="34"/>
      <c r="DO43" s="34"/>
      <c r="DP43" s="34"/>
      <c r="DQ43" s="34"/>
      <c r="DR43" s="34"/>
      <c r="DS43" s="43"/>
    </row>
    <row r="44" spans="14:328" x14ac:dyDescent="0.3">
      <c r="N44" s="34">
        <v>2020</v>
      </c>
      <c r="O44" s="34">
        <v>1</v>
      </c>
      <c r="P44" t="str">
        <f t="shared" si="99"/>
        <v/>
      </c>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v>1</v>
      </c>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43"/>
    </row>
    <row r="45" spans="14:328" x14ac:dyDescent="0.3">
      <c r="N45" s="34">
        <v>2023</v>
      </c>
      <c r="O45" s="34">
        <v>2021</v>
      </c>
      <c r="P45">
        <f t="shared" si="99"/>
        <v>2021</v>
      </c>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v>1</v>
      </c>
      <c r="BW45" s="34">
        <v>2021</v>
      </c>
      <c r="BX45" s="34"/>
      <c r="BY45" s="34"/>
      <c r="BZ45" s="34"/>
      <c r="CA45" s="34"/>
      <c r="CB45" s="34"/>
      <c r="CC45" s="34"/>
      <c r="CD45" s="34"/>
      <c r="CE45" s="34"/>
      <c r="CF45" s="34"/>
      <c r="CG45" s="34">
        <v>2022</v>
      </c>
      <c r="CH45" s="34"/>
      <c r="CI45" s="34"/>
      <c r="CJ45" s="34"/>
      <c r="CK45" s="34"/>
      <c r="CL45" s="34"/>
      <c r="CM45" s="34"/>
      <c r="CN45" s="34"/>
      <c r="CO45" s="34"/>
      <c r="CP45" s="34"/>
      <c r="CQ45" s="34"/>
      <c r="CR45" s="34"/>
      <c r="CS45" s="34">
        <v>1</v>
      </c>
      <c r="CT45" s="34"/>
      <c r="CU45" s="34"/>
      <c r="CV45" s="34">
        <v>1</v>
      </c>
      <c r="CW45" s="34"/>
      <c r="CX45" s="34"/>
      <c r="CY45" s="34">
        <v>1</v>
      </c>
      <c r="CZ45" s="34"/>
      <c r="DA45" s="34"/>
      <c r="DB45" s="34"/>
      <c r="DC45" s="34"/>
      <c r="DD45" s="34"/>
      <c r="DE45" s="34"/>
      <c r="DF45" s="34"/>
      <c r="DG45" s="34"/>
      <c r="DH45" s="34"/>
      <c r="DI45" s="34"/>
      <c r="DJ45" s="34"/>
      <c r="DK45" s="34"/>
      <c r="DL45" s="34"/>
      <c r="DM45" s="34"/>
      <c r="DN45" s="34"/>
      <c r="DO45" s="34"/>
      <c r="DP45" s="34"/>
      <c r="DQ45" s="34"/>
      <c r="DR45" s="34"/>
      <c r="DS45" s="43"/>
    </row>
    <row r="46" spans="14:328" x14ac:dyDescent="0.3">
      <c r="N46" s="34">
        <v>2020</v>
      </c>
      <c r="O46" s="34">
        <v>2019</v>
      </c>
      <c r="P46">
        <f t="shared" si="99"/>
        <v>2019</v>
      </c>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v>1</v>
      </c>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v>1</v>
      </c>
      <c r="DH46" s="34"/>
      <c r="DI46" s="34"/>
      <c r="DJ46" s="34"/>
      <c r="DK46" s="34"/>
      <c r="DL46" s="34"/>
      <c r="DM46" s="34"/>
      <c r="DN46" s="34"/>
      <c r="DO46" s="34"/>
      <c r="DP46" s="34"/>
      <c r="DQ46" s="34"/>
      <c r="DR46" s="34"/>
      <c r="DS46" s="43"/>
    </row>
    <row r="47" spans="14:328" x14ac:dyDescent="0.3">
      <c r="N47" s="34">
        <v>2016</v>
      </c>
      <c r="O47" s="34">
        <v>2016</v>
      </c>
      <c r="P47">
        <f t="shared" si="99"/>
        <v>2016</v>
      </c>
      <c r="Z47" s="4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v>1</v>
      </c>
      <c r="BW47" s="34"/>
      <c r="BX47" s="34"/>
      <c r="BY47" s="34"/>
      <c r="BZ47" s="34">
        <v>1</v>
      </c>
      <c r="CA47" s="34">
        <v>1</v>
      </c>
      <c r="CB47" s="34"/>
      <c r="CC47" s="34"/>
      <c r="CD47" s="34"/>
      <c r="CE47" s="34"/>
      <c r="CF47" s="34"/>
      <c r="CG47" s="34">
        <v>2023</v>
      </c>
      <c r="CH47" s="34"/>
      <c r="CI47" s="34"/>
      <c r="CJ47" s="34">
        <v>2012</v>
      </c>
      <c r="CK47" s="34">
        <v>2012</v>
      </c>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43"/>
    </row>
    <row r="48" spans="14:328" x14ac:dyDescent="0.3">
      <c r="N48" s="34">
        <v>2023</v>
      </c>
      <c r="O48" s="34">
        <v>2023</v>
      </c>
      <c r="P48">
        <f t="shared" si="99"/>
        <v>2023</v>
      </c>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43"/>
    </row>
    <row r="49" spans="14:123" x14ac:dyDescent="0.3">
      <c r="N49" s="34">
        <v>2023</v>
      </c>
      <c r="O49" s="34">
        <v>2021</v>
      </c>
      <c r="P49">
        <f t="shared" si="99"/>
        <v>2021</v>
      </c>
      <c r="Z49" s="4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v>2018</v>
      </c>
      <c r="CF49" s="34"/>
      <c r="CG49" s="34"/>
      <c r="CH49" s="34"/>
      <c r="CI49" s="34"/>
      <c r="CJ49" s="34"/>
      <c r="CK49" s="34"/>
      <c r="CL49" s="34"/>
      <c r="CM49" s="34"/>
      <c r="CN49" s="34"/>
      <c r="CO49" s="34"/>
      <c r="CP49" s="34"/>
      <c r="CQ49" s="34"/>
      <c r="CR49" s="34"/>
      <c r="CS49" s="34"/>
      <c r="CT49" s="34"/>
      <c r="CU49" s="34"/>
      <c r="CV49" s="34"/>
      <c r="CW49" s="34"/>
      <c r="CX49" s="34"/>
      <c r="CY49" s="34">
        <v>2022</v>
      </c>
      <c r="CZ49" s="34"/>
      <c r="DA49" s="34"/>
      <c r="DB49" s="34"/>
      <c r="DC49" s="34"/>
      <c r="DD49" s="34"/>
      <c r="DE49" s="34"/>
      <c r="DF49" s="34"/>
      <c r="DG49" s="34"/>
      <c r="DH49" s="34"/>
      <c r="DI49" s="34"/>
      <c r="DJ49" s="34"/>
      <c r="DK49" s="34"/>
      <c r="DL49" s="34"/>
      <c r="DM49" s="34"/>
      <c r="DN49" s="34"/>
      <c r="DO49" s="34"/>
      <c r="DP49" s="34"/>
      <c r="DQ49" s="34"/>
      <c r="DR49" s="34"/>
      <c r="DS49" s="43"/>
    </row>
    <row r="50" spans="14:123" x14ac:dyDescent="0.3">
      <c r="N50" s="34">
        <v>2022</v>
      </c>
      <c r="O50" s="34">
        <v>2021</v>
      </c>
      <c r="P50">
        <f t="shared" si="99"/>
        <v>2021</v>
      </c>
      <c r="Z50" s="34"/>
      <c r="AA50" s="34"/>
      <c r="AB50" s="34"/>
      <c r="AC50" s="34"/>
      <c r="AD50" s="34"/>
      <c r="AE50" s="34">
        <v>2010</v>
      </c>
      <c r="AF50" s="34"/>
      <c r="AG50" s="34"/>
      <c r="AH50" s="34"/>
      <c r="AI50" s="34">
        <v>1</v>
      </c>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v>1</v>
      </c>
      <c r="BS50" s="34"/>
      <c r="BT50" s="34"/>
      <c r="BU50" s="34"/>
      <c r="BV50" s="34"/>
      <c r="BW50" s="34">
        <v>1</v>
      </c>
      <c r="BX50" s="34"/>
      <c r="BY50" s="34"/>
      <c r="BZ50" s="34"/>
      <c r="CA50" s="34"/>
      <c r="CB50" s="34">
        <v>1</v>
      </c>
      <c r="CC50" s="34"/>
      <c r="CD50" s="34"/>
      <c r="CE50" s="34"/>
      <c r="CF50" s="34"/>
      <c r="CG50" s="34"/>
      <c r="CH50" s="34"/>
      <c r="CI50" s="34"/>
      <c r="CJ50" s="34"/>
      <c r="CK50" s="34">
        <v>1</v>
      </c>
      <c r="CL50" s="34"/>
      <c r="CM50" s="34"/>
      <c r="CN50" s="34"/>
      <c r="CO50" s="34"/>
      <c r="CP50" s="34"/>
      <c r="CQ50" s="34"/>
      <c r="CR50" s="34"/>
      <c r="CS50" s="34"/>
      <c r="CT50" s="34"/>
      <c r="CU50" s="34"/>
      <c r="CV50" s="34"/>
      <c r="CW50" s="34"/>
      <c r="CX50" s="34"/>
      <c r="CY50" s="34"/>
      <c r="CZ50" s="34"/>
      <c r="DA50" s="34">
        <v>1</v>
      </c>
      <c r="DB50" s="34"/>
      <c r="DC50" s="34"/>
      <c r="DD50" s="34"/>
      <c r="DE50" s="34"/>
      <c r="DF50" s="34"/>
      <c r="DG50" s="34"/>
      <c r="DH50" s="34"/>
      <c r="DI50" s="34"/>
      <c r="DJ50" s="34"/>
      <c r="DK50" s="34"/>
      <c r="DL50" s="34"/>
      <c r="DM50" s="34"/>
      <c r="DN50" s="34"/>
      <c r="DO50" s="34"/>
      <c r="DP50" s="34"/>
      <c r="DQ50" s="34"/>
      <c r="DR50" s="34"/>
      <c r="DS50" s="43"/>
    </row>
    <row r="51" spans="14:123" x14ac:dyDescent="0.3">
      <c r="N51" s="34">
        <v>2019</v>
      </c>
      <c r="O51" s="34">
        <v>2022</v>
      </c>
      <c r="P51">
        <f t="shared" si="99"/>
        <v>2022</v>
      </c>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v>2014</v>
      </c>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43"/>
    </row>
    <row r="52" spans="14:123" x14ac:dyDescent="0.3">
      <c r="N52" s="34">
        <v>2023</v>
      </c>
      <c r="O52" s="34"/>
      <c r="P52" t="str">
        <f t="shared" si="99"/>
        <v/>
      </c>
      <c r="Z52" s="44"/>
      <c r="AA52" s="34"/>
      <c r="AB52" s="34"/>
      <c r="AC52" s="34"/>
      <c r="AD52" s="34"/>
      <c r="AE52" s="34"/>
      <c r="AF52" s="34"/>
      <c r="AG52" s="34"/>
      <c r="AH52" s="34"/>
      <c r="AI52" s="34">
        <v>2023</v>
      </c>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v>1</v>
      </c>
      <c r="BS52" s="34"/>
      <c r="BT52" s="34"/>
      <c r="BU52" s="34"/>
      <c r="BV52" s="34">
        <v>1998</v>
      </c>
      <c r="BW52" s="34">
        <v>2015</v>
      </c>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v>1</v>
      </c>
      <c r="DP52" s="34"/>
      <c r="DQ52" s="34"/>
      <c r="DR52" s="34">
        <v>2023</v>
      </c>
      <c r="DS52" s="43"/>
    </row>
    <row r="53" spans="14:123" x14ac:dyDescent="0.3">
      <c r="N53" s="34">
        <v>2017</v>
      </c>
      <c r="O53" s="34">
        <v>2020</v>
      </c>
      <c r="P53">
        <f t="shared" si="99"/>
        <v>2020</v>
      </c>
      <c r="Z53" s="4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v>1996</v>
      </c>
      <c r="BW53" s="34"/>
      <c r="BX53" s="34"/>
      <c r="BY53" s="34"/>
      <c r="BZ53" s="34"/>
      <c r="CA53" s="34">
        <v>2017</v>
      </c>
      <c r="CB53" s="34"/>
      <c r="CC53" s="34"/>
      <c r="CD53" s="34"/>
      <c r="CE53" s="34"/>
      <c r="CF53" s="34"/>
      <c r="CG53" s="34">
        <v>2023</v>
      </c>
      <c r="CH53" s="34">
        <v>2010</v>
      </c>
      <c r="CI53" s="34">
        <v>2005</v>
      </c>
      <c r="CJ53" s="34">
        <v>2004</v>
      </c>
      <c r="CK53" s="34">
        <v>2003</v>
      </c>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43"/>
    </row>
    <row r="54" spans="14:123" x14ac:dyDescent="0.3">
      <c r="N54" s="34">
        <v>2020</v>
      </c>
      <c r="O54" s="34"/>
      <c r="P54" t="str">
        <f t="shared" si="99"/>
        <v/>
      </c>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v>1</v>
      </c>
      <c r="BW54" s="34">
        <v>1</v>
      </c>
      <c r="BX54" s="34"/>
      <c r="BY54" s="34"/>
      <c r="BZ54" s="34"/>
      <c r="CA54" s="34"/>
      <c r="CB54" s="34">
        <v>1</v>
      </c>
      <c r="CC54" s="34"/>
      <c r="CD54" s="34"/>
      <c r="CE54" s="34"/>
      <c r="CF54" s="34"/>
      <c r="CG54" s="34">
        <v>2024</v>
      </c>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43"/>
    </row>
    <row r="55" spans="14:123" x14ac:dyDescent="0.3">
      <c r="N55" s="34">
        <v>2022</v>
      </c>
      <c r="O55" s="34">
        <v>2021</v>
      </c>
      <c r="P55">
        <f t="shared" si="99"/>
        <v>2021</v>
      </c>
      <c r="Z55" s="4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v>2017</v>
      </c>
      <c r="BW55" s="34">
        <v>2021</v>
      </c>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43"/>
    </row>
    <row r="56" spans="14:123" x14ac:dyDescent="0.3">
      <c r="N56" s="34">
        <v>2021</v>
      </c>
      <c r="O56" s="34">
        <v>2020</v>
      </c>
      <c r="P56">
        <f t="shared" si="99"/>
        <v>2020</v>
      </c>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43"/>
    </row>
    <row r="57" spans="14:123" x14ac:dyDescent="0.3">
      <c r="N57" s="34">
        <v>2020</v>
      </c>
      <c r="O57" s="34">
        <v>1</v>
      </c>
      <c r="P57" t="str">
        <f t="shared" si="99"/>
        <v/>
      </c>
      <c r="Z57" s="4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v>2021</v>
      </c>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43"/>
    </row>
    <row r="58" spans="14:123" x14ac:dyDescent="0.3">
      <c r="N58" s="34">
        <v>2023</v>
      </c>
      <c r="O58" s="34">
        <v>2021</v>
      </c>
      <c r="P58">
        <f t="shared" si="99"/>
        <v>2021</v>
      </c>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43"/>
    </row>
    <row r="59" spans="14:123" x14ac:dyDescent="0.3">
      <c r="N59" s="34">
        <v>2021</v>
      </c>
      <c r="O59" s="34"/>
      <c r="P59" t="str">
        <f t="shared" si="99"/>
        <v/>
      </c>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v>2023</v>
      </c>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43"/>
    </row>
    <row r="60" spans="14:123" x14ac:dyDescent="0.3">
      <c r="N60" s="34">
        <v>2016</v>
      </c>
      <c r="O60" s="34">
        <v>2017</v>
      </c>
      <c r="P60">
        <f t="shared" si="99"/>
        <v>2017</v>
      </c>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v>2018</v>
      </c>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43"/>
    </row>
    <row r="61" spans="14:123" x14ac:dyDescent="0.3">
      <c r="N61" s="34">
        <v>2016</v>
      </c>
      <c r="O61" s="34">
        <v>2016</v>
      </c>
      <c r="P61">
        <f t="shared" si="99"/>
        <v>2016</v>
      </c>
      <c r="Z61" s="44"/>
      <c r="AA61" s="34"/>
      <c r="AB61" s="34">
        <v>2021</v>
      </c>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v>1997</v>
      </c>
      <c r="BW61" s="34">
        <v>2000</v>
      </c>
      <c r="BX61" s="34"/>
      <c r="BY61" s="34"/>
      <c r="BZ61" s="34"/>
      <c r="CA61" s="34"/>
      <c r="CB61" s="34">
        <v>2002</v>
      </c>
      <c r="CC61" s="34"/>
      <c r="CD61" s="34"/>
      <c r="CE61" s="34"/>
      <c r="CF61" s="34">
        <v>2011</v>
      </c>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43"/>
    </row>
    <row r="62" spans="14:123" x14ac:dyDescent="0.3">
      <c r="N62" s="34">
        <v>2016</v>
      </c>
      <c r="O62" s="34">
        <v>2016</v>
      </c>
      <c r="P62">
        <f t="shared" si="99"/>
        <v>2016</v>
      </c>
      <c r="Z62" s="44"/>
      <c r="AA62" s="34"/>
      <c r="AB62" s="34"/>
      <c r="AC62" s="34"/>
      <c r="AD62" s="34"/>
      <c r="AE62" s="34">
        <v>2016</v>
      </c>
      <c r="AF62" s="34"/>
      <c r="AG62" s="34"/>
      <c r="AH62" s="34"/>
      <c r="AI62" s="34">
        <v>2022</v>
      </c>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v>1</v>
      </c>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v>2022</v>
      </c>
      <c r="DF62" s="34"/>
      <c r="DG62" s="34"/>
      <c r="DH62" s="34"/>
      <c r="DI62" s="34"/>
      <c r="DJ62" s="34"/>
      <c r="DK62" s="34"/>
      <c r="DL62" s="34"/>
      <c r="DM62" s="34"/>
      <c r="DN62" s="34"/>
      <c r="DO62" s="34"/>
      <c r="DP62" s="34"/>
      <c r="DQ62" s="34"/>
      <c r="DR62" s="34"/>
      <c r="DS62" s="43"/>
    </row>
    <row r="63" spans="14:123" x14ac:dyDescent="0.3">
      <c r="N63" s="34">
        <v>2022</v>
      </c>
      <c r="O63" s="34">
        <v>2021</v>
      </c>
      <c r="P63">
        <f t="shared" si="99"/>
        <v>2021</v>
      </c>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43"/>
    </row>
    <row r="64" spans="14:123" x14ac:dyDescent="0.3">
      <c r="N64" s="34">
        <v>2023</v>
      </c>
      <c r="O64" s="34">
        <v>1</v>
      </c>
      <c r="P64" t="str">
        <f t="shared" si="99"/>
        <v/>
      </c>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43"/>
    </row>
    <row r="65" spans="14:123" x14ac:dyDescent="0.3">
      <c r="N65" s="34">
        <v>2022</v>
      </c>
      <c r="O65" s="34">
        <v>2021</v>
      </c>
      <c r="P65">
        <f t="shared" si="99"/>
        <v>2021</v>
      </c>
      <c r="Z65" s="4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v>2008</v>
      </c>
      <c r="BW65" s="34">
        <v>2014</v>
      </c>
      <c r="BX65" s="34"/>
      <c r="BY65" s="34"/>
      <c r="BZ65" s="34"/>
      <c r="CA65" s="34"/>
      <c r="CB65" s="34"/>
      <c r="CC65" s="34">
        <v>1</v>
      </c>
      <c r="CD65" s="34"/>
      <c r="CE65" s="34"/>
      <c r="CF65" s="34"/>
      <c r="CG65" s="34"/>
      <c r="CH65" s="34"/>
      <c r="CI65" s="34"/>
      <c r="CJ65" s="34">
        <v>2021</v>
      </c>
      <c r="CK65" s="34"/>
      <c r="CL65" s="34"/>
      <c r="CM65" s="34"/>
      <c r="CN65" s="34"/>
      <c r="CO65" s="34">
        <v>2022</v>
      </c>
      <c r="CP65" s="34"/>
      <c r="CQ65" s="34"/>
      <c r="CR65" s="34"/>
      <c r="CS65" s="34"/>
      <c r="CT65" s="34"/>
      <c r="CU65" s="34"/>
      <c r="CV65" s="34"/>
      <c r="CW65" s="34"/>
      <c r="CX65" s="34"/>
      <c r="CY65" s="34"/>
      <c r="CZ65" s="34"/>
      <c r="DA65" s="34"/>
      <c r="DB65" s="34"/>
      <c r="DC65" s="34"/>
      <c r="DD65" s="34"/>
      <c r="DE65" s="34"/>
      <c r="DF65" s="34"/>
      <c r="DG65" s="34"/>
      <c r="DH65" s="34"/>
      <c r="DI65" s="34"/>
      <c r="DJ65" s="34">
        <v>1</v>
      </c>
      <c r="DK65" s="34">
        <v>1</v>
      </c>
      <c r="DL65" s="34">
        <v>1</v>
      </c>
      <c r="DM65" s="34">
        <v>1</v>
      </c>
      <c r="DN65" s="34"/>
      <c r="DO65" s="34"/>
      <c r="DP65" s="34"/>
      <c r="DQ65" s="34"/>
      <c r="DR65" s="34"/>
      <c r="DS65" s="43"/>
    </row>
    <row r="66" spans="14:123" x14ac:dyDescent="0.3">
      <c r="N66" s="34">
        <v>2017</v>
      </c>
      <c r="O66" s="34">
        <v>2021</v>
      </c>
      <c r="P66">
        <f t="shared" si="99"/>
        <v>2021</v>
      </c>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v>2018</v>
      </c>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v>2007</v>
      </c>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43"/>
    </row>
    <row r="67" spans="14:123" x14ac:dyDescent="0.3">
      <c r="N67" s="34">
        <v>2023</v>
      </c>
      <c r="O67" s="34">
        <v>2020</v>
      </c>
      <c r="P67">
        <f t="shared" si="99"/>
        <v>2020</v>
      </c>
      <c r="Z67" s="4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v>2009</v>
      </c>
      <c r="BW67" s="34">
        <v>2024</v>
      </c>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43"/>
    </row>
    <row r="68" spans="14:123" x14ac:dyDescent="0.3">
      <c r="N68" s="34">
        <v>2021</v>
      </c>
      <c r="O68" s="34">
        <v>2021</v>
      </c>
      <c r="P68">
        <f t="shared" ref="P68:P131" si="101">IF(O68=1, "", IF(O68=0, "", O68))</f>
        <v>2021</v>
      </c>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v>1</v>
      </c>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43"/>
    </row>
    <row r="69" spans="14:123" x14ac:dyDescent="0.3">
      <c r="N69" s="34">
        <v>2022</v>
      </c>
      <c r="O69" s="34"/>
      <c r="P69" t="str">
        <f t="shared" si="101"/>
        <v/>
      </c>
      <c r="Z69" s="4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v>2023</v>
      </c>
      <c r="BF69" s="34"/>
      <c r="BG69" s="34"/>
      <c r="BH69" s="34"/>
      <c r="BI69" s="34"/>
      <c r="BJ69" s="34"/>
      <c r="BK69" s="34"/>
      <c r="BL69" s="34"/>
      <c r="BM69" s="34"/>
      <c r="BN69" s="34"/>
      <c r="BO69" s="34"/>
      <c r="BP69" s="34"/>
      <c r="BQ69" s="34"/>
      <c r="BR69" s="34"/>
      <c r="BS69" s="34"/>
      <c r="BT69" s="34"/>
      <c r="BU69" s="34"/>
      <c r="BV69" s="34">
        <v>1998</v>
      </c>
      <c r="BW69" s="34">
        <v>2018</v>
      </c>
      <c r="BX69" s="34"/>
      <c r="BY69" s="34"/>
      <c r="BZ69" s="34"/>
      <c r="CA69" s="34"/>
      <c r="CB69" s="34">
        <v>2018</v>
      </c>
      <c r="CC69" s="34"/>
      <c r="CD69" s="34"/>
      <c r="CE69" s="34"/>
      <c r="CF69" s="34"/>
      <c r="CG69" s="34">
        <v>2023</v>
      </c>
      <c r="CH69" s="34"/>
      <c r="CI69" s="34"/>
      <c r="CJ69" s="34"/>
      <c r="CK69" s="34">
        <v>2019</v>
      </c>
      <c r="CL69" s="34">
        <v>2016</v>
      </c>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43"/>
    </row>
    <row r="70" spans="14:123" x14ac:dyDescent="0.3">
      <c r="N70" s="34">
        <v>2022</v>
      </c>
      <c r="O70" s="34"/>
      <c r="P70" t="str">
        <f t="shared" si="101"/>
        <v/>
      </c>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v>1</v>
      </c>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v>1</v>
      </c>
      <c r="CZ70" s="34"/>
      <c r="DA70" s="34"/>
      <c r="DB70" s="34"/>
      <c r="DC70" s="34"/>
      <c r="DD70" s="34"/>
      <c r="DE70" s="34"/>
      <c r="DF70" s="34"/>
      <c r="DG70" s="34"/>
      <c r="DH70" s="34"/>
      <c r="DI70" s="34"/>
      <c r="DJ70" s="34"/>
      <c r="DK70" s="34"/>
      <c r="DL70" s="34"/>
      <c r="DM70" s="34"/>
      <c r="DN70" s="34"/>
      <c r="DO70" s="34"/>
      <c r="DP70" s="34"/>
      <c r="DQ70" s="34"/>
      <c r="DR70" s="34"/>
      <c r="DS70" s="43"/>
    </row>
    <row r="71" spans="14:123" x14ac:dyDescent="0.3">
      <c r="N71" s="34">
        <v>2019</v>
      </c>
      <c r="O71" s="34">
        <v>2019</v>
      </c>
      <c r="P71">
        <f t="shared" si="101"/>
        <v>2019</v>
      </c>
      <c r="Z71" s="44"/>
      <c r="AA71" s="34"/>
      <c r="AB71" s="34"/>
      <c r="AC71" s="34"/>
      <c r="AD71" s="34"/>
      <c r="AE71" s="34"/>
      <c r="AF71" s="34"/>
      <c r="AG71" s="34"/>
      <c r="AH71" s="34"/>
      <c r="AI71" s="34"/>
      <c r="AJ71" s="34"/>
      <c r="AK71" s="34"/>
      <c r="AL71" s="34"/>
      <c r="AM71" s="34"/>
      <c r="AN71" s="34">
        <v>1</v>
      </c>
      <c r="AO71" s="34">
        <v>1</v>
      </c>
      <c r="AP71" s="34"/>
      <c r="AQ71" s="34"/>
      <c r="AR71" s="34"/>
      <c r="AS71" s="34"/>
      <c r="AT71" s="34"/>
      <c r="AU71" s="34"/>
      <c r="AV71" s="34"/>
      <c r="AW71" s="34"/>
      <c r="AX71" s="34"/>
      <c r="AY71" s="34"/>
      <c r="AZ71" s="34"/>
      <c r="BA71" s="34">
        <v>1</v>
      </c>
      <c r="BB71" s="34"/>
      <c r="BC71" s="34"/>
      <c r="BD71" s="34"/>
      <c r="BE71" s="34">
        <v>1</v>
      </c>
      <c r="BF71" s="34">
        <v>1</v>
      </c>
      <c r="BG71" s="34"/>
      <c r="BH71" s="34"/>
      <c r="BI71" s="34"/>
      <c r="BJ71" s="34"/>
      <c r="BK71" s="34"/>
      <c r="BL71" s="34"/>
      <c r="BM71" s="34"/>
      <c r="BN71" s="34"/>
      <c r="BO71" s="34"/>
      <c r="BP71" s="34"/>
      <c r="BQ71" s="34"/>
      <c r="BR71" s="34"/>
      <c r="BS71" s="34"/>
      <c r="BT71" s="34"/>
      <c r="BU71" s="34"/>
      <c r="BV71" s="34"/>
      <c r="BW71" s="34">
        <v>1</v>
      </c>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43"/>
    </row>
    <row r="72" spans="14:123" x14ac:dyDescent="0.3">
      <c r="N72" s="34">
        <v>2023</v>
      </c>
      <c r="O72" s="34">
        <v>2021</v>
      </c>
      <c r="P72">
        <f t="shared" si="101"/>
        <v>2021</v>
      </c>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43"/>
    </row>
    <row r="73" spans="14:123" x14ac:dyDescent="0.3">
      <c r="N73" s="34">
        <v>2016</v>
      </c>
      <c r="O73" s="34">
        <v>2018</v>
      </c>
      <c r="P73">
        <f t="shared" si="101"/>
        <v>2018</v>
      </c>
      <c r="Z73" s="4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v>2022</v>
      </c>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43"/>
    </row>
    <row r="74" spans="14:123" x14ac:dyDescent="0.3">
      <c r="N74" s="34">
        <v>2021</v>
      </c>
      <c r="O74" s="34"/>
      <c r="P74" t="str">
        <f t="shared" si="101"/>
        <v/>
      </c>
      <c r="Z74" s="4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v>2011</v>
      </c>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v>2017</v>
      </c>
      <c r="DJ74" s="34"/>
      <c r="DK74" s="34"/>
      <c r="DL74" s="34"/>
      <c r="DM74" s="34"/>
      <c r="DN74" s="34"/>
      <c r="DO74" s="34"/>
      <c r="DP74" s="34"/>
      <c r="DQ74" s="34"/>
      <c r="DR74" s="34"/>
      <c r="DS74" s="43">
        <v>2015</v>
      </c>
    </row>
    <row r="75" spans="14:123" x14ac:dyDescent="0.3">
      <c r="N75" s="34">
        <v>2023</v>
      </c>
      <c r="O75" s="34">
        <v>2021</v>
      </c>
      <c r="P75">
        <f t="shared" si="101"/>
        <v>2021</v>
      </c>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v>2019</v>
      </c>
      <c r="BW75" s="34">
        <v>2019</v>
      </c>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43"/>
    </row>
    <row r="76" spans="14:123" x14ac:dyDescent="0.3">
      <c r="N76" s="34">
        <v>2014</v>
      </c>
      <c r="O76" s="34">
        <v>2020</v>
      </c>
      <c r="P76">
        <f t="shared" si="101"/>
        <v>2020</v>
      </c>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43"/>
    </row>
    <row r="77" spans="14:123" x14ac:dyDescent="0.3">
      <c r="N77" s="34">
        <v>2020</v>
      </c>
      <c r="O77" s="34">
        <v>2022</v>
      </c>
      <c r="P77">
        <f t="shared" si="101"/>
        <v>2022</v>
      </c>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v>2002</v>
      </c>
      <c r="BW77" s="34"/>
      <c r="BX77" s="34"/>
      <c r="BY77" s="34"/>
      <c r="BZ77" s="34"/>
      <c r="CA77" s="34"/>
      <c r="CB77" s="34"/>
      <c r="CC77" s="34"/>
      <c r="CD77" s="34"/>
      <c r="CE77" s="34"/>
      <c r="CF77" s="34"/>
      <c r="CG77" s="34">
        <v>2022</v>
      </c>
      <c r="CH77" s="34"/>
      <c r="CI77" s="34"/>
      <c r="CJ77" s="34"/>
      <c r="CK77" s="34">
        <v>2021</v>
      </c>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43"/>
    </row>
    <row r="78" spans="14:123" x14ac:dyDescent="0.3">
      <c r="N78" s="34">
        <v>2016</v>
      </c>
      <c r="O78" s="34">
        <v>2019</v>
      </c>
      <c r="P78">
        <f t="shared" si="101"/>
        <v>2019</v>
      </c>
      <c r="Z78" s="34"/>
      <c r="AA78" s="34"/>
      <c r="AB78" s="34"/>
      <c r="AC78" s="34"/>
      <c r="AD78" s="34"/>
      <c r="AE78" s="34">
        <v>1</v>
      </c>
      <c r="AF78" s="34"/>
      <c r="AG78" s="34"/>
      <c r="AH78" s="34"/>
      <c r="AI78" s="34">
        <v>1</v>
      </c>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v>1</v>
      </c>
      <c r="BJ78" s="34"/>
      <c r="BK78" s="34"/>
      <c r="BL78" s="34"/>
      <c r="BM78" s="34"/>
      <c r="BN78" s="34"/>
      <c r="BO78" s="34"/>
      <c r="BP78" s="34"/>
      <c r="BQ78" s="34">
        <v>2023</v>
      </c>
      <c r="BR78" s="34">
        <v>1</v>
      </c>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43"/>
    </row>
    <row r="79" spans="14:123" x14ac:dyDescent="0.3">
      <c r="N79" s="34">
        <v>2017</v>
      </c>
      <c r="O79" s="34">
        <v>2020</v>
      </c>
      <c r="P79">
        <f t="shared" si="101"/>
        <v>2020</v>
      </c>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v>1</v>
      </c>
      <c r="BW79" s="34">
        <v>1</v>
      </c>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43"/>
    </row>
    <row r="80" spans="14:123" x14ac:dyDescent="0.3">
      <c r="N80" s="34">
        <v>2020</v>
      </c>
      <c r="O80" s="34">
        <v>2021</v>
      </c>
      <c r="P80">
        <f t="shared" si="101"/>
        <v>2021</v>
      </c>
      <c r="Z80" s="4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v>2017</v>
      </c>
      <c r="BW80" s="34"/>
      <c r="BX80" s="34"/>
      <c r="BY80" s="34"/>
      <c r="BZ80" s="34"/>
      <c r="CA80" s="34"/>
      <c r="CB80" s="34"/>
      <c r="CC80" s="34"/>
      <c r="CD80" s="34"/>
      <c r="CE80" s="34"/>
      <c r="CF80" s="34"/>
      <c r="CG80" s="34"/>
      <c r="CH80" s="34"/>
      <c r="CI80" s="34"/>
      <c r="CJ80" s="34"/>
      <c r="CK80" s="34">
        <v>2009</v>
      </c>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43"/>
    </row>
    <row r="81" spans="14:123" x14ac:dyDescent="0.3">
      <c r="N81" s="34">
        <v>2023</v>
      </c>
      <c r="O81" s="34"/>
      <c r="P81" t="str">
        <f t="shared" si="101"/>
        <v/>
      </c>
      <c r="Z81" s="4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v>2023</v>
      </c>
      <c r="BB81" s="34"/>
      <c r="BC81" s="34"/>
      <c r="BD81" s="34"/>
      <c r="BE81" s="34"/>
      <c r="BF81" s="34"/>
      <c r="BG81" s="34"/>
      <c r="BH81" s="34"/>
      <c r="BI81" s="34"/>
      <c r="BJ81" s="34"/>
      <c r="BK81" s="34"/>
      <c r="BL81" s="34"/>
      <c r="BM81" s="34"/>
      <c r="BN81" s="34"/>
      <c r="BO81" s="34"/>
      <c r="BP81" s="34"/>
      <c r="BQ81" s="34"/>
      <c r="BR81" s="34"/>
      <c r="BS81" s="34"/>
      <c r="BT81" s="34"/>
      <c r="BU81" s="34"/>
      <c r="BV81" s="34">
        <v>2009</v>
      </c>
      <c r="BW81" s="34"/>
      <c r="BX81" s="34"/>
      <c r="BY81" s="34"/>
      <c r="BZ81" s="34">
        <v>2022</v>
      </c>
      <c r="CA81" s="34"/>
      <c r="CB81" s="34"/>
      <c r="CC81" s="34"/>
      <c r="CD81" s="34"/>
      <c r="CE81" s="34"/>
      <c r="CF81" s="34"/>
      <c r="CG81" s="34"/>
      <c r="CH81" s="34"/>
      <c r="CI81" s="34"/>
      <c r="CJ81" s="34"/>
      <c r="CK81" s="34">
        <v>2017</v>
      </c>
      <c r="CL81" s="34">
        <v>2018</v>
      </c>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43"/>
    </row>
    <row r="82" spans="14:123" x14ac:dyDescent="0.3">
      <c r="N82" s="34">
        <v>2022</v>
      </c>
      <c r="O82" s="34">
        <v>2023</v>
      </c>
      <c r="P82">
        <f t="shared" si="101"/>
        <v>2023</v>
      </c>
      <c r="Z82" s="4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v>2021</v>
      </c>
      <c r="BW82" s="34">
        <v>2021</v>
      </c>
      <c r="BX82" s="34"/>
      <c r="BY82" s="34"/>
      <c r="BZ82" s="34"/>
      <c r="CA82" s="34"/>
      <c r="CB82" s="34">
        <v>2021</v>
      </c>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43"/>
    </row>
    <row r="83" spans="14:123" x14ac:dyDescent="0.3">
      <c r="N83" s="34">
        <v>2021</v>
      </c>
      <c r="O83" s="34">
        <v>2021</v>
      </c>
      <c r="P83">
        <f t="shared" si="101"/>
        <v>2021</v>
      </c>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v>2008</v>
      </c>
      <c r="BW83" s="34">
        <v>2012</v>
      </c>
      <c r="BX83" s="34"/>
      <c r="BY83" s="34"/>
      <c r="BZ83" s="34"/>
      <c r="CA83" s="34"/>
      <c r="CB83" s="34">
        <v>1</v>
      </c>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v>2012</v>
      </c>
      <c r="DG83" s="34">
        <v>2015</v>
      </c>
      <c r="DH83" s="34"/>
      <c r="DI83" s="34"/>
      <c r="DJ83" s="34"/>
      <c r="DK83" s="34"/>
      <c r="DL83" s="34"/>
      <c r="DM83" s="34"/>
      <c r="DN83" s="34"/>
      <c r="DO83" s="34"/>
      <c r="DP83" s="34"/>
      <c r="DQ83" s="34"/>
      <c r="DR83" s="34"/>
      <c r="DS83" s="43"/>
    </row>
    <row r="84" spans="14:123" x14ac:dyDescent="0.3">
      <c r="N84" s="34">
        <v>2023</v>
      </c>
      <c r="O84" s="34">
        <v>2022</v>
      </c>
      <c r="P84">
        <f t="shared" si="101"/>
        <v>2022</v>
      </c>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v>2011</v>
      </c>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43"/>
    </row>
    <row r="85" spans="14:123" x14ac:dyDescent="0.3">
      <c r="N85" s="34">
        <v>2023</v>
      </c>
      <c r="O85" s="34">
        <v>2022</v>
      </c>
      <c r="P85">
        <f t="shared" si="101"/>
        <v>2022</v>
      </c>
      <c r="Z85" s="4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v>2020</v>
      </c>
      <c r="BM85" s="34"/>
      <c r="BN85" s="34"/>
      <c r="BO85" s="34"/>
      <c r="BP85" s="34"/>
      <c r="BQ85" s="34"/>
      <c r="BR85" s="34"/>
      <c r="BS85" s="34"/>
      <c r="BT85" s="34"/>
      <c r="BU85" s="34"/>
      <c r="BV85" s="34">
        <v>2020</v>
      </c>
      <c r="BW85" s="34">
        <v>2020</v>
      </c>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43"/>
    </row>
    <row r="86" spans="14:123" x14ac:dyDescent="0.3">
      <c r="N86" s="34">
        <v>2023</v>
      </c>
      <c r="O86" s="34">
        <v>2020</v>
      </c>
      <c r="P86">
        <f t="shared" si="101"/>
        <v>2020</v>
      </c>
      <c r="Z86" s="4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v>2018</v>
      </c>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43"/>
    </row>
    <row r="87" spans="14:123" x14ac:dyDescent="0.3">
      <c r="N87" s="34">
        <v>2017</v>
      </c>
      <c r="O87" s="34">
        <v>2017</v>
      </c>
      <c r="P87">
        <f t="shared" si="101"/>
        <v>2017</v>
      </c>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v>1</v>
      </c>
      <c r="BW87" s="34"/>
      <c r="BX87" s="34"/>
      <c r="BY87" s="34"/>
      <c r="BZ87" s="34"/>
      <c r="CA87" s="34"/>
      <c r="CB87" s="34"/>
      <c r="CC87" s="34"/>
      <c r="CD87" s="34"/>
      <c r="CE87" s="34"/>
      <c r="CF87" s="34"/>
      <c r="CG87" s="34"/>
      <c r="CH87" s="34"/>
      <c r="CI87" s="34"/>
      <c r="CJ87" s="34"/>
      <c r="CK87" s="34"/>
      <c r="CL87" s="34">
        <v>2022</v>
      </c>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43"/>
    </row>
    <row r="88" spans="14:123" x14ac:dyDescent="0.3">
      <c r="N88" s="34">
        <v>2022</v>
      </c>
      <c r="O88" s="34">
        <v>2021</v>
      </c>
      <c r="P88">
        <f t="shared" si="101"/>
        <v>2021</v>
      </c>
      <c r="Z88" s="4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v>2018</v>
      </c>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v>2018</v>
      </c>
      <c r="DG88" s="34"/>
      <c r="DH88" s="34"/>
      <c r="DI88" s="34"/>
      <c r="DJ88" s="34"/>
      <c r="DK88" s="34"/>
      <c r="DL88" s="34"/>
      <c r="DM88" s="34"/>
      <c r="DN88" s="34"/>
      <c r="DO88" s="34"/>
      <c r="DP88" s="34"/>
      <c r="DQ88" s="34"/>
      <c r="DR88" s="34"/>
      <c r="DS88" s="43"/>
    </row>
    <row r="89" spans="14:123" x14ac:dyDescent="0.3">
      <c r="N89" s="34">
        <v>2023</v>
      </c>
      <c r="O89" s="34"/>
      <c r="P89" t="str">
        <f t="shared" si="101"/>
        <v/>
      </c>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43"/>
    </row>
    <row r="90" spans="14:123" x14ac:dyDescent="0.3">
      <c r="N90" s="34">
        <v>2018</v>
      </c>
      <c r="O90" s="34">
        <v>2020</v>
      </c>
      <c r="P90">
        <f t="shared" si="101"/>
        <v>2020</v>
      </c>
      <c r="Z90" s="4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v>1996</v>
      </c>
      <c r="BW90" s="34">
        <v>2002</v>
      </c>
      <c r="BX90" s="34"/>
      <c r="BY90" s="34"/>
      <c r="BZ90" s="34"/>
      <c r="CA90" s="34"/>
      <c r="CB90" s="34"/>
      <c r="CC90" s="34"/>
      <c r="CD90" s="34"/>
      <c r="CE90" s="34"/>
      <c r="CF90" s="34"/>
      <c r="CG90" s="34">
        <v>2022</v>
      </c>
      <c r="CH90" s="34"/>
      <c r="CI90" s="34"/>
      <c r="CJ90" s="34"/>
      <c r="CK90" s="34">
        <v>2009</v>
      </c>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43"/>
    </row>
    <row r="91" spans="14:123" x14ac:dyDescent="0.3">
      <c r="N91" s="34">
        <v>2014</v>
      </c>
      <c r="O91" s="34">
        <v>2016</v>
      </c>
      <c r="P91">
        <f t="shared" si="101"/>
        <v>2016</v>
      </c>
      <c r="Z91" s="4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v>2020</v>
      </c>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v>2023</v>
      </c>
      <c r="CZ91" s="34"/>
      <c r="DA91" s="34"/>
      <c r="DB91" s="34"/>
      <c r="DC91" s="34"/>
      <c r="DD91" s="34"/>
      <c r="DE91" s="34"/>
      <c r="DF91" s="34"/>
      <c r="DG91" s="34"/>
      <c r="DH91" s="34"/>
      <c r="DI91" s="34"/>
      <c r="DJ91" s="34"/>
      <c r="DK91" s="34"/>
      <c r="DL91" s="34"/>
      <c r="DM91" s="34"/>
      <c r="DN91" s="34"/>
      <c r="DO91" s="34"/>
      <c r="DP91" s="34"/>
      <c r="DQ91" s="34"/>
      <c r="DR91" s="34"/>
      <c r="DS91" s="43"/>
    </row>
    <row r="92" spans="14:123" x14ac:dyDescent="0.3">
      <c r="N92" s="34">
        <v>2023</v>
      </c>
      <c r="O92" s="34"/>
      <c r="P92" t="str">
        <f t="shared" si="101"/>
        <v/>
      </c>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43"/>
    </row>
    <row r="93" spans="14:123" x14ac:dyDescent="0.3">
      <c r="N93" s="34">
        <v>2016</v>
      </c>
      <c r="O93" s="34">
        <v>2019</v>
      </c>
      <c r="P93">
        <f t="shared" si="101"/>
        <v>2019</v>
      </c>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v>1</v>
      </c>
      <c r="BJ93" s="34"/>
      <c r="BK93" s="34"/>
      <c r="BL93" s="34"/>
      <c r="BM93" s="34"/>
      <c r="BN93" s="34"/>
      <c r="BO93" s="34"/>
      <c r="BP93" s="34"/>
      <c r="BQ93" s="34"/>
      <c r="BR93" s="34"/>
      <c r="BS93" s="34"/>
      <c r="BT93" s="34"/>
      <c r="BU93" s="34"/>
      <c r="BV93" s="34">
        <v>1</v>
      </c>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v>1</v>
      </c>
      <c r="CX93" s="34"/>
      <c r="CY93" s="34"/>
      <c r="CZ93" s="34"/>
      <c r="DA93" s="34"/>
      <c r="DB93" s="34"/>
      <c r="DC93" s="34"/>
      <c r="DD93" s="34"/>
      <c r="DE93" s="34"/>
      <c r="DF93" s="34"/>
      <c r="DG93" s="34"/>
      <c r="DH93" s="34"/>
      <c r="DI93" s="34"/>
      <c r="DJ93" s="34"/>
      <c r="DK93" s="34"/>
      <c r="DL93" s="34"/>
      <c r="DM93" s="34"/>
      <c r="DN93" s="34"/>
      <c r="DO93" s="34"/>
      <c r="DP93" s="34"/>
      <c r="DQ93" s="34"/>
      <c r="DR93" s="34"/>
      <c r="DS93" s="43"/>
    </row>
    <row r="94" spans="14:123" x14ac:dyDescent="0.3">
      <c r="N94" s="34">
        <v>2019</v>
      </c>
      <c r="O94" s="34">
        <v>2020</v>
      </c>
      <c r="P94">
        <f t="shared" si="101"/>
        <v>2020</v>
      </c>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43"/>
    </row>
    <row r="95" spans="14:123" x14ac:dyDescent="0.3">
      <c r="N95" s="34">
        <v>2013</v>
      </c>
      <c r="O95" s="34">
        <v>2016</v>
      </c>
      <c r="P95">
        <f t="shared" si="101"/>
        <v>2016</v>
      </c>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43"/>
    </row>
    <row r="96" spans="14:123" x14ac:dyDescent="0.3">
      <c r="N96" s="34">
        <v>2021</v>
      </c>
      <c r="O96" s="34">
        <v>2022</v>
      </c>
      <c r="P96">
        <f t="shared" si="101"/>
        <v>2022</v>
      </c>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43"/>
    </row>
    <row r="97" spans="14:123" x14ac:dyDescent="0.3">
      <c r="N97" s="34">
        <v>2022</v>
      </c>
      <c r="O97" s="34"/>
      <c r="P97" t="str">
        <f t="shared" si="101"/>
        <v/>
      </c>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43"/>
    </row>
    <row r="98" spans="14:123" x14ac:dyDescent="0.3">
      <c r="N98" s="34">
        <v>2022</v>
      </c>
      <c r="O98" s="34">
        <v>2021</v>
      </c>
      <c r="P98">
        <f t="shared" si="101"/>
        <v>2021</v>
      </c>
      <c r="Z98" s="4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v>2016</v>
      </c>
      <c r="BW98" s="34">
        <v>2022</v>
      </c>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43"/>
    </row>
    <row r="99" spans="14:123" x14ac:dyDescent="0.3">
      <c r="N99" s="34">
        <v>2023</v>
      </c>
      <c r="O99" s="34">
        <v>1</v>
      </c>
      <c r="P99" t="str">
        <f t="shared" si="101"/>
        <v/>
      </c>
      <c r="Z99" s="44"/>
      <c r="AA99" s="34"/>
      <c r="AB99" s="34"/>
      <c r="AC99" s="34"/>
      <c r="AD99" s="34"/>
      <c r="AE99" s="34"/>
      <c r="AF99" s="34"/>
      <c r="AG99" s="34"/>
      <c r="AH99" s="34"/>
      <c r="AI99" s="34"/>
      <c r="AJ99" s="34"/>
      <c r="AK99" s="34"/>
      <c r="AL99" s="34"/>
      <c r="AM99" s="34"/>
      <c r="AN99" s="34">
        <v>1</v>
      </c>
      <c r="AO99" s="34"/>
      <c r="AP99" s="34"/>
      <c r="AQ99" s="34"/>
      <c r="AR99" s="34"/>
      <c r="AS99" s="34">
        <v>1</v>
      </c>
      <c r="AT99" s="34">
        <v>1</v>
      </c>
      <c r="AU99" s="34">
        <v>1</v>
      </c>
      <c r="AV99" s="34">
        <v>1</v>
      </c>
      <c r="AW99" s="34"/>
      <c r="AX99" s="34"/>
      <c r="AY99" s="34"/>
      <c r="AZ99" s="34">
        <v>1</v>
      </c>
      <c r="BA99" s="34">
        <v>1</v>
      </c>
      <c r="BB99" s="34"/>
      <c r="BC99" s="34"/>
      <c r="BD99" s="34"/>
      <c r="BE99" s="34">
        <v>1</v>
      </c>
      <c r="BF99" s="34">
        <v>1</v>
      </c>
      <c r="BG99" s="34"/>
      <c r="BH99" s="34"/>
      <c r="BI99" s="34"/>
      <c r="BJ99" s="34"/>
      <c r="BK99" s="34"/>
      <c r="BL99" s="34"/>
      <c r="BM99" s="34"/>
      <c r="BN99" s="34"/>
      <c r="BO99" s="34"/>
      <c r="BP99" s="34">
        <v>1</v>
      </c>
      <c r="BQ99" s="34"/>
      <c r="BR99" s="34"/>
      <c r="BS99" s="34"/>
      <c r="BT99" s="34"/>
      <c r="BU99" s="34"/>
      <c r="BV99" s="34">
        <v>1</v>
      </c>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43"/>
    </row>
    <row r="100" spans="14:123" x14ac:dyDescent="0.3">
      <c r="N100" s="34">
        <v>2018</v>
      </c>
      <c r="O100" s="34"/>
      <c r="P100" t="str">
        <f t="shared" si="101"/>
        <v/>
      </c>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v>2017</v>
      </c>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43"/>
    </row>
    <row r="101" spans="14:123" x14ac:dyDescent="0.3">
      <c r="N101" s="34">
        <v>2023</v>
      </c>
      <c r="O101" s="34">
        <v>2022</v>
      </c>
      <c r="P101">
        <f t="shared" si="101"/>
        <v>2022</v>
      </c>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43"/>
    </row>
    <row r="102" spans="14:123" x14ac:dyDescent="0.3">
      <c r="N102" s="34">
        <v>2023</v>
      </c>
      <c r="O102" s="34">
        <v>2021</v>
      </c>
      <c r="P102">
        <f t="shared" si="101"/>
        <v>2021</v>
      </c>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v>1</v>
      </c>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43"/>
    </row>
    <row r="103" spans="14:123" x14ac:dyDescent="0.3">
      <c r="N103" s="34">
        <v>2015</v>
      </c>
      <c r="O103" s="34">
        <v>1</v>
      </c>
      <c r="P103" t="str">
        <f t="shared" si="101"/>
        <v/>
      </c>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43"/>
    </row>
    <row r="104" spans="14:123" x14ac:dyDescent="0.3">
      <c r="N104" s="34">
        <v>2022</v>
      </c>
      <c r="O104" s="34"/>
      <c r="P104" t="str">
        <f t="shared" si="101"/>
        <v/>
      </c>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43"/>
    </row>
    <row r="105" spans="14:123" x14ac:dyDescent="0.3">
      <c r="N105" s="34">
        <v>2021</v>
      </c>
      <c r="O105" s="34">
        <v>2020</v>
      </c>
      <c r="P105">
        <f t="shared" si="101"/>
        <v>2020</v>
      </c>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43"/>
    </row>
    <row r="106" spans="14:123" x14ac:dyDescent="0.3">
      <c r="N106" s="34">
        <v>2018</v>
      </c>
      <c r="O106" s="34">
        <v>2019</v>
      </c>
      <c r="P106">
        <f t="shared" si="101"/>
        <v>2019</v>
      </c>
      <c r="Z106" s="4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v>2007</v>
      </c>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v>2023</v>
      </c>
      <c r="DB106" s="34"/>
      <c r="DC106" s="34"/>
      <c r="DD106" s="34"/>
      <c r="DE106" s="34"/>
      <c r="DF106" s="34"/>
      <c r="DG106" s="34"/>
      <c r="DH106" s="34"/>
      <c r="DI106" s="34"/>
      <c r="DJ106" s="34"/>
      <c r="DK106" s="34"/>
      <c r="DL106" s="34"/>
      <c r="DM106" s="34"/>
      <c r="DN106" s="34"/>
      <c r="DO106" s="34"/>
      <c r="DP106" s="34"/>
      <c r="DQ106" s="34"/>
      <c r="DR106" s="34"/>
      <c r="DS106" s="43"/>
    </row>
    <row r="107" spans="14:123" x14ac:dyDescent="0.3">
      <c r="N107" s="34">
        <v>2022</v>
      </c>
      <c r="O107" s="34">
        <v>2020</v>
      </c>
      <c r="P107">
        <f t="shared" si="101"/>
        <v>2020</v>
      </c>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v>2022</v>
      </c>
      <c r="BW107" s="34">
        <v>2022</v>
      </c>
      <c r="BX107" s="34"/>
      <c r="BY107" s="34"/>
      <c r="BZ107" s="34"/>
      <c r="CA107" s="34"/>
      <c r="CB107" s="34">
        <v>2022</v>
      </c>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43"/>
    </row>
    <row r="108" spans="14:123" x14ac:dyDescent="0.3">
      <c r="N108" s="34">
        <v>2022</v>
      </c>
      <c r="O108" s="34"/>
      <c r="P108" t="str">
        <f t="shared" si="101"/>
        <v/>
      </c>
      <c r="Z108" s="4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v>1995</v>
      </c>
      <c r="BW108" s="34"/>
      <c r="BX108" s="34"/>
      <c r="BY108" s="34"/>
      <c r="BZ108" s="34"/>
      <c r="CA108" s="34"/>
      <c r="CB108" s="34"/>
      <c r="CC108" s="34"/>
      <c r="CD108" s="34"/>
      <c r="CE108" s="34"/>
      <c r="CF108" s="34"/>
      <c r="CG108" s="34"/>
      <c r="CH108" s="34"/>
      <c r="CI108" s="34"/>
      <c r="CJ108" s="34"/>
      <c r="CK108" s="34">
        <v>2020</v>
      </c>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43"/>
    </row>
    <row r="109" spans="14:123" x14ac:dyDescent="0.3">
      <c r="N109" s="34">
        <v>2023</v>
      </c>
      <c r="O109" s="34">
        <v>2020</v>
      </c>
      <c r="P109">
        <f t="shared" si="101"/>
        <v>2020</v>
      </c>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v>1</v>
      </c>
      <c r="BW109" s="34">
        <v>1</v>
      </c>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43"/>
    </row>
    <row r="110" spans="14:123" x14ac:dyDescent="0.3">
      <c r="N110" s="34">
        <v>2023</v>
      </c>
      <c r="O110" s="34">
        <v>2021</v>
      </c>
      <c r="P110">
        <f t="shared" si="101"/>
        <v>2021</v>
      </c>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43"/>
    </row>
    <row r="111" spans="14:123" x14ac:dyDescent="0.3">
      <c r="N111" s="34">
        <v>2023</v>
      </c>
      <c r="O111" s="34">
        <v>1</v>
      </c>
      <c r="P111" t="str">
        <f t="shared" si="101"/>
        <v/>
      </c>
      <c r="Z111" s="34"/>
      <c r="AA111" s="34"/>
      <c r="AB111" s="34"/>
      <c r="AC111" s="34"/>
      <c r="AD111" s="34"/>
      <c r="AE111" s="34"/>
      <c r="AF111" s="34"/>
      <c r="AG111" s="34"/>
      <c r="AH111" s="34"/>
      <c r="AI111" s="34">
        <v>2023</v>
      </c>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v>1</v>
      </c>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43"/>
    </row>
    <row r="112" spans="14:123" x14ac:dyDescent="0.3">
      <c r="N112" s="34">
        <v>2023</v>
      </c>
      <c r="O112" s="34">
        <v>2021</v>
      </c>
      <c r="P112">
        <f t="shared" si="101"/>
        <v>2021</v>
      </c>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43"/>
    </row>
    <row r="113" spans="14:123" x14ac:dyDescent="0.3">
      <c r="N113" s="34">
        <v>2019</v>
      </c>
      <c r="O113" s="34">
        <v>2017</v>
      </c>
      <c r="P113">
        <f t="shared" si="101"/>
        <v>2017</v>
      </c>
      <c r="Z113" s="4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v>1</v>
      </c>
      <c r="BW113" s="34"/>
      <c r="BX113" s="34"/>
      <c r="BY113" s="34"/>
      <c r="BZ113" s="34"/>
      <c r="CA113" s="34"/>
      <c r="CB113" s="34"/>
      <c r="CC113" s="34"/>
      <c r="CD113" s="34"/>
      <c r="CE113" s="34"/>
      <c r="CF113" s="34"/>
      <c r="CG113" s="34"/>
      <c r="CH113" s="34"/>
      <c r="CI113" s="34"/>
      <c r="CJ113" s="34"/>
      <c r="CK113" s="34"/>
      <c r="CL113" s="34"/>
      <c r="CM113" s="34"/>
      <c r="CN113" s="34"/>
      <c r="CO113" s="34"/>
      <c r="CP113" s="34">
        <v>1</v>
      </c>
      <c r="CQ113" s="34">
        <v>1</v>
      </c>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43"/>
    </row>
    <row r="114" spans="14:123" x14ac:dyDescent="0.3">
      <c r="N114" s="34">
        <v>2020</v>
      </c>
      <c r="O114" s="34">
        <v>2021</v>
      </c>
      <c r="P114">
        <f t="shared" si="101"/>
        <v>2021</v>
      </c>
      <c r="Z114" s="4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v>1</v>
      </c>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v>2023</v>
      </c>
      <c r="DB114" s="34"/>
      <c r="DC114" s="34"/>
      <c r="DD114" s="34"/>
      <c r="DE114" s="34"/>
      <c r="DF114" s="34"/>
      <c r="DG114" s="34"/>
      <c r="DH114" s="34"/>
      <c r="DI114" s="34"/>
      <c r="DJ114" s="34"/>
      <c r="DK114" s="34"/>
      <c r="DL114" s="34"/>
      <c r="DM114" s="34"/>
      <c r="DN114" s="34"/>
      <c r="DO114" s="34"/>
      <c r="DP114" s="34"/>
      <c r="DQ114" s="34"/>
      <c r="DR114" s="34"/>
      <c r="DS114" s="43"/>
    </row>
    <row r="115" spans="14:123" x14ac:dyDescent="0.3">
      <c r="N115" s="34">
        <v>2018</v>
      </c>
      <c r="O115" s="34">
        <v>2020</v>
      </c>
      <c r="P115">
        <f t="shared" si="101"/>
        <v>2020</v>
      </c>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43"/>
    </row>
    <row r="116" spans="14:123" x14ac:dyDescent="0.3">
      <c r="N116" s="34">
        <v>2022</v>
      </c>
      <c r="O116" s="34">
        <v>1</v>
      </c>
      <c r="P116" t="str">
        <f t="shared" si="101"/>
        <v/>
      </c>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v>1</v>
      </c>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43"/>
    </row>
    <row r="117" spans="14:123" x14ac:dyDescent="0.3">
      <c r="N117" s="34">
        <v>2015</v>
      </c>
      <c r="O117" s="34">
        <v>2016</v>
      </c>
      <c r="P117">
        <f t="shared" si="101"/>
        <v>2016</v>
      </c>
      <c r="Z117" s="34"/>
      <c r="AA117" s="34"/>
      <c r="AB117" s="34"/>
      <c r="AC117" s="34">
        <v>1</v>
      </c>
      <c r="AD117" s="34">
        <v>1</v>
      </c>
      <c r="AE117" s="34">
        <v>1</v>
      </c>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v>2008</v>
      </c>
      <c r="BW117" s="34">
        <v>1</v>
      </c>
      <c r="BX117" s="34"/>
      <c r="BY117" s="34"/>
      <c r="BZ117" s="34"/>
      <c r="CA117" s="34"/>
      <c r="CB117" s="34">
        <v>1</v>
      </c>
      <c r="CC117" s="34"/>
      <c r="CD117" s="34"/>
      <c r="CE117" s="34"/>
      <c r="CF117" s="34"/>
      <c r="CG117" s="34">
        <v>2024</v>
      </c>
      <c r="CH117" s="34"/>
      <c r="CI117" s="34"/>
      <c r="CJ117" s="34"/>
      <c r="CK117" s="34">
        <v>1</v>
      </c>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43"/>
    </row>
    <row r="118" spans="14:123" x14ac:dyDescent="0.3">
      <c r="N118" s="34">
        <v>2022</v>
      </c>
      <c r="O118" s="34">
        <v>2022</v>
      </c>
      <c r="P118">
        <f t="shared" si="101"/>
        <v>2022</v>
      </c>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v>1</v>
      </c>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43"/>
    </row>
    <row r="119" spans="14:123" x14ac:dyDescent="0.3">
      <c r="N119" s="34">
        <v>2022</v>
      </c>
      <c r="O119" s="34">
        <v>2022</v>
      </c>
      <c r="P119">
        <f t="shared" si="101"/>
        <v>2022</v>
      </c>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v>2021</v>
      </c>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43"/>
    </row>
    <row r="120" spans="14:123" x14ac:dyDescent="0.3">
      <c r="N120" s="34">
        <v>2020</v>
      </c>
      <c r="O120" s="34">
        <v>2022</v>
      </c>
      <c r="P120">
        <f t="shared" si="101"/>
        <v>2022</v>
      </c>
      <c r="Z120" s="44"/>
      <c r="AA120" s="34"/>
      <c r="AB120" s="34"/>
      <c r="AC120" s="34"/>
      <c r="AD120" s="34"/>
      <c r="AE120" s="34"/>
      <c r="AF120" s="34"/>
      <c r="AG120" s="34"/>
      <c r="AH120" s="34"/>
      <c r="AI120" s="34"/>
      <c r="AJ120" s="34"/>
      <c r="AK120" s="34"/>
      <c r="AL120" s="34"/>
      <c r="AM120" s="34"/>
      <c r="AN120" s="34"/>
      <c r="AO120" s="34"/>
      <c r="AP120" s="34"/>
      <c r="AQ120" s="34"/>
      <c r="AR120" s="34"/>
      <c r="AS120" s="34">
        <v>1</v>
      </c>
      <c r="AT120" s="34"/>
      <c r="AU120" s="34"/>
      <c r="AV120" s="34"/>
      <c r="AW120" s="34"/>
      <c r="AX120" s="34"/>
      <c r="AY120" s="34"/>
      <c r="AZ120" s="34"/>
      <c r="BA120" s="34">
        <v>1</v>
      </c>
      <c r="BB120" s="34"/>
      <c r="BC120" s="34"/>
      <c r="BD120" s="34"/>
      <c r="BE120" s="34">
        <v>1</v>
      </c>
      <c r="BF120" s="34"/>
      <c r="BG120" s="34"/>
      <c r="BH120" s="34"/>
      <c r="BI120" s="34"/>
      <c r="BJ120" s="34"/>
      <c r="BK120" s="34"/>
      <c r="BL120" s="34"/>
      <c r="BM120" s="34"/>
      <c r="BN120" s="34"/>
      <c r="BO120" s="34"/>
      <c r="BP120" s="34">
        <v>1</v>
      </c>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43"/>
    </row>
    <row r="121" spans="14:123" x14ac:dyDescent="0.3">
      <c r="N121" s="34">
        <v>2019</v>
      </c>
      <c r="O121" s="34">
        <v>2018</v>
      </c>
      <c r="P121">
        <f t="shared" si="101"/>
        <v>2018</v>
      </c>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v>1</v>
      </c>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43"/>
    </row>
    <row r="122" spans="14:123" x14ac:dyDescent="0.3">
      <c r="N122" s="34">
        <v>2022</v>
      </c>
      <c r="O122" s="34">
        <v>2021</v>
      </c>
      <c r="P122">
        <f t="shared" si="101"/>
        <v>2021</v>
      </c>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43"/>
    </row>
    <row r="123" spans="14:123" x14ac:dyDescent="0.3">
      <c r="N123" s="34">
        <v>2022</v>
      </c>
      <c r="O123" s="34">
        <v>2022</v>
      </c>
      <c r="P123">
        <f t="shared" si="101"/>
        <v>2022</v>
      </c>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43"/>
    </row>
    <row r="124" spans="14:123" x14ac:dyDescent="0.3">
      <c r="N124" s="34">
        <v>2022</v>
      </c>
      <c r="O124" s="34">
        <v>2021</v>
      </c>
      <c r="P124">
        <f t="shared" si="101"/>
        <v>2021</v>
      </c>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43"/>
    </row>
    <row r="125" spans="14:123" x14ac:dyDescent="0.3">
      <c r="N125" s="34">
        <v>2017</v>
      </c>
      <c r="O125" s="34">
        <v>2017</v>
      </c>
      <c r="P125">
        <f t="shared" si="101"/>
        <v>2017</v>
      </c>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43"/>
    </row>
    <row r="126" spans="14:123" x14ac:dyDescent="0.3">
      <c r="N126" s="34">
        <v>2022</v>
      </c>
      <c r="O126" s="34">
        <v>2020</v>
      </c>
      <c r="P126">
        <f t="shared" si="101"/>
        <v>2020</v>
      </c>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43"/>
    </row>
    <row r="127" spans="14:123" x14ac:dyDescent="0.3">
      <c r="N127" s="34">
        <v>2023</v>
      </c>
      <c r="O127" s="34">
        <v>2022</v>
      </c>
      <c r="P127">
        <f t="shared" si="101"/>
        <v>2022</v>
      </c>
      <c r="Z127" s="4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v>2004</v>
      </c>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v>1</v>
      </c>
      <c r="CU127" s="34"/>
      <c r="CV127" s="34"/>
      <c r="CW127" s="34"/>
      <c r="CX127" s="34"/>
      <c r="CY127" s="34">
        <v>2013</v>
      </c>
      <c r="CZ127" s="34"/>
      <c r="DA127" s="34"/>
      <c r="DB127" s="34"/>
      <c r="DC127" s="34"/>
      <c r="DD127" s="34"/>
      <c r="DE127" s="34"/>
      <c r="DF127" s="34"/>
      <c r="DG127" s="34"/>
      <c r="DH127" s="34"/>
      <c r="DI127" s="34"/>
      <c r="DJ127" s="34"/>
      <c r="DK127" s="34"/>
      <c r="DL127" s="34"/>
      <c r="DM127" s="34"/>
      <c r="DN127" s="34"/>
      <c r="DO127" s="34"/>
      <c r="DP127" s="34"/>
      <c r="DQ127" s="34"/>
      <c r="DR127" s="34"/>
      <c r="DS127" s="43"/>
    </row>
    <row r="128" spans="14:123" x14ac:dyDescent="0.3">
      <c r="N128" s="34">
        <v>2022</v>
      </c>
      <c r="O128" s="34">
        <v>2020</v>
      </c>
      <c r="P128">
        <f t="shared" si="101"/>
        <v>2020</v>
      </c>
      <c r="Z128" s="4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v>2013</v>
      </c>
      <c r="BW128" s="34">
        <v>2016</v>
      </c>
      <c r="BX128" s="34"/>
      <c r="BY128" s="34"/>
      <c r="BZ128" s="34">
        <v>2022</v>
      </c>
      <c r="CA128" s="34"/>
      <c r="CB128" s="34">
        <v>2016</v>
      </c>
      <c r="CC128" s="34"/>
      <c r="CD128" s="34"/>
      <c r="CE128" s="34"/>
      <c r="CF128" s="34"/>
      <c r="CG128" s="34">
        <v>2023</v>
      </c>
      <c r="CH128" s="34"/>
      <c r="CI128" s="34"/>
      <c r="CJ128" s="34"/>
      <c r="CK128" s="34"/>
      <c r="CL128" s="34">
        <v>2019</v>
      </c>
      <c r="CM128" s="34">
        <v>2020</v>
      </c>
      <c r="CN128" s="34">
        <v>2023</v>
      </c>
      <c r="CO128" s="34"/>
      <c r="CP128" s="34"/>
      <c r="CQ128" s="34"/>
      <c r="CR128" s="34">
        <v>2022</v>
      </c>
      <c r="CS128" s="34"/>
      <c r="CT128" s="34"/>
      <c r="CU128" s="34">
        <v>2020</v>
      </c>
      <c r="CV128" s="34"/>
      <c r="CW128" s="34"/>
      <c r="CX128" s="34"/>
      <c r="CY128" s="34"/>
      <c r="CZ128" s="34"/>
      <c r="DA128" s="34">
        <v>2022</v>
      </c>
      <c r="DB128" s="34"/>
      <c r="DC128" s="34"/>
      <c r="DD128" s="34"/>
      <c r="DE128" s="34"/>
      <c r="DF128" s="34"/>
      <c r="DG128" s="34"/>
      <c r="DH128" s="34"/>
      <c r="DI128" s="34"/>
      <c r="DJ128" s="34"/>
      <c r="DK128" s="34"/>
      <c r="DL128" s="34"/>
      <c r="DM128" s="34"/>
      <c r="DN128" s="34"/>
      <c r="DO128" s="34"/>
      <c r="DP128" s="34"/>
      <c r="DQ128" s="34"/>
      <c r="DR128" s="34"/>
      <c r="DS128" s="43"/>
    </row>
    <row r="129" spans="14:123" x14ac:dyDescent="0.3">
      <c r="N129" s="34">
        <v>2017</v>
      </c>
      <c r="O129" s="34">
        <v>2020</v>
      </c>
      <c r="P129">
        <f t="shared" si="101"/>
        <v>2020</v>
      </c>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v>2021</v>
      </c>
      <c r="BW129" s="34">
        <v>2022</v>
      </c>
      <c r="BX129" s="34"/>
      <c r="BY129" s="34"/>
      <c r="BZ129" s="34"/>
      <c r="CA129" s="34"/>
      <c r="CB129" s="34">
        <v>2021</v>
      </c>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43"/>
    </row>
    <row r="130" spans="14:123" x14ac:dyDescent="0.3">
      <c r="N130" s="34">
        <v>2022</v>
      </c>
      <c r="O130" s="34">
        <v>2021</v>
      </c>
      <c r="P130">
        <f t="shared" si="101"/>
        <v>2021</v>
      </c>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v>1</v>
      </c>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v>1</v>
      </c>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43"/>
    </row>
    <row r="131" spans="14:123" x14ac:dyDescent="0.3">
      <c r="N131" s="34">
        <v>2021</v>
      </c>
      <c r="O131" s="34">
        <v>1</v>
      </c>
      <c r="P131" t="str">
        <f t="shared" si="101"/>
        <v/>
      </c>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v>1</v>
      </c>
      <c r="CZ131" s="34"/>
      <c r="DA131" s="34"/>
      <c r="DB131" s="34"/>
      <c r="DC131" s="34"/>
      <c r="DD131" s="34"/>
      <c r="DE131" s="34"/>
      <c r="DF131" s="34"/>
      <c r="DG131" s="34"/>
      <c r="DH131" s="34"/>
      <c r="DI131" s="34"/>
      <c r="DJ131" s="34"/>
      <c r="DK131" s="34"/>
      <c r="DL131" s="34"/>
      <c r="DM131" s="34"/>
      <c r="DN131" s="34"/>
      <c r="DO131" s="34"/>
      <c r="DP131" s="34"/>
      <c r="DQ131" s="34"/>
      <c r="DR131" s="34"/>
      <c r="DS131" s="43"/>
    </row>
    <row r="132" spans="14:123" x14ac:dyDescent="0.3">
      <c r="N132" s="34">
        <v>2022</v>
      </c>
      <c r="O132" s="34">
        <v>2020</v>
      </c>
      <c r="P132">
        <f t="shared" ref="P132:P195" si="102">IF(O132=1, "", IF(O132=0, "", O132))</f>
        <v>2020</v>
      </c>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43"/>
    </row>
    <row r="133" spans="14:123" x14ac:dyDescent="0.3">
      <c r="N133" s="34">
        <v>2021</v>
      </c>
      <c r="O133" s="34">
        <v>2021</v>
      </c>
      <c r="P133">
        <f t="shared" si="102"/>
        <v>2021</v>
      </c>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43"/>
    </row>
    <row r="134" spans="14:123" x14ac:dyDescent="0.3">
      <c r="N134" s="34">
        <v>2022</v>
      </c>
      <c r="O134" s="34"/>
      <c r="P134" t="str">
        <f t="shared" si="102"/>
        <v/>
      </c>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43"/>
    </row>
    <row r="135" spans="14:123" x14ac:dyDescent="0.3">
      <c r="N135" s="34">
        <v>2022</v>
      </c>
      <c r="O135" s="34">
        <v>2022</v>
      </c>
      <c r="P135">
        <f t="shared" si="102"/>
        <v>2022</v>
      </c>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v>1</v>
      </c>
      <c r="BW135" s="34"/>
      <c r="BX135" s="34"/>
      <c r="BY135" s="34"/>
      <c r="BZ135" s="34"/>
      <c r="CA135" s="34"/>
      <c r="CB135" s="34">
        <v>1</v>
      </c>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43"/>
    </row>
    <row r="136" spans="14:123" x14ac:dyDescent="0.3">
      <c r="N136" s="34">
        <v>2022</v>
      </c>
      <c r="O136" s="34">
        <v>2021</v>
      </c>
      <c r="P136">
        <f t="shared" si="102"/>
        <v>2021</v>
      </c>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v>2022</v>
      </c>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43"/>
    </row>
    <row r="137" spans="14:123" x14ac:dyDescent="0.3">
      <c r="N137" s="34">
        <v>2020</v>
      </c>
      <c r="O137" s="34">
        <v>2019</v>
      </c>
      <c r="P137">
        <f t="shared" si="102"/>
        <v>2019</v>
      </c>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43"/>
    </row>
    <row r="138" spans="14:123" x14ac:dyDescent="0.3">
      <c r="N138" s="34">
        <v>2021</v>
      </c>
      <c r="O138" s="34"/>
      <c r="P138" t="str">
        <f t="shared" si="102"/>
        <v/>
      </c>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v>2022</v>
      </c>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43"/>
    </row>
    <row r="139" spans="14:123" x14ac:dyDescent="0.3">
      <c r="N139" s="34">
        <v>2016</v>
      </c>
      <c r="O139" s="34">
        <v>2020</v>
      </c>
      <c r="P139">
        <f t="shared" si="102"/>
        <v>2020</v>
      </c>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43"/>
    </row>
    <row r="140" spans="14:123" x14ac:dyDescent="0.3">
      <c r="N140" s="34">
        <v>2023</v>
      </c>
      <c r="O140" s="34">
        <v>2021</v>
      </c>
      <c r="P140">
        <f t="shared" si="102"/>
        <v>2021</v>
      </c>
      <c r="Z140" s="4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v>2018</v>
      </c>
      <c r="BW140" s="34"/>
      <c r="BX140" s="34"/>
      <c r="BY140" s="34"/>
      <c r="BZ140" s="34"/>
      <c r="CA140" s="34"/>
      <c r="CB140" s="34"/>
      <c r="CC140" s="34"/>
      <c r="CD140" s="34"/>
      <c r="CE140" s="34"/>
      <c r="CF140" s="34"/>
      <c r="CG140" s="34">
        <v>2023</v>
      </c>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43"/>
    </row>
    <row r="141" spans="14:123" x14ac:dyDescent="0.3">
      <c r="N141" s="34">
        <v>2021</v>
      </c>
      <c r="O141" s="34">
        <v>2019</v>
      </c>
      <c r="P141">
        <f t="shared" si="102"/>
        <v>2019</v>
      </c>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v>1</v>
      </c>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43"/>
    </row>
    <row r="142" spans="14:123" x14ac:dyDescent="0.3">
      <c r="N142" s="34">
        <v>2020</v>
      </c>
      <c r="O142" s="34">
        <v>1</v>
      </c>
      <c r="P142" t="str">
        <f t="shared" si="102"/>
        <v/>
      </c>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43"/>
    </row>
    <row r="143" spans="14:123" x14ac:dyDescent="0.3">
      <c r="N143" s="34">
        <v>2022</v>
      </c>
      <c r="O143" s="34">
        <v>2021</v>
      </c>
      <c r="P143">
        <f t="shared" si="102"/>
        <v>2021</v>
      </c>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v>1</v>
      </c>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43"/>
    </row>
    <row r="144" spans="14:123" x14ac:dyDescent="0.3">
      <c r="N144" s="34">
        <v>2019</v>
      </c>
      <c r="O144" s="34">
        <v>2018</v>
      </c>
      <c r="P144">
        <f t="shared" si="102"/>
        <v>2018</v>
      </c>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43"/>
    </row>
    <row r="145" spans="14:123" x14ac:dyDescent="0.3">
      <c r="N145" s="34">
        <v>2022</v>
      </c>
      <c r="O145" s="34">
        <v>2021</v>
      </c>
      <c r="P145">
        <f t="shared" si="102"/>
        <v>2021</v>
      </c>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43"/>
    </row>
    <row r="146" spans="14:123" x14ac:dyDescent="0.3">
      <c r="N146" s="34">
        <v>2020</v>
      </c>
      <c r="O146" s="34">
        <v>1</v>
      </c>
      <c r="P146" t="str">
        <f t="shared" si="102"/>
        <v/>
      </c>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43"/>
    </row>
    <row r="147" spans="14:123" x14ac:dyDescent="0.3">
      <c r="N147" s="34">
        <v>2022</v>
      </c>
      <c r="O147" s="34">
        <v>2021</v>
      </c>
      <c r="P147">
        <f t="shared" si="102"/>
        <v>2021</v>
      </c>
      <c r="Z147" s="4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v>1</v>
      </c>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v>2020</v>
      </c>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43"/>
    </row>
    <row r="148" spans="14:123" x14ac:dyDescent="0.3">
      <c r="N148" s="34">
        <v>2022</v>
      </c>
      <c r="O148" s="34">
        <v>1</v>
      </c>
      <c r="P148" t="str">
        <f t="shared" si="102"/>
        <v/>
      </c>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v>1</v>
      </c>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43"/>
    </row>
    <row r="149" spans="14:123" x14ac:dyDescent="0.3">
      <c r="N149" s="34">
        <v>2021</v>
      </c>
      <c r="O149" s="34">
        <v>1</v>
      </c>
      <c r="P149" t="str">
        <f t="shared" si="102"/>
        <v/>
      </c>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43"/>
    </row>
    <row r="150" spans="14:123" x14ac:dyDescent="0.3">
      <c r="N150" s="34">
        <v>2022</v>
      </c>
      <c r="O150" s="34">
        <v>1</v>
      </c>
      <c r="P150" t="str">
        <f t="shared" si="102"/>
        <v/>
      </c>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43"/>
    </row>
    <row r="151" spans="14:123" x14ac:dyDescent="0.3">
      <c r="N151" s="34">
        <v>2022</v>
      </c>
      <c r="O151" s="34"/>
      <c r="P151" t="str">
        <f t="shared" si="102"/>
        <v/>
      </c>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43"/>
    </row>
    <row r="152" spans="14:123" x14ac:dyDescent="0.3">
      <c r="N152" s="34">
        <v>2022</v>
      </c>
      <c r="O152" s="34">
        <v>2020</v>
      </c>
      <c r="P152">
        <f t="shared" si="102"/>
        <v>2020</v>
      </c>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v>2022</v>
      </c>
      <c r="DB152" s="34"/>
      <c r="DC152" s="34"/>
      <c r="DD152" s="34"/>
      <c r="DE152" s="34"/>
      <c r="DF152" s="34"/>
      <c r="DG152" s="34"/>
      <c r="DH152" s="34"/>
      <c r="DI152" s="34"/>
      <c r="DJ152" s="34"/>
      <c r="DK152" s="34"/>
      <c r="DL152" s="34"/>
      <c r="DM152" s="34"/>
      <c r="DN152" s="34"/>
      <c r="DO152" s="34"/>
      <c r="DP152" s="34"/>
      <c r="DQ152" s="34"/>
      <c r="DR152" s="34"/>
      <c r="DS152" s="43"/>
    </row>
    <row r="153" spans="14:123" x14ac:dyDescent="0.3">
      <c r="N153" s="34">
        <v>2022</v>
      </c>
      <c r="O153" s="34">
        <v>2021</v>
      </c>
      <c r="P153">
        <f t="shared" si="102"/>
        <v>2021</v>
      </c>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43"/>
    </row>
    <row r="154" spans="14:123" x14ac:dyDescent="0.3">
      <c r="N154" s="34">
        <v>2019</v>
      </c>
      <c r="O154" s="34">
        <v>2019</v>
      </c>
      <c r="P154">
        <f t="shared" si="102"/>
        <v>2019</v>
      </c>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43"/>
    </row>
    <row r="155" spans="14:123" x14ac:dyDescent="0.3">
      <c r="N155" s="34">
        <v>2019</v>
      </c>
      <c r="O155" s="34">
        <v>2021</v>
      </c>
      <c r="P155">
        <f t="shared" si="102"/>
        <v>2021</v>
      </c>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v>1</v>
      </c>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43"/>
    </row>
    <row r="156" spans="14:123" x14ac:dyDescent="0.3">
      <c r="N156" s="34">
        <v>2022</v>
      </c>
      <c r="O156" s="34">
        <v>2021</v>
      </c>
      <c r="P156">
        <f t="shared" si="102"/>
        <v>2021</v>
      </c>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v>2008</v>
      </c>
      <c r="BW156" s="34"/>
      <c r="BX156" s="34"/>
      <c r="BY156" s="34"/>
      <c r="BZ156" s="34"/>
      <c r="CA156" s="34"/>
      <c r="CB156" s="34"/>
      <c r="CC156" s="34"/>
      <c r="CD156" s="34"/>
      <c r="CE156" s="34"/>
      <c r="CF156" s="34"/>
      <c r="CG156" s="34">
        <v>1</v>
      </c>
      <c r="CH156" s="34"/>
      <c r="CI156" s="34"/>
      <c r="CJ156" s="34"/>
      <c r="CK156" s="34"/>
      <c r="CL156" s="34"/>
      <c r="CM156" s="34"/>
      <c r="CN156" s="34"/>
      <c r="CO156" s="34"/>
      <c r="CP156" s="34"/>
      <c r="CQ156" s="34"/>
      <c r="CR156" s="34"/>
      <c r="CS156" s="34"/>
      <c r="CT156" s="34"/>
      <c r="CU156" s="34"/>
      <c r="CV156" s="34"/>
      <c r="CW156" s="34"/>
      <c r="CX156" s="34">
        <v>2008</v>
      </c>
      <c r="CY156" s="34"/>
      <c r="CZ156" s="34"/>
      <c r="DA156" s="34"/>
      <c r="DB156" s="34"/>
      <c r="DC156" s="34"/>
      <c r="DD156" s="34"/>
      <c r="DE156" s="34"/>
      <c r="DF156" s="34"/>
      <c r="DG156" s="34"/>
      <c r="DH156" s="34"/>
      <c r="DI156" s="34"/>
      <c r="DJ156" s="34"/>
      <c r="DK156" s="34"/>
      <c r="DL156" s="34"/>
      <c r="DM156" s="34"/>
      <c r="DN156" s="34"/>
      <c r="DO156" s="34"/>
      <c r="DP156" s="34"/>
      <c r="DQ156" s="34"/>
      <c r="DR156" s="34"/>
      <c r="DS156" s="43"/>
    </row>
    <row r="157" spans="14:123" x14ac:dyDescent="0.3">
      <c r="N157" s="34">
        <v>2014</v>
      </c>
      <c r="O157" s="34">
        <v>2016</v>
      </c>
      <c r="P157">
        <f t="shared" si="102"/>
        <v>2016</v>
      </c>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v>1</v>
      </c>
      <c r="BW157" s="34"/>
      <c r="BX157" s="34"/>
      <c r="BY157" s="34"/>
      <c r="BZ157" s="34"/>
      <c r="CA157" s="34"/>
      <c r="CB157" s="34"/>
      <c r="CC157" s="34"/>
      <c r="CD157" s="34"/>
      <c r="CE157" s="34"/>
      <c r="CF157" s="34"/>
      <c r="CG157" s="34"/>
      <c r="CH157" s="34"/>
      <c r="CI157" s="34"/>
      <c r="CJ157" s="34"/>
      <c r="CK157" s="34"/>
      <c r="CL157" s="34"/>
      <c r="CM157" s="34">
        <v>1</v>
      </c>
      <c r="CN157" s="34"/>
      <c r="CO157" s="34"/>
      <c r="CP157" s="34"/>
      <c r="CQ157" s="34"/>
      <c r="CR157" s="34"/>
      <c r="CS157" s="34"/>
      <c r="CT157" s="34"/>
      <c r="CU157" s="34"/>
      <c r="CV157" s="34"/>
      <c r="CW157" s="34"/>
      <c r="CX157" s="34"/>
      <c r="CY157" s="34"/>
      <c r="CZ157" s="34"/>
      <c r="DA157" s="34">
        <v>1</v>
      </c>
      <c r="DB157" s="34"/>
      <c r="DC157" s="34"/>
      <c r="DD157" s="34"/>
      <c r="DE157" s="34"/>
      <c r="DF157" s="34"/>
      <c r="DG157" s="34"/>
      <c r="DH157" s="34"/>
      <c r="DI157" s="34"/>
      <c r="DJ157" s="34"/>
      <c r="DK157" s="34"/>
      <c r="DL157" s="34"/>
      <c r="DM157" s="34"/>
      <c r="DN157" s="34"/>
      <c r="DO157" s="34"/>
      <c r="DP157" s="34"/>
      <c r="DQ157" s="34"/>
      <c r="DR157" s="34"/>
      <c r="DS157" s="43"/>
    </row>
    <row r="158" spans="14:123" x14ac:dyDescent="0.3">
      <c r="N158" s="34">
        <v>2023</v>
      </c>
      <c r="O158" s="34">
        <v>2022</v>
      </c>
      <c r="P158">
        <f t="shared" si="102"/>
        <v>2022</v>
      </c>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43"/>
    </row>
    <row r="159" spans="14:123" x14ac:dyDescent="0.3">
      <c r="N159" s="34">
        <v>2021</v>
      </c>
      <c r="O159" s="34">
        <v>2021</v>
      </c>
      <c r="P159">
        <f t="shared" si="102"/>
        <v>2021</v>
      </c>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43"/>
    </row>
    <row r="160" spans="14:123" x14ac:dyDescent="0.3">
      <c r="N160" s="34">
        <v>2022</v>
      </c>
      <c r="O160" s="34">
        <v>2020</v>
      </c>
      <c r="P160">
        <f t="shared" si="102"/>
        <v>2020</v>
      </c>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43"/>
    </row>
    <row r="161" spans="14:123" x14ac:dyDescent="0.3">
      <c r="N161" s="34">
        <v>2022</v>
      </c>
      <c r="O161" s="34">
        <v>2019</v>
      </c>
      <c r="P161">
        <f t="shared" si="102"/>
        <v>2019</v>
      </c>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v>2022</v>
      </c>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43"/>
    </row>
    <row r="162" spans="14:123" x14ac:dyDescent="0.3">
      <c r="N162" s="34">
        <v>2022</v>
      </c>
      <c r="O162" s="34">
        <v>2021</v>
      </c>
      <c r="P162">
        <f t="shared" si="102"/>
        <v>2021</v>
      </c>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43"/>
    </row>
    <row r="163" spans="14:123" x14ac:dyDescent="0.3">
      <c r="N163" s="34">
        <v>2021</v>
      </c>
      <c r="O163" s="34">
        <v>2021</v>
      </c>
      <c r="P163">
        <f t="shared" si="102"/>
        <v>2021</v>
      </c>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43"/>
    </row>
    <row r="164" spans="14:123" x14ac:dyDescent="0.3">
      <c r="N164" s="34">
        <v>2016</v>
      </c>
      <c r="O164" s="34">
        <v>2018</v>
      </c>
      <c r="P164">
        <f t="shared" si="102"/>
        <v>2018</v>
      </c>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43"/>
    </row>
    <row r="165" spans="14:123" x14ac:dyDescent="0.3">
      <c r="N165" s="34">
        <v>2023</v>
      </c>
      <c r="O165" s="34">
        <v>2022</v>
      </c>
      <c r="P165">
        <f t="shared" si="102"/>
        <v>2022</v>
      </c>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43"/>
    </row>
    <row r="166" spans="14:123" x14ac:dyDescent="0.3">
      <c r="N166" s="34">
        <v>2020</v>
      </c>
      <c r="O166" s="34">
        <v>2017</v>
      </c>
      <c r="P166">
        <f t="shared" si="102"/>
        <v>2017</v>
      </c>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43"/>
    </row>
    <row r="167" spans="14:123" x14ac:dyDescent="0.3">
      <c r="N167" s="34">
        <v>2019</v>
      </c>
      <c r="O167" s="34">
        <v>2018</v>
      </c>
      <c r="P167">
        <f t="shared" si="102"/>
        <v>2018</v>
      </c>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43"/>
    </row>
    <row r="168" spans="14:123" x14ac:dyDescent="0.3">
      <c r="N168" s="34">
        <v>2023</v>
      </c>
      <c r="O168" s="34">
        <v>2019</v>
      </c>
      <c r="P168">
        <f t="shared" si="102"/>
        <v>2019</v>
      </c>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43"/>
    </row>
    <row r="169" spans="14:123" x14ac:dyDescent="0.3">
      <c r="N169" s="34">
        <v>2021</v>
      </c>
      <c r="O169" s="34">
        <v>1</v>
      </c>
      <c r="P169" t="str">
        <f t="shared" si="102"/>
        <v/>
      </c>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43"/>
    </row>
    <row r="170" spans="14:123" x14ac:dyDescent="0.3">
      <c r="N170" s="34">
        <v>2017</v>
      </c>
      <c r="O170" s="34">
        <v>1</v>
      </c>
      <c r="P170" t="str">
        <f t="shared" si="102"/>
        <v/>
      </c>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43"/>
    </row>
    <row r="171" spans="14:123" x14ac:dyDescent="0.3">
      <c r="N171" s="34">
        <v>2019</v>
      </c>
      <c r="O171" s="34">
        <v>2022</v>
      </c>
      <c r="P171">
        <f t="shared" si="102"/>
        <v>2022</v>
      </c>
      <c r="Z171" s="4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v>1</v>
      </c>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43"/>
    </row>
    <row r="172" spans="14:123" x14ac:dyDescent="0.3">
      <c r="N172" s="34">
        <v>2023</v>
      </c>
      <c r="O172" s="34">
        <v>2021</v>
      </c>
      <c r="P172">
        <f t="shared" si="102"/>
        <v>2021</v>
      </c>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43"/>
    </row>
    <row r="173" spans="14:123" x14ac:dyDescent="0.3">
      <c r="N173" s="34">
        <v>2016</v>
      </c>
      <c r="O173" s="34"/>
      <c r="P173" t="str">
        <f t="shared" si="102"/>
        <v/>
      </c>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43"/>
    </row>
    <row r="174" spans="14:123" x14ac:dyDescent="0.3">
      <c r="N174" s="34">
        <v>2022</v>
      </c>
      <c r="O174" s="34">
        <v>2021</v>
      </c>
      <c r="P174">
        <f t="shared" si="102"/>
        <v>2021</v>
      </c>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43"/>
    </row>
    <row r="175" spans="14:123" x14ac:dyDescent="0.3">
      <c r="N175" s="34">
        <v>2021</v>
      </c>
      <c r="O175" s="34">
        <v>2019</v>
      </c>
      <c r="P175">
        <f t="shared" si="102"/>
        <v>2019</v>
      </c>
      <c r="Z175" s="4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v>2024</v>
      </c>
      <c r="BX175" s="34"/>
      <c r="BY175" s="34"/>
      <c r="BZ175" s="34"/>
      <c r="CA175" s="34"/>
      <c r="CB175" s="34">
        <v>2024</v>
      </c>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43"/>
    </row>
    <row r="176" spans="14:123" x14ac:dyDescent="0.3">
      <c r="N176" s="34">
        <v>2016</v>
      </c>
      <c r="O176" s="34">
        <v>2020</v>
      </c>
      <c r="P176">
        <f t="shared" si="102"/>
        <v>2020</v>
      </c>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43"/>
    </row>
    <row r="177" spans="14:123" x14ac:dyDescent="0.3">
      <c r="N177" s="34">
        <v>2022</v>
      </c>
      <c r="O177" s="34">
        <v>1</v>
      </c>
      <c r="P177" t="str">
        <f t="shared" si="102"/>
        <v/>
      </c>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43"/>
    </row>
    <row r="178" spans="14:123" x14ac:dyDescent="0.3">
      <c r="N178" s="34">
        <v>2017</v>
      </c>
      <c r="O178" s="34">
        <v>2021</v>
      </c>
      <c r="P178">
        <f t="shared" si="102"/>
        <v>2021</v>
      </c>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v>2007</v>
      </c>
      <c r="BW178" s="34">
        <v>2007</v>
      </c>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43"/>
    </row>
    <row r="179" spans="14:123" x14ac:dyDescent="0.3">
      <c r="N179" s="34">
        <v>2022</v>
      </c>
      <c r="O179" s="34">
        <v>2021</v>
      </c>
      <c r="P179">
        <f t="shared" si="102"/>
        <v>2021</v>
      </c>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43"/>
    </row>
    <row r="180" spans="14:123" x14ac:dyDescent="0.3">
      <c r="N180" s="34">
        <v>2023</v>
      </c>
      <c r="O180" s="34"/>
      <c r="P180" t="str">
        <f t="shared" si="102"/>
        <v/>
      </c>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43"/>
    </row>
    <row r="181" spans="14:123" x14ac:dyDescent="0.3">
      <c r="N181" s="34">
        <v>2022</v>
      </c>
      <c r="O181" s="34">
        <v>1</v>
      </c>
      <c r="P181" t="str">
        <f t="shared" si="102"/>
        <v/>
      </c>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43"/>
    </row>
    <row r="182" spans="14:123" x14ac:dyDescent="0.3">
      <c r="N182" s="34">
        <v>2019</v>
      </c>
      <c r="O182" s="34">
        <v>2017</v>
      </c>
      <c r="P182">
        <f t="shared" si="102"/>
        <v>2017</v>
      </c>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43"/>
    </row>
    <row r="183" spans="14:123" x14ac:dyDescent="0.3">
      <c r="N183" s="34">
        <v>2021</v>
      </c>
      <c r="O183" s="34">
        <v>2019</v>
      </c>
      <c r="P183">
        <f t="shared" si="102"/>
        <v>2019</v>
      </c>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43"/>
    </row>
    <row r="184" spans="14:123" x14ac:dyDescent="0.3">
      <c r="N184" s="34">
        <v>2022</v>
      </c>
      <c r="O184" s="34">
        <v>2021</v>
      </c>
      <c r="P184">
        <f t="shared" si="102"/>
        <v>2021</v>
      </c>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43"/>
    </row>
    <row r="185" spans="14:123" x14ac:dyDescent="0.3">
      <c r="N185" s="34">
        <v>2019</v>
      </c>
      <c r="O185" s="34">
        <v>2017</v>
      </c>
      <c r="P185">
        <f t="shared" si="102"/>
        <v>2017</v>
      </c>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43"/>
    </row>
    <row r="186" spans="14:123" x14ac:dyDescent="0.3">
      <c r="N186" s="34">
        <v>2022</v>
      </c>
      <c r="O186" s="34">
        <v>1</v>
      </c>
      <c r="P186" t="str">
        <f t="shared" si="102"/>
        <v/>
      </c>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43"/>
    </row>
    <row r="187" spans="14:123" x14ac:dyDescent="0.3">
      <c r="N187" s="34">
        <v>2023</v>
      </c>
      <c r="O187" s="34">
        <v>2020</v>
      </c>
      <c r="P187">
        <f t="shared" si="102"/>
        <v>2020</v>
      </c>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v>2022</v>
      </c>
      <c r="BL187" s="34"/>
      <c r="BM187" s="34"/>
      <c r="BN187" s="34">
        <v>1</v>
      </c>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43"/>
    </row>
    <row r="188" spans="14:123" x14ac:dyDescent="0.3">
      <c r="N188" s="34">
        <v>2022</v>
      </c>
      <c r="O188" s="34">
        <v>2021</v>
      </c>
      <c r="P188">
        <f t="shared" si="102"/>
        <v>2021</v>
      </c>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43"/>
    </row>
    <row r="189" spans="14:123" x14ac:dyDescent="0.3">
      <c r="N189" s="34">
        <v>2017</v>
      </c>
      <c r="O189" s="34">
        <v>2019</v>
      </c>
      <c r="P189">
        <f t="shared" si="102"/>
        <v>2019</v>
      </c>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43"/>
    </row>
    <row r="190" spans="14:123" x14ac:dyDescent="0.3">
      <c r="N190" s="34">
        <v>2022</v>
      </c>
      <c r="O190" s="34">
        <v>2020</v>
      </c>
      <c r="P190">
        <f t="shared" si="102"/>
        <v>2020</v>
      </c>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43"/>
    </row>
    <row r="191" spans="14:123" x14ac:dyDescent="0.3">
      <c r="N191" s="34">
        <v>2021</v>
      </c>
      <c r="O191" s="34"/>
      <c r="P191" t="str">
        <f t="shared" si="102"/>
        <v/>
      </c>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43"/>
    </row>
    <row r="192" spans="14:123" x14ac:dyDescent="0.3">
      <c r="N192" s="34">
        <v>2021</v>
      </c>
      <c r="O192" s="34">
        <v>2020</v>
      </c>
      <c r="P192">
        <f t="shared" si="102"/>
        <v>2020</v>
      </c>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43"/>
    </row>
    <row r="193" spans="14:123" x14ac:dyDescent="0.3">
      <c r="N193" s="34">
        <v>2023</v>
      </c>
      <c r="O193" s="34">
        <v>1</v>
      </c>
      <c r="P193" t="str">
        <f t="shared" si="102"/>
        <v/>
      </c>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v>1</v>
      </c>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43"/>
    </row>
    <row r="194" spans="14:123" x14ac:dyDescent="0.3">
      <c r="N194" s="34">
        <v>2022</v>
      </c>
      <c r="O194" s="34">
        <v>2020</v>
      </c>
      <c r="P194">
        <f t="shared" si="102"/>
        <v>2020</v>
      </c>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43"/>
    </row>
    <row r="195" spans="14:123" x14ac:dyDescent="0.3">
      <c r="N195" s="34">
        <v>2016</v>
      </c>
      <c r="O195" s="34">
        <v>2018</v>
      </c>
      <c r="P195">
        <f t="shared" si="102"/>
        <v>2018</v>
      </c>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43"/>
    </row>
    <row r="196" spans="14:123" x14ac:dyDescent="0.3">
      <c r="N196" s="34">
        <v>2020</v>
      </c>
      <c r="O196" s="34">
        <v>2018</v>
      </c>
      <c r="P196">
        <f t="shared" ref="P196:P224" si="103">IF(O196=1, "", IF(O196=0, "", O196))</f>
        <v>2018</v>
      </c>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43"/>
    </row>
    <row r="197" spans="14:123" x14ac:dyDescent="0.3">
      <c r="N197" s="34">
        <v>2020</v>
      </c>
      <c r="O197" s="34"/>
      <c r="P197" t="str">
        <f t="shared" si="103"/>
        <v/>
      </c>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43"/>
    </row>
    <row r="198" spans="14:123" x14ac:dyDescent="0.3">
      <c r="N198" s="34">
        <v>2018</v>
      </c>
      <c r="O198" s="34">
        <v>1</v>
      </c>
      <c r="P198" t="str">
        <f t="shared" si="103"/>
        <v/>
      </c>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43"/>
    </row>
    <row r="199" spans="14:123" x14ac:dyDescent="0.3">
      <c r="N199" s="34">
        <v>2023</v>
      </c>
      <c r="O199" s="34">
        <v>1</v>
      </c>
      <c r="P199" t="str">
        <f t="shared" si="103"/>
        <v/>
      </c>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43"/>
    </row>
    <row r="200" spans="14:123" x14ac:dyDescent="0.3">
      <c r="N200" s="34">
        <v>2023</v>
      </c>
      <c r="O200" s="34">
        <v>2020</v>
      </c>
      <c r="P200">
        <f t="shared" si="103"/>
        <v>2020</v>
      </c>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43"/>
    </row>
    <row r="201" spans="14:123" x14ac:dyDescent="0.3">
      <c r="N201" s="34">
        <v>2022</v>
      </c>
      <c r="O201" s="34">
        <v>2019</v>
      </c>
      <c r="P201">
        <f t="shared" si="103"/>
        <v>2019</v>
      </c>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43"/>
    </row>
    <row r="202" spans="14:123" x14ac:dyDescent="0.3">
      <c r="N202" s="34">
        <v>2023</v>
      </c>
      <c r="O202" s="34">
        <v>1</v>
      </c>
      <c r="P202" t="str">
        <f t="shared" si="103"/>
        <v/>
      </c>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43"/>
    </row>
    <row r="203" spans="14:123" x14ac:dyDescent="0.3">
      <c r="N203" s="34">
        <v>2022</v>
      </c>
      <c r="O203" s="34">
        <v>2021</v>
      </c>
      <c r="P203">
        <f t="shared" si="103"/>
        <v>2021</v>
      </c>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v>1</v>
      </c>
      <c r="BJ203" s="34">
        <v>1</v>
      </c>
      <c r="BK203" s="34"/>
      <c r="BL203" s="34"/>
      <c r="BM203" s="34"/>
      <c r="BN203" s="34"/>
      <c r="BO203" s="34"/>
      <c r="BP203" s="34"/>
      <c r="BQ203" s="34"/>
      <c r="BR203" s="34">
        <v>1</v>
      </c>
      <c r="BS203" s="34"/>
      <c r="BT203" s="34"/>
      <c r="BU203" s="34"/>
      <c r="BV203" s="34"/>
      <c r="BW203" s="34"/>
      <c r="BX203" s="34"/>
      <c r="BY203" s="34"/>
      <c r="BZ203" s="34"/>
      <c r="CA203" s="34"/>
      <c r="CB203" s="34">
        <v>1</v>
      </c>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43"/>
    </row>
    <row r="204" spans="14:123" x14ac:dyDescent="0.3">
      <c r="N204" s="34">
        <v>2022</v>
      </c>
      <c r="O204" s="34">
        <v>2016</v>
      </c>
      <c r="P204">
        <f t="shared" si="103"/>
        <v>2016</v>
      </c>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43"/>
    </row>
    <row r="205" spans="14:123" x14ac:dyDescent="0.3">
      <c r="N205" s="34">
        <v>2018</v>
      </c>
      <c r="O205" s="34"/>
      <c r="P205" t="str">
        <f t="shared" si="103"/>
        <v/>
      </c>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43"/>
    </row>
    <row r="206" spans="14:123" x14ac:dyDescent="0.3">
      <c r="N206" s="34">
        <v>2023</v>
      </c>
      <c r="O206" s="34">
        <v>2020</v>
      </c>
      <c r="P206">
        <f t="shared" si="103"/>
        <v>2020</v>
      </c>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v>1</v>
      </c>
      <c r="BS206" s="34"/>
      <c r="BT206" s="34"/>
      <c r="BU206" s="34"/>
      <c r="BV206" s="34">
        <v>2011</v>
      </c>
      <c r="BW206" s="34"/>
      <c r="BX206" s="34"/>
      <c r="BY206" s="34"/>
      <c r="BZ206" s="34"/>
      <c r="CA206" s="34"/>
      <c r="CB206" s="34"/>
      <c r="CC206" s="34"/>
      <c r="CD206" s="34"/>
      <c r="CE206" s="34"/>
      <c r="CF206" s="34"/>
      <c r="CG206" s="34">
        <v>2023</v>
      </c>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v>2013</v>
      </c>
      <c r="DD206" s="34"/>
      <c r="DE206" s="34"/>
      <c r="DF206" s="34"/>
      <c r="DG206" s="34"/>
      <c r="DH206" s="34"/>
      <c r="DI206" s="34"/>
      <c r="DJ206" s="34"/>
      <c r="DK206" s="34"/>
      <c r="DL206" s="34"/>
      <c r="DM206" s="34"/>
      <c r="DN206" s="34"/>
      <c r="DO206" s="34"/>
      <c r="DP206" s="34"/>
      <c r="DQ206" s="34"/>
      <c r="DR206" s="34"/>
      <c r="DS206" s="43"/>
    </row>
    <row r="207" spans="14:123" x14ac:dyDescent="0.3">
      <c r="N207" s="34">
        <v>2019</v>
      </c>
      <c r="O207" s="34">
        <v>2020</v>
      </c>
      <c r="P207">
        <f t="shared" si="103"/>
        <v>2020</v>
      </c>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v>2020</v>
      </c>
      <c r="BC207" s="34"/>
      <c r="BD207" s="34"/>
      <c r="BE207" s="34"/>
      <c r="BF207" s="34"/>
      <c r="BG207" s="34"/>
      <c r="BH207" s="34"/>
      <c r="BI207" s="34"/>
      <c r="BJ207" s="34"/>
      <c r="BK207" s="34"/>
      <c r="BL207" s="34"/>
      <c r="BM207" s="34"/>
      <c r="BN207" s="34"/>
      <c r="BO207" s="34"/>
      <c r="BP207" s="34"/>
      <c r="BQ207" s="34"/>
      <c r="BR207" s="34"/>
      <c r="BS207" s="34"/>
      <c r="BT207" s="34"/>
      <c r="BU207" s="34"/>
      <c r="BV207" s="34">
        <v>2022</v>
      </c>
      <c r="BW207" s="34">
        <v>1</v>
      </c>
      <c r="BX207" s="34"/>
      <c r="BY207" s="34"/>
      <c r="BZ207" s="34"/>
      <c r="CA207" s="34"/>
      <c r="CB207" s="34">
        <v>1</v>
      </c>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v>1</v>
      </c>
      <c r="DB207" s="34"/>
      <c r="DC207" s="34"/>
      <c r="DD207" s="34"/>
      <c r="DE207" s="34"/>
      <c r="DF207" s="34"/>
      <c r="DG207" s="34"/>
      <c r="DH207" s="34"/>
      <c r="DI207" s="34"/>
      <c r="DJ207" s="34"/>
      <c r="DK207" s="34"/>
      <c r="DL207" s="34"/>
      <c r="DM207" s="34"/>
      <c r="DN207" s="34"/>
      <c r="DO207" s="34"/>
      <c r="DP207" s="34"/>
      <c r="DQ207" s="34"/>
      <c r="DR207" s="34"/>
      <c r="DS207" s="43"/>
    </row>
    <row r="208" spans="14:123" x14ac:dyDescent="0.3">
      <c r="N208" s="34">
        <v>2022</v>
      </c>
      <c r="O208" s="34">
        <v>1</v>
      </c>
      <c r="P208" t="str">
        <f t="shared" si="103"/>
        <v/>
      </c>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43"/>
    </row>
    <row r="209" spans="14:123" x14ac:dyDescent="0.3">
      <c r="N209" s="34">
        <v>2023</v>
      </c>
      <c r="O209" s="34">
        <v>2021</v>
      </c>
      <c r="P209">
        <f t="shared" si="103"/>
        <v>2021</v>
      </c>
      <c r="Z209" s="44"/>
      <c r="AA209" s="34"/>
      <c r="AB209" s="34"/>
      <c r="AC209" s="34"/>
      <c r="AD209" s="34"/>
      <c r="AE209" s="34"/>
      <c r="AF209" s="34"/>
      <c r="AG209" s="34"/>
      <c r="AH209" s="34"/>
      <c r="AI209" s="34"/>
      <c r="AJ209" s="34"/>
      <c r="AK209" s="34"/>
      <c r="AL209" s="34"/>
      <c r="AM209" s="34"/>
      <c r="AN209" s="34"/>
      <c r="AO209" s="34"/>
      <c r="AP209" s="34">
        <v>1</v>
      </c>
      <c r="AQ209" s="34"/>
      <c r="AR209" s="34"/>
      <c r="AS209" s="34"/>
      <c r="AT209" s="34"/>
      <c r="AU209" s="34"/>
      <c r="AV209" s="34"/>
      <c r="AW209" s="34">
        <v>1</v>
      </c>
      <c r="AX209" s="34">
        <v>1</v>
      </c>
      <c r="AY209" s="34">
        <v>1</v>
      </c>
      <c r="AZ209" s="34">
        <v>1</v>
      </c>
      <c r="BA209" s="34">
        <v>1</v>
      </c>
      <c r="BB209" s="34"/>
      <c r="BC209" s="34">
        <v>1</v>
      </c>
      <c r="BD209" s="34">
        <v>1</v>
      </c>
      <c r="BE209" s="34">
        <v>1</v>
      </c>
      <c r="BF209" s="34">
        <v>1</v>
      </c>
      <c r="BG209" s="34">
        <v>1</v>
      </c>
      <c r="BH209" s="34">
        <v>1</v>
      </c>
      <c r="BI209" s="34"/>
      <c r="BJ209" s="34"/>
      <c r="BK209" s="34">
        <v>1</v>
      </c>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43"/>
    </row>
    <row r="210" spans="14:123" x14ac:dyDescent="0.3">
      <c r="N210" s="34">
        <v>2023</v>
      </c>
      <c r="O210" s="34"/>
      <c r="P210" t="str">
        <f t="shared" si="103"/>
        <v/>
      </c>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43"/>
    </row>
    <row r="211" spans="14:123" x14ac:dyDescent="0.3">
      <c r="N211" s="34">
        <v>2017</v>
      </c>
      <c r="O211" s="34">
        <v>1</v>
      </c>
      <c r="P211" t="str">
        <f t="shared" si="103"/>
        <v/>
      </c>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43"/>
    </row>
    <row r="212" spans="14:123" x14ac:dyDescent="0.3">
      <c r="N212" s="34">
        <v>2023</v>
      </c>
      <c r="O212" s="34">
        <v>2021</v>
      </c>
      <c r="P212">
        <f t="shared" si="103"/>
        <v>2021</v>
      </c>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43"/>
    </row>
    <row r="213" spans="14:123" x14ac:dyDescent="0.3">
      <c r="N213" s="34">
        <v>2023</v>
      </c>
      <c r="O213" s="34">
        <v>1</v>
      </c>
      <c r="P213" t="str">
        <f t="shared" si="103"/>
        <v/>
      </c>
      <c r="Z213" s="44"/>
      <c r="AA213" s="44"/>
      <c r="AB213" s="44"/>
      <c r="AC213" s="44"/>
      <c r="AD213" s="44"/>
      <c r="AE213" s="44"/>
      <c r="AF213" s="44"/>
      <c r="AG213" s="44"/>
      <c r="AH213" s="44"/>
      <c r="AI213" s="44"/>
      <c r="AJ213" s="44"/>
      <c r="AK213" s="44"/>
      <c r="AL213" s="44"/>
      <c r="AM213" s="42">
        <v>2003</v>
      </c>
      <c r="AN213" s="42"/>
      <c r="AO213" s="42"/>
      <c r="AP213" s="34"/>
      <c r="AQ213" s="34"/>
      <c r="AR213" s="34"/>
      <c r="AS213" s="34"/>
      <c r="AT213" s="34"/>
      <c r="AU213" s="34"/>
      <c r="AV213" s="34"/>
      <c r="AW213" s="34"/>
      <c r="AX213" s="34"/>
      <c r="AY213" s="34"/>
      <c r="AZ213" s="34"/>
      <c r="BA213" s="34"/>
      <c r="BB213" s="34"/>
      <c r="BC213" s="34"/>
      <c r="BD213" s="34"/>
      <c r="BE213" s="34">
        <v>2023</v>
      </c>
      <c r="BF213" s="34">
        <v>2023</v>
      </c>
      <c r="BG213" s="34"/>
      <c r="BH213" s="34"/>
      <c r="BI213" s="34"/>
      <c r="BJ213" s="34"/>
      <c r="BK213" s="34"/>
      <c r="BL213" s="34"/>
      <c r="BM213" s="34"/>
      <c r="BN213" s="34"/>
      <c r="BO213" s="34"/>
      <c r="BP213" s="34"/>
      <c r="BQ213" s="34"/>
      <c r="BR213" s="34"/>
      <c r="BS213" s="34"/>
      <c r="BT213" s="34"/>
      <c r="BU213" s="34">
        <v>2018</v>
      </c>
      <c r="BV213" s="34">
        <v>2018</v>
      </c>
      <c r="BW213" s="34">
        <v>2018</v>
      </c>
      <c r="BX213" s="34"/>
      <c r="BY213" s="34"/>
      <c r="BZ213" s="34"/>
      <c r="CA213" s="34"/>
      <c r="CB213" s="34">
        <v>2018</v>
      </c>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43"/>
    </row>
    <row r="214" spans="14:123" x14ac:dyDescent="0.3">
      <c r="N214" s="34">
        <v>2021</v>
      </c>
      <c r="O214" s="34">
        <v>2020</v>
      </c>
      <c r="P214">
        <f t="shared" si="103"/>
        <v>2020</v>
      </c>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43"/>
    </row>
    <row r="215" spans="14:123" x14ac:dyDescent="0.3">
      <c r="N215" s="34">
        <v>2022</v>
      </c>
      <c r="O215" s="34">
        <v>2020</v>
      </c>
      <c r="P215">
        <f t="shared" si="103"/>
        <v>2020</v>
      </c>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v>1</v>
      </c>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43"/>
    </row>
    <row r="216" spans="14:123" x14ac:dyDescent="0.3">
      <c r="N216" s="34">
        <v>2023</v>
      </c>
      <c r="O216" s="34">
        <v>1</v>
      </c>
      <c r="P216" t="str">
        <f t="shared" si="103"/>
        <v/>
      </c>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v>1</v>
      </c>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v>1</v>
      </c>
      <c r="CZ216" s="34"/>
      <c r="DA216" s="34"/>
      <c r="DB216" s="34"/>
      <c r="DC216" s="34"/>
      <c r="DD216" s="34">
        <v>1</v>
      </c>
      <c r="DE216" s="34"/>
      <c r="DF216" s="34"/>
      <c r="DG216" s="34"/>
      <c r="DH216" s="34"/>
      <c r="DI216" s="34"/>
      <c r="DJ216" s="34"/>
      <c r="DK216" s="34"/>
      <c r="DL216" s="34"/>
      <c r="DM216" s="34"/>
      <c r="DN216" s="34"/>
      <c r="DO216" s="34"/>
      <c r="DP216" s="34"/>
      <c r="DQ216" s="34"/>
      <c r="DR216" s="34"/>
      <c r="DS216" s="43"/>
    </row>
    <row r="217" spans="14:123" x14ac:dyDescent="0.3">
      <c r="N217" s="34">
        <v>2023</v>
      </c>
      <c r="O217" s="34">
        <v>2022</v>
      </c>
      <c r="P217">
        <f t="shared" si="103"/>
        <v>2022</v>
      </c>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v>1</v>
      </c>
      <c r="CH217" s="34"/>
      <c r="CI217" s="34"/>
      <c r="CJ217" s="34"/>
      <c r="CK217" s="34">
        <v>1</v>
      </c>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43"/>
    </row>
    <row r="218" spans="14:123" x14ac:dyDescent="0.3">
      <c r="N218" s="34">
        <v>2022</v>
      </c>
      <c r="O218" s="34">
        <v>1</v>
      </c>
      <c r="P218" t="str">
        <f t="shared" si="103"/>
        <v/>
      </c>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43"/>
    </row>
    <row r="219" spans="14:123" x14ac:dyDescent="0.3">
      <c r="N219" s="34">
        <v>2022</v>
      </c>
      <c r="O219" s="34">
        <v>2020</v>
      </c>
      <c r="P219">
        <f t="shared" si="103"/>
        <v>2020</v>
      </c>
      <c r="Z219" s="44"/>
      <c r="AA219" s="44"/>
      <c r="AB219" s="44"/>
      <c r="AC219" s="44"/>
      <c r="AD219" s="44"/>
      <c r="AE219" s="44"/>
      <c r="AF219" s="44"/>
      <c r="AG219" s="44"/>
      <c r="AH219" s="44"/>
      <c r="AI219" s="44"/>
      <c r="AJ219" s="44"/>
      <c r="AK219" s="44"/>
      <c r="AL219" s="4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v>2014</v>
      </c>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43"/>
    </row>
    <row r="220" spans="14:123" x14ac:dyDescent="0.3">
      <c r="N220" s="34">
        <v>2022</v>
      </c>
      <c r="O220" s="34">
        <v>2021</v>
      </c>
      <c r="P220">
        <f t="shared" si="103"/>
        <v>2021</v>
      </c>
      <c r="Z220" s="44"/>
      <c r="AA220" s="44"/>
      <c r="AB220" s="44"/>
      <c r="AC220" s="44"/>
      <c r="AD220" s="44"/>
      <c r="AE220" s="44"/>
      <c r="AF220" s="44"/>
      <c r="AG220" s="44"/>
      <c r="AH220" s="42">
        <v>2013</v>
      </c>
      <c r="AI220" s="42">
        <v>2011</v>
      </c>
      <c r="AJ220" s="42">
        <v>2018</v>
      </c>
      <c r="AK220" s="42">
        <v>2003</v>
      </c>
      <c r="AL220" s="42">
        <v>2003</v>
      </c>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v>1998</v>
      </c>
      <c r="BW220" s="34">
        <v>2017</v>
      </c>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43"/>
    </row>
    <row r="221" spans="14:123" x14ac:dyDescent="0.3">
      <c r="N221" s="34">
        <v>2022</v>
      </c>
      <c r="O221" s="34">
        <v>1</v>
      </c>
      <c r="P221" t="str">
        <f t="shared" si="103"/>
        <v/>
      </c>
      <c r="Z221" s="44"/>
      <c r="AA221" s="44"/>
      <c r="AB221" s="44"/>
      <c r="AC221" s="44"/>
      <c r="AD221" s="44"/>
      <c r="AE221" s="44"/>
      <c r="AF221" s="44"/>
      <c r="AG221" s="4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v>2004</v>
      </c>
      <c r="BW221" s="34">
        <v>2019</v>
      </c>
      <c r="BX221" s="34"/>
      <c r="BY221" s="34"/>
      <c r="BZ221" s="34"/>
      <c r="CA221" s="34"/>
      <c r="CB221" s="34">
        <v>2022</v>
      </c>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43"/>
    </row>
    <row r="222" spans="14:123" x14ac:dyDescent="0.3">
      <c r="N222" s="34">
        <v>2023</v>
      </c>
      <c r="O222" s="34">
        <v>2022</v>
      </c>
      <c r="P222">
        <f t="shared" si="103"/>
        <v>2022</v>
      </c>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v>1</v>
      </c>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43"/>
    </row>
    <row r="223" spans="14:123" x14ac:dyDescent="0.3">
      <c r="N223" s="34">
        <v>2021</v>
      </c>
      <c r="O223" s="34">
        <v>2019</v>
      </c>
      <c r="P223">
        <f t="shared" si="103"/>
        <v>2019</v>
      </c>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v>1</v>
      </c>
      <c r="CZ223" s="34"/>
      <c r="DA223" s="34"/>
      <c r="DB223" s="34"/>
      <c r="DC223" s="34"/>
      <c r="DD223" s="34"/>
      <c r="DE223" s="34"/>
      <c r="DF223" s="34"/>
      <c r="DG223" s="34"/>
      <c r="DH223" s="34"/>
      <c r="DI223" s="34"/>
      <c r="DJ223" s="34"/>
      <c r="DK223" s="34"/>
      <c r="DL223" s="34"/>
      <c r="DM223" s="34"/>
      <c r="DN223" s="34"/>
      <c r="DO223" s="34"/>
      <c r="DP223" s="34"/>
      <c r="DQ223" s="34"/>
      <c r="DR223" s="34"/>
      <c r="DS223" s="43"/>
    </row>
    <row r="224" spans="14:123" x14ac:dyDescent="0.3">
      <c r="N224" s="34">
        <v>2019</v>
      </c>
      <c r="O224" s="34">
        <v>2018</v>
      </c>
      <c r="P224">
        <f t="shared" si="103"/>
        <v>2018</v>
      </c>
      <c r="Z224" s="34"/>
      <c r="AA224" s="34"/>
      <c r="AB224" s="34"/>
      <c r="AC224" s="34"/>
      <c r="AD224" s="34"/>
      <c r="AE224" s="34">
        <v>1</v>
      </c>
      <c r="AF224" s="34"/>
      <c r="AG224" s="34"/>
      <c r="AH224" s="34"/>
      <c r="AI224" s="34">
        <v>1</v>
      </c>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v>1</v>
      </c>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43"/>
    </row>
    <row r="227" spans="26:125" x14ac:dyDescent="0.3">
      <c r="Z227">
        <f>COUNTIF(Z3:Z224, 1)</f>
        <v>0</v>
      </c>
      <c r="AA227">
        <f t="shared" ref="AA227:CL227" si="104">COUNTIF(AA3:AA224, 1)</f>
        <v>1</v>
      </c>
      <c r="AB227">
        <f t="shared" si="104"/>
        <v>0</v>
      </c>
      <c r="AC227">
        <f t="shared" si="104"/>
        <v>2</v>
      </c>
      <c r="AD227">
        <f t="shared" si="104"/>
        <v>2</v>
      </c>
      <c r="AE227">
        <f t="shared" si="104"/>
        <v>6</v>
      </c>
      <c r="AF227">
        <f t="shared" si="104"/>
        <v>2</v>
      </c>
      <c r="AG227">
        <f t="shared" si="104"/>
        <v>1</v>
      </c>
      <c r="AH227">
        <f t="shared" si="104"/>
        <v>0</v>
      </c>
      <c r="AI227">
        <f t="shared" si="104"/>
        <v>6</v>
      </c>
      <c r="AJ227">
        <f t="shared" si="104"/>
        <v>0</v>
      </c>
      <c r="AK227">
        <f t="shared" si="104"/>
        <v>0</v>
      </c>
      <c r="AL227">
        <f t="shared" si="104"/>
        <v>0</v>
      </c>
      <c r="AM227">
        <f t="shared" si="104"/>
        <v>0</v>
      </c>
      <c r="AN227">
        <f t="shared" si="104"/>
        <v>2</v>
      </c>
      <c r="AO227">
        <f t="shared" si="104"/>
        <v>1</v>
      </c>
      <c r="AP227">
        <f t="shared" si="104"/>
        <v>1</v>
      </c>
      <c r="AQ227">
        <f t="shared" si="104"/>
        <v>1</v>
      </c>
      <c r="AR227">
        <f t="shared" si="104"/>
        <v>1</v>
      </c>
      <c r="AS227">
        <f t="shared" si="104"/>
        <v>2</v>
      </c>
      <c r="AT227">
        <f t="shared" si="104"/>
        <v>1</v>
      </c>
      <c r="AU227">
        <f t="shared" si="104"/>
        <v>1</v>
      </c>
      <c r="AV227">
        <f t="shared" si="104"/>
        <v>1</v>
      </c>
      <c r="AW227">
        <f t="shared" si="104"/>
        <v>1</v>
      </c>
      <c r="AX227">
        <f t="shared" si="104"/>
        <v>1</v>
      </c>
      <c r="AY227">
        <f t="shared" si="104"/>
        <v>1</v>
      </c>
      <c r="AZ227">
        <f t="shared" si="104"/>
        <v>2</v>
      </c>
      <c r="BA227">
        <f t="shared" si="104"/>
        <v>5</v>
      </c>
      <c r="BB227">
        <f t="shared" si="104"/>
        <v>0</v>
      </c>
      <c r="BC227">
        <f t="shared" si="104"/>
        <v>1</v>
      </c>
      <c r="BD227">
        <f t="shared" si="104"/>
        <v>1</v>
      </c>
      <c r="BE227">
        <f t="shared" si="104"/>
        <v>5</v>
      </c>
      <c r="BF227">
        <f t="shared" si="104"/>
        <v>4</v>
      </c>
      <c r="BG227">
        <f t="shared" si="104"/>
        <v>2</v>
      </c>
      <c r="BH227">
        <f t="shared" si="104"/>
        <v>1</v>
      </c>
      <c r="BI227">
        <f t="shared" si="104"/>
        <v>6</v>
      </c>
      <c r="BJ227">
        <f t="shared" si="104"/>
        <v>1</v>
      </c>
      <c r="BK227">
        <f t="shared" si="104"/>
        <v>2</v>
      </c>
      <c r="BL227">
        <f t="shared" si="104"/>
        <v>0</v>
      </c>
      <c r="BM227">
        <f t="shared" si="104"/>
        <v>0</v>
      </c>
      <c r="BN227">
        <f t="shared" si="104"/>
        <v>1</v>
      </c>
      <c r="BO227">
        <f t="shared" si="104"/>
        <v>1</v>
      </c>
      <c r="BP227">
        <f t="shared" si="104"/>
        <v>2</v>
      </c>
      <c r="BQ227">
        <f t="shared" si="104"/>
        <v>0</v>
      </c>
      <c r="BR227">
        <f t="shared" si="104"/>
        <v>13</v>
      </c>
      <c r="BS227">
        <f t="shared" si="104"/>
        <v>2</v>
      </c>
      <c r="BT227">
        <f t="shared" si="104"/>
        <v>4</v>
      </c>
      <c r="BU227">
        <f t="shared" si="104"/>
        <v>2</v>
      </c>
      <c r="BV227">
        <f t="shared" si="104"/>
        <v>24</v>
      </c>
      <c r="BW227">
        <f t="shared" si="104"/>
        <v>11</v>
      </c>
      <c r="BX227">
        <f t="shared" si="104"/>
        <v>1</v>
      </c>
      <c r="BY227">
        <f t="shared" si="104"/>
        <v>0</v>
      </c>
      <c r="BZ227">
        <f t="shared" si="104"/>
        <v>3</v>
      </c>
      <c r="CA227">
        <f t="shared" si="104"/>
        <v>1</v>
      </c>
      <c r="CB227">
        <f t="shared" si="104"/>
        <v>9</v>
      </c>
      <c r="CC227">
        <f t="shared" si="104"/>
        <v>4</v>
      </c>
      <c r="CD227">
        <f t="shared" si="104"/>
        <v>0</v>
      </c>
      <c r="CE227">
        <f t="shared" si="104"/>
        <v>2</v>
      </c>
      <c r="CF227">
        <f t="shared" si="104"/>
        <v>1</v>
      </c>
      <c r="CG227">
        <f t="shared" si="104"/>
        <v>2</v>
      </c>
      <c r="CH227">
        <f t="shared" si="104"/>
        <v>0</v>
      </c>
      <c r="CI227">
        <f t="shared" si="104"/>
        <v>0</v>
      </c>
      <c r="CJ227">
        <f t="shared" si="104"/>
        <v>0</v>
      </c>
      <c r="CK227">
        <f t="shared" si="104"/>
        <v>10</v>
      </c>
      <c r="CL227">
        <f t="shared" si="104"/>
        <v>2</v>
      </c>
      <c r="CM227">
        <f t="shared" ref="CM227:DS227" si="105">COUNTIF(CM3:CM224, 1)</f>
        <v>1</v>
      </c>
      <c r="CN227">
        <f t="shared" si="105"/>
        <v>0</v>
      </c>
      <c r="CO227">
        <f t="shared" si="105"/>
        <v>0</v>
      </c>
      <c r="CP227">
        <f t="shared" si="105"/>
        <v>1</v>
      </c>
      <c r="CQ227">
        <f t="shared" si="105"/>
        <v>1</v>
      </c>
      <c r="CR227">
        <f t="shared" si="105"/>
        <v>0</v>
      </c>
      <c r="CS227">
        <f t="shared" si="105"/>
        <v>1</v>
      </c>
      <c r="CT227">
        <f t="shared" si="105"/>
        <v>1</v>
      </c>
      <c r="CU227">
        <f t="shared" si="105"/>
        <v>0</v>
      </c>
      <c r="CV227">
        <f t="shared" si="105"/>
        <v>1</v>
      </c>
      <c r="CW227">
        <f t="shared" si="105"/>
        <v>2</v>
      </c>
      <c r="CX227">
        <f t="shared" si="105"/>
        <v>0</v>
      </c>
      <c r="CY227">
        <f t="shared" si="105"/>
        <v>6</v>
      </c>
      <c r="CZ227">
        <f t="shared" si="105"/>
        <v>0</v>
      </c>
      <c r="DA227">
        <f t="shared" si="105"/>
        <v>3</v>
      </c>
      <c r="DB227">
        <f t="shared" si="105"/>
        <v>0</v>
      </c>
      <c r="DC227">
        <f t="shared" si="105"/>
        <v>1</v>
      </c>
      <c r="DD227">
        <f t="shared" si="105"/>
        <v>1</v>
      </c>
      <c r="DE227">
        <f t="shared" si="105"/>
        <v>0</v>
      </c>
      <c r="DF227">
        <f t="shared" si="105"/>
        <v>0</v>
      </c>
      <c r="DG227">
        <f t="shared" si="105"/>
        <v>1</v>
      </c>
      <c r="DH227">
        <f t="shared" si="105"/>
        <v>0</v>
      </c>
      <c r="DI227">
        <f t="shared" si="105"/>
        <v>0</v>
      </c>
      <c r="DJ227">
        <f t="shared" si="105"/>
        <v>1</v>
      </c>
      <c r="DK227">
        <f t="shared" si="105"/>
        <v>1</v>
      </c>
      <c r="DL227">
        <f t="shared" si="105"/>
        <v>1</v>
      </c>
      <c r="DM227">
        <f t="shared" si="105"/>
        <v>1</v>
      </c>
      <c r="DN227">
        <f t="shared" si="105"/>
        <v>1</v>
      </c>
      <c r="DO227">
        <f t="shared" si="105"/>
        <v>2</v>
      </c>
      <c r="DP227">
        <f t="shared" si="105"/>
        <v>1</v>
      </c>
      <c r="DQ227">
        <f t="shared" si="105"/>
        <v>1</v>
      </c>
      <c r="DR227">
        <f t="shared" si="105"/>
        <v>3</v>
      </c>
      <c r="DS227">
        <f t="shared" si="105"/>
        <v>0</v>
      </c>
      <c r="DU227">
        <f>SUM(Z227:DS227)</f>
        <v>191</v>
      </c>
    </row>
    <row r="229" spans="26:125" x14ac:dyDescent="0.3">
      <c r="DU229">
        <f>446-191</f>
        <v>255</v>
      </c>
    </row>
  </sheetData>
  <phoneticPr fontId="2" type="noConversion"/>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DD7A-F022-477F-A92C-E8042684A707}">
  <dimension ref="A1:T111"/>
  <sheetViews>
    <sheetView topLeftCell="A20" zoomScale="24" zoomScaleNormal="60" workbookViewId="0">
      <selection activeCell="G1" sqref="G1:G1048576"/>
    </sheetView>
  </sheetViews>
  <sheetFormatPr defaultRowHeight="14.4" x14ac:dyDescent="0.3"/>
  <cols>
    <col min="1" max="1" width="8.88671875" style="25"/>
    <col min="2" max="2" width="24.88671875" style="25" customWidth="1"/>
    <col min="3" max="3" width="31.88671875" style="27" hidden="1" customWidth="1"/>
    <col min="4" max="4" width="24.88671875" style="25" customWidth="1"/>
    <col min="5" max="5" width="57.33203125" style="25" bestFit="1" customWidth="1"/>
    <col min="6" max="6" width="134.6640625" style="25" customWidth="1"/>
    <col min="7" max="7" width="37.88671875" style="27" hidden="1" customWidth="1"/>
    <col min="8" max="9" width="51.5546875" style="28" bestFit="1" customWidth="1"/>
    <col min="10" max="10" width="10.44140625" style="25" customWidth="1"/>
    <col min="11" max="11" width="9.109375" style="25" customWidth="1"/>
    <col min="12" max="16384" width="8.88671875" style="25"/>
  </cols>
  <sheetData>
    <row r="1" spans="1:20" s="21" customFormat="1" x14ac:dyDescent="0.3">
      <c r="A1" s="50" t="s">
        <v>2543</v>
      </c>
      <c r="B1" s="51" t="s">
        <v>1979</v>
      </c>
      <c r="C1" s="51" t="s">
        <v>2544</v>
      </c>
      <c r="D1" s="51" t="s">
        <v>1986</v>
      </c>
      <c r="E1" s="51" t="s">
        <v>1980</v>
      </c>
      <c r="F1" s="51" t="s">
        <v>1981</v>
      </c>
      <c r="G1" s="51" t="s">
        <v>2175</v>
      </c>
      <c r="H1" s="52" t="s">
        <v>1991</v>
      </c>
      <c r="I1" s="52" t="s">
        <v>1992</v>
      </c>
      <c r="J1" s="53" t="s">
        <v>1964</v>
      </c>
    </row>
    <row r="2" spans="1:20" s="23" customFormat="1" ht="110.4" customHeight="1" x14ac:dyDescent="0.3">
      <c r="A2" s="60">
        <v>1</v>
      </c>
      <c r="B2" s="23" t="s">
        <v>1565</v>
      </c>
      <c r="C2" s="22" t="e" cm="1" vm="1">
        <f t="array" aca="1" ref="C2" ca="1">TRANSPOSE(my_data[[#Headers],[FSSC:22000]:[iso22005_since]])</f>
        <v>#VALUE!</v>
      </c>
      <c r="E2" s="24" t="s">
        <v>1989</v>
      </c>
      <c r="F2" s="24" t="s">
        <v>2000</v>
      </c>
      <c r="G2" s="27" t="s">
        <v>1985</v>
      </c>
      <c r="H2" s="26" t="s">
        <v>1988</v>
      </c>
      <c r="I2" s="26" t="s">
        <v>1990</v>
      </c>
      <c r="J2" s="49">
        <f>COUNTA(my_data[FSSC:22000])</f>
        <v>3</v>
      </c>
      <c r="K2" s="25"/>
      <c r="L2" s="25"/>
      <c r="M2" s="25"/>
      <c r="N2" s="25"/>
      <c r="O2" s="25"/>
      <c r="P2" s="25"/>
      <c r="Q2" s="25"/>
      <c r="R2" s="25"/>
      <c r="S2" s="25"/>
      <c r="T2" s="25"/>
    </row>
    <row r="3" spans="1:20" ht="165.6" customHeight="1" x14ac:dyDescent="0.3">
      <c r="A3" s="61">
        <v>2</v>
      </c>
      <c r="B3" s="25" t="s">
        <v>1592</v>
      </c>
      <c r="E3" s="28" t="s">
        <v>1994</v>
      </c>
      <c r="F3" s="28" t="s">
        <v>1993</v>
      </c>
      <c r="G3" s="27" t="s">
        <v>1995</v>
      </c>
      <c r="H3" s="26" t="s">
        <v>1997</v>
      </c>
      <c r="I3" s="26" t="s">
        <v>1996</v>
      </c>
      <c r="J3" s="49">
        <f>COUNTA(my_data[IATF16949])</f>
        <v>2</v>
      </c>
    </row>
    <row r="4" spans="1:20" ht="112.2" customHeight="1" x14ac:dyDescent="0.3">
      <c r="A4" s="60">
        <v>3</v>
      </c>
      <c r="B4" s="23" t="s">
        <v>1621</v>
      </c>
      <c r="E4" s="28" t="s">
        <v>1998</v>
      </c>
      <c r="F4" s="28" t="s">
        <v>1999</v>
      </c>
      <c r="G4" s="27" t="s">
        <v>2002</v>
      </c>
      <c r="H4" s="26" t="s">
        <v>2001</v>
      </c>
      <c r="I4" s="26" t="s">
        <v>2003</v>
      </c>
      <c r="J4" s="49">
        <f>COUNTA(my_data[ISCC])</f>
        <v>4</v>
      </c>
    </row>
    <row r="5" spans="1:20" ht="96" customHeight="1" x14ac:dyDescent="0.3">
      <c r="A5" s="61">
        <v>4</v>
      </c>
      <c r="B5" s="25" t="s">
        <v>1635</v>
      </c>
      <c r="E5" s="25" t="s">
        <v>2004</v>
      </c>
      <c r="F5" s="28" t="s">
        <v>2073</v>
      </c>
      <c r="G5" s="27" t="s">
        <v>2002</v>
      </c>
      <c r="H5" s="26" t="s">
        <v>2005</v>
      </c>
      <c r="I5" s="26" t="s">
        <v>2006</v>
      </c>
      <c r="J5" s="49">
        <f>COUNTA(my_data[UL])</f>
        <v>2</v>
      </c>
    </row>
    <row r="6" spans="1:20" ht="77.400000000000006" customHeight="1" x14ac:dyDescent="0.3">
      <c r="A6" s="60">
        <v>5</v>
      </c>
      <c r="B6" s="23" t="s">
        <v>1982</v>
      </c>
      <c r="E6" s="23" t="s">
        <v>1987</v>
      </c>
      <c r="F6" s="24" t="s">
        <v>1983</v>
      </c>
      <c r="G6" s="27" t="s">
        <v>1985</v>
      </c>
      <c r="H6" s="26" t="s">
        <v>1984</v>
      </c>
      <c r="I6" s="26" t="s">
        <v>1984</v>
      </c>
      <c r="J6" s="49">
        <f>COUNTA(my_data[BRC/BRCGS])</f>
        <v>12</v>
      </c>
    </row>
    <row r="7" spans="1:20" ht="56.4" customHeight="1" x14ac:dyDescent="0.3">
      <c r="A7" s="60">
        <v>6</v>
      </c>
      <c r="B7" s="23" t="s">
        <v>1564</v>
      </c>
      <c r="E7" s="25" t="s">
        <v>2009</v>
      </c>
      <c r="F7" s="24" t="s">
        <v>2007</v>
      </c>
      <c r="G7" s="27" t="s">
        <v>1985</v>
      </c>
      <c r="H7" s="26" t="s">
        <v>2008</v>
      </c>
      <c r="J7" s="49">
        <f>COUNTA(my_data[Halal_certification])</f>
        <v>2</v>
      </c>
    </row>
    <row r="8" spans="1:20" ht="77.400000000000006" customHeight="1" x14ac:dyDescent="0.3">
      <c r="A8" s="61">
        <v>7</v>
      </c>
      <c r="B8" s="25" t="s">
        <v>1537</v>
      </c>
      <c r="E8" s="25" t="s">
        <v>2010</v>
      </c>
      <c r="F8" s="24" t="s">
        <v>2011</v>
      </c>
      <c r="G8" s="27" t="s">
        <v>1985</v>
      </c>
      <c r="H8" s="26" t="s">
        <v>2012</v>
      </c>
      <c r="J8" s="49">
        <f>COUNTA(my_data[Halal Qaulity Control])</f>
        <v>2</v>
      </c>
    </row>
    <row r="9" spans="1:20" ht="52.8" customHeight="1" x14ac:dyDescent="0.3">
      <c r="A9" s="60">
        <v>8</v>
      </c>
      <c r="B9" s="23" t="s">
        <v>1511</v>
      </c>
      <c r="E9" s="25" t="s">
        <v>2013</v>
      </c>
      <c r="F9" s="24" t="s">
        <v>2014</v>
      </c>
      <c r="G9" s="27" t="s">
        <v>2002</v>
      </c>
      <c r="H9" s="26" t="s">
        <v>2015</v>
      </c>
      <c r="J9" s="49">
        <f>COUNTA(my_data[cert_prod_linea_HALAL])</f>
        <v>1</v>
      </c>
    </row>
    <row r="10" spans="1:20" ht="83.4" customHeight="1" x14ac:dyDescent="0.3">
      <c r="A10" s="61">
        <v>9</v>
      </c>
      <c r="B10" s="25" t="s">
        <v>1510</v>
      </c>
      <c r="E10" s="25" t="s">
        <v>2018</v>
      </c>
      <c r="F10" s="24" t="s">
        <v>2016</v>
      </c>
      <c r="G10" s="30" t="s">
        <v>1985</v>
      </c>
      <c r="H10" s="26" t="s">
        <v>2017</v>
      </c>
      <c r="I10" s="26" t="s">
        <v>2019</v>
      </c>
      <c r="J10" s="49">
        <f>COUNTA(my_data[IFS])</f>
        <v>13</v>
      </c>
      <c r="K10" s="23"/>
    </row>
    <row r="11" spans="1:20" ht="81" customHeight="1" x14ac:dyDescent="0.3">
      <c r="A11" s="60">
        <v>10</v>
      </c>
      <c r="B11" s="23" t="s">
        <v>1509</v>
      </c>
      <c r="E11" s="25" t="s">
        <v>2022</v>
      </c>
      <c r="F11" s="24" t="s">
        <v>2020</v>
      </c>
      <c r="G11" s="30" t="s">
        <v>1985</v>
      </c>
      <c r="H11" s="26" t="s">
        <v>2021</v>
      </c>
      <c r="I11" s="26" t="s">
        <v>2023</v>
      </c>
      <c r="J11" s="49">
        <f>COUNTA(my_data[StandardDTP126])</f>
        <v>1</v>
      </c>
      <c r="K11" s="23"/>
    </row>
    <row r="12" spans="1:20" ht="41.4" customHeight="1" x14ac:dyDescent="0.3">
      <c r="A12" s="60">
        <v>11</v>
      </c>
      <c r="B12" s="23" t="s">
        <v>1508</v>
      </c>
      <c r="E12" s="25" t="s">
        <v>2025</v>
      </c>
      <c r="F12" s="24" t="s">
        <v>2024</v>
      </c>
      <c r="G12" s="30" t="s">
        <v>1985</v>
      </c>
      <c r="H12" s="26" t="s">
        <v>2023</v>
      </c>
      <c r="I12" s="24"/>
      <c r="J12" s="49">
        <f>COUNTA(my_data[StandardDTP049])</f>
        <v>1</v>
      </c>
      <c r="K12" s="23"/>
    </row>
    <row r="13" spans="1:20" ht="46.2" customHeight="1" x14ac:dyDescent="0.3">
      <c r="A13" s="61">
        <v>12</v>
      </c>
      <c r="B13" s="25" t="s">
        <v>1507</v>
      </c>
      <c r="E13" s="25" t="s">
        <v>2026</v>
      </c>
      <c r="F13" s="24" t="s">
        <v>2024</v>
      </c>
      <c r="G13" s="30" t="s">
        <v>1985</v>
      </c>
      <c r="H13" s="26" t="s">
        <v>2023</v>
      </c>
      <c r="I13" s="24"/>
      <c r="J13" s="49">
        <f>COUNTA(my_data[StandardDTP030])</f>
        <v>1</v>
      </c>
      <c r="K13" s="23"/>
    </row>
    <row r="14" spans="1:20" ht="97.8" customHeight="1" x14ac:dyDescent="0.3">
      <c r="A14" s="60">
        <v>13</v>
      </c>
      <c r="B14" s="23" t="s">
        <v>1484</v>
      </c>
      <c r="E14" s="25" t="s">
        <v>2030</v>
      </c>
      <c r="F14" s="24" t="s">
        <v>2027</v>
      </c>
      <c r="G14" s="30" t="s">
        <v>2028</v>
      </c>
      <c r="H14" s="26" t="s">
        <v>2029</v>
      </c>
      <c r="I14" s="24"/>
      <c r="J14" s="49">
        <f>COUNTA(my_data[For textile])</f>
        <v>1</v>
      </c>
      <c r="K14" s="23"/>
    </row>
    <row r="15" spans="1:20" ht="81" customHeight="1" x14ac:dyDescent="0.3">
      <c r="A15" s="61">
        <v>14</v>
      </c>
      <c r="B15" s="25" t="s">
        <v>1725</v>
      </c>
      <c r="E15" s="25" t="s">
        <v>1725</v>
      </c>
      <c r="F15" s="24" t="s">
        <v>2032</v>
      </c>
      <c r="G15" s="30" t="s">
        <v>2028</v>
      </c>
      <c r="H15" s="26" t="s">
        <v>1723</v>
      </c>
      <c r="I15" s="26" t="s">
        <v>2031</v>
      </c>
      <c r="J15" s="49">
        <f>COUNTA(my_data[BCI Better Cotton Initiative])</f>
        <v>2</v>
      </c>
      <c r="K15" s="23"/>
    </row>
    <row r="16" spans="1:20" ht="51" customHeight="1" x14ac:dyDescent="0.3">
      <c r="A16" s="60">
        <v>15</v>
      </c>
      <c r="B16" s="23" t="s">
        <v>1724</v>
      </c>
      <c r="E16" s="25" t="s">
        <v>1724</v>
      </c>
      <c r="F16" s="24" t="s">
        <v>2033</v>
      </c>
      <c r="G16" s="30" t="s">
        <v>2002</v>
      </c>
      <c r="H16" s="26" t="s">
        <v>1723</v>
      </c>
      <c r="I16" s="26" t="s">
        <v>2034</v>
      </c>
      <c r="J16" s="49">
        <f>COUNTA(my_data[Bluesign])</f>
        <v>1</v>
      </c>
      <c r="K16" s="23"/>
    </row>
    <row r="17" spans="1:11" ht="55.2" customHeight="1" x14ac:dyDescent="0.3">
      <c r="A17" s="60">
        <v>16</v>
      </c>
      <c r="B17" s="23" t="s">
        <v>1475</v>
      </c>
      <c r="E17" s="25" t="s">
        <v>2037</v>
      </c>
      <c r="F17" s="24" t="s">
        <v>2035</v>
      </c>
      <c r="G17" s="30" t="s">
        <v>2028</v>
      </c>
      <c r="H17" s="26" t="s">
        <v>1463</v>
      </c>
      <c r="I17" s="26" t="s">
        <v>2036</v>
      </c>
      <c r="J17" s="49">
        <f>COUNTA(my_data[ZDHC])</f>
        <v>1</v>
      </c>
      <c r="K17" s="23"/>
    </row>
    <row r="18" spans="1:11" ht="64.2" customHeight="1" x14ac:dyDescent="0.3">
      <c r="A18" s="61">
        <v>17</v>
      </c>
      <c r="B18" s="25" t="s">
        <v>1577</v>
      </c>
      <c r="E18" s="25" t="s">
        <v>2038</v>
      </c>
      <c r="F18" s="24" t="s">
        <v>2039</v>
      </c>
      <c r="G18" s="30" t="s">
        <v>2002</v>
      </c>
      <c r="H18" s="26" t="s">
        <v>1576</v>
      </c>
      <c r="I18" s="26" t="s">
        <v>2040</v>
      </c>
      <c r="J18" s="49">
        <f>COUNTA(my_data[C2C_certified_material_health])</f>
        <v>1</v>
      </c>
      <c r="K18" s="23"/>
    </row>
    <row r="19" spans="1:11" ht="69.599999999999994" customHeight="1" x14ac:dyDescent="0.3">
      <c r="A19" s="60">
        <v>18</v>
      </c>
      <c r="B19" s="23" t="s">
        <v>1578</v>
      </c>
      <c r="E19" s="25" t="s">
        <v>2063</v>
      </c>
      <c r="F19" s="24" t="s">
        <v>2042</v>
      </c>
      <c r="G19" s="30" t="s">
        <v>2028</v>
      </c>
      <c r="H19" s="26" t="s">
        <v>1576</v>
      </c>
      <c r="I19" s="26" t="s">
        <v>2041</v>
      </c>
      <c r="J19" s="49">
        <f>COUNTA(my_data[Masters of linen])</f>
        <v>1</v>
      </c>
      <c r="K19" s="23"/>
    </row>
    <row r="20" spans="1:11" ht="95.4" customHeight="1" x14ac:dyDescent="0.3">
      <c r="A20" s="61">
        <v>19</v>
      </c>
      <c r="B20" s="25" t="s">
        <v>1793</v>
      </c>
      <c r="E20" s="25" t="s">
        <v>2043</v>
      </c>
      <c r="F20" s="24" t="s">
        <v>2044</v>
      </c>
      <c r="G20" s="30" t="s">
        <v>2028</v>
      </c>
      <c r="H20" s="26" t="s">
        <v>2045</v>
      </c>
      <c r="I20" s="26" t="s">
        <v>2046</v>
      </c>
      <c r="J20" s="49">
        <f>COUNTA(my_data[Organic100])</f>
        <v>2</v>
      </c>
      <c r="K20" s="23"/>
    </row>
    <row r="21" spans="1:11" ht="76.2" customHeight="1" x14ac:dyDescent="0.3">
      <c r="A21" s="60">
        <v>20</v>
      </c>
      <c r="B21" s="23" t="s">
        <v>1792</v>
      </c>
      <c r="E21" s="25" t="s">
        <v>2049</v>
      </c>
      <c r="F21" s="24" t="s">
        <v>2048</v>
      </c>
      <c r="G21" s="30" t="s">
        <v>2028</v>
      </c>
      <c r="H21" s="26" t="s">
        <v>2047</v>
      </c>
      <c r="I21" s="24"/>
      <c r="J21" s="49">
        <f>COUNTA(my_data[NATIVA])</f>
        <v>1</v>
      </c>
      <c r="K21" s="23"/>
    </row>
    <row r="22" spans="1:11" ht="82.2" customHeight="1" x14ac:dyDescent="0.3">
      <c r="A22" s="60">
        <v>21</v>
      </c>
      <c r="B22" s="23" t="s">
        <v>1791</v>
      </c>
      <c r="E22" s="25" t="s">
        <v>2051</v>
      </c>
      <c r="F22" s="24" t="s">
        <v>2052</v>
      </c>
      <c r="G22" s="30" t="s">
        <v>2028</v>
      </c>
      <c r="H22" s="26" t="s">
        <v>2053</v>
      </c>
      <c r="I22" s="26" t="s">
        <v>2050</v>
      </c>
      <c r="J22" s="49">
        <f>COUNTA(my_data[The good Cashmere standard])</f>
        <v>1</v>
      </c>
      <c r="K22" s="23"/>
    </row>
    <row r="23" spans="1:11" ht="67.2" customHeight="1" x14ac:dyDescent="0.3">
      <c r="A23" s="61">
        <v>22</v>
      </c>
      <c r="B23" s="25" t="s">
        <v>1790</v>
      </c>
      <c r="E23" s="25" t="s">
        <v>2055</v>
      </c>
      <c r="F23" s="24" t="s">
        <v>2054</v>
      </c>
      <c r="G23" s="30" t="s">
        <v>2028</v>
      </c>
      <c r="H23" s="26" t="s">
        <v>2056</v>
      </c>
      <c r="I23" s="26" t="s">
        <v>2057</v>
      </c>
      <c r="J23" s="49">
        <f>COUNTA(my_data[sfa])</f>
        <v>1</v>
      </c>
      <c r="K23" s="23"/>
    </row>
    <row r="24" spans="1:11" ht="46.2" customHeight="1" x14ac:dyDescent="0.3">
      <c r="A24" s="60">
        <v>23</v>
      </c>
      <c r="B24" s="23" t="s">
        <v>1474</v>
      </c>
      <c r="E24" s="25" t="s">
        <v>2062</v>
      </c>
      <c r="F24" s="24" t="s">
        <v>2058</v>
      </c>
      <c r="G24" s="30" t="s">
        <v>2028</v>
      </c>
      <c r="H24" s="26" t="s">
        <v>1463</v>
      </c>
      <c r="I24" s="26" t="s">
        <v>2059</v>
      </c>
      <c r="J24" s="49">
        <f>COUNTA(my_data[Woolmark])</f>
        <v>1</v>
      </c>
      <c r="K24" s="23"/>
    </row>
    <row r="25" spans="1:11" ht="70.8" customHeight="1" x14ac:dyDescent="0.3">
      <c r="A25" s="61">
        <v>24</v>
      </c>
      <c r="B25" s="25" t="s">
        <v>1473</v>
      </c>
      <c r="E25" s="25" t="s">
        <v>1473</v>
      </c>
      <c r="F25" s="24" t="s">
        <v>2060</v>
      </c>
      <c r="G25" s="30" t="s">
        <v>2002</v>
      </c>
      <c r="H25" s="26" t="s">
        <v>1463</v>
      </c>
      <c r="I25" s="26" t="s">
        <v>2061</v>
      </c>
      <c r="J25" s="49">
        <f>COUNTA(my_data[UL Bio-based content])</f>
        <v>1</v>
      </c>
      <c r="K25" s="23"/>
    </row>
    <row r="26" spans="1:11" ht="64.2" customHeight="1" x14ac:dyDescent="0.3">
      <c r="A26" s="60">
        <v>25</v>
      </c>
      <c r="B26" s="23" t="s">
        <v>1472</v>
      </c>
      <c r="E26" s="25" t="s">
        <v>2064</v>
      </c>
      <c r="F26" s="24" t="s">
        <v>2065</v>
      </c>
      <c r="G26" s="30" t="s">
        <v>2028</v>
      </c>
      <c r="H26" s="26" t="s">
        <v>1463</v>
      </c>
      <c r="I26" s="26" t="s">
        <v>2066</v>
      </c>
      <c r="J26" s="49">
        <f>COUNTA(my_data[Associazione tessile e salute])</f>
        <v>1</v>
      </c>
      <c r="K26" s="23"/>
    </row>
    <row r="27" spans="1:11" ht="54" customHeight="1" x14ac:dyDescent="0.3">
      <c r="A27" s="60">
        <v>26</v>
      </c>
      <c r="B27" s="23" t="s">
        <v>1471</v>
      </c>
      <c r="E27" s="25" t="s">
        <v>2069</v>
      </c>
      <c r="F27" s="24" t="s">
        <v>2067</v>
      </c>
      <c r="G27" s="30" t="s">
        <v>2028</v>
      </c>
      <c r="H27" s="26" t="s">
        <v>1463</v>
      </c>
      <c r="I27" s="26" t="s">
        <v>2068</v>
      </c>
      <c r="J27" s="49">
        <f>COUNTA(my_data[SustainWOOL])</f>
        <v>2</v>
      </c>
      <c r="K27" s="23"/>
    </row>
    <row r="28" spans="1:11" ht="53.4" customHeight="1" x14ac:dyDescent="0.3">
      <c r="A28" s="61">
        <v>27</v>
      </c>
      <c r="B28" s="25" t="s">
        <v>1470</v>
      </c>
      <c r="E28" s="25" t="s">
        <v>2071</v>
      </c>
      <c r="F28" s="24" t="s">
        <v>2070</v>
      </c>
      <c r="G28" s="30" t="s">
        <v>2028</v>
      </c>
      <c r="H28" s="26" t="s">
        <v>1463</v>
      </c>
      <c r="I28" s="26" t="s">
        <v>2072</v>
      </c>
      <c r="J28" s="49">
        <f>COUNTA(my_data[Oeko-tex])</f>
        <v>7</v>
      </c>
      <c r="K28" s="23"/>
    </row>
    <row r="29" spans="1:11" ht="36" customHeight="1" x14ac:dyDescent="0.3">
      <c r="A29" s="60">
        <v>28</v>
      </c>
      <c r="B29" s="23" t="s">
        <v>1456</v>
      </c>
      <c r="E29" s="64" t="s">
        <v>2075</v>
      </c>
      <c r="F29" s="24" t="s">
        <v>2076</v>
      </c>
      <c r="G29" s="30" t="s">
        <v>2002</v>
      </c>
      <c r="H29" s="26" t="s">
        <v>2074</v>
      </c>
      <c r="I29" s="26" t="s">
        <v>2077</v>
      </c>
      <c r="J29" s="49">
        <f>COUNTA(my_data[Climate_neutral_operations_since])</f>
        <v>1</v>
      </c>
      <c r="K29" s="23"/>
    </row>
    <row r="30" spans="1:11" ht="40.799999999999997" customHeight="1" x14ac:dyDescent="0.3">
      <c r="A30" s="61">
        <v>29</v>
      </c>
      <c r="B30" s="25" t="s">
        <v>1469</v>
      </c>
      <c r="E30" s="25" t="s">
        <v>2079</v>
      </c>
      <c r="F30" s="24" t="s">
        <v>2078</v>
      </c>
      <c r="G30" s="30" t="s">
        <v>2028</v>
      </c>
      <c r="H30" s="26" t="s">
        <v>1463</v>
      </c>
      <c r="I30" s="26" t="s">
        <v>2080</v>
      </c>
      <c r="J30" s="49">
        <f>COUNTA(my_data[OCS])</f>
        <v>1</v>
      </c>
      <c r="K30" s="23"/>
    </row>
    <row r="31" spans="1:11" ht="66.599999999999994" customHeight="1" x14ac:dyDescent="0.3">
      <c r="A31" s="60">
        <v>30</v>
      </c>
      <c r="B31" s="23" t="s">
        <v>1468</v>
      </c>
      <c r="E31" s="25" t="s">
        <v>1468</v>
      </c>
      <c r="F31" s="24" t="s">
        <v>2081</v>
      </c>
      <c r="G31" s="30" t="s">
        <v>2028</v>
      </c>
      <c r="H31" s="26" t="s">
        <v>1463</v>
      </c>
      <c r="I31" s="26" t="s">
        <v>2082</v>
      </c>
      <c r="J31" s="49">
        <f>COUNTA(my_data[Mulesing free])</f>
        <v>1</v>
      </c>
      <c r="K31" s="23"/>
    </row>
    <row r="32" spans="1:11" ht="48" customHeight="1" x14ac:dyDescent="0.3">
      <c r="A32" s="60">
        <v>31</v>
      </c>
      <c r="B32" s="23" t="s">
        <v>1467</v>
      </c>
      <c r="E32" s="25" t="s">
        <v>2086</v>
      </c>
      <c r="F32" s="24" t="s">
        <v>2083</v>
      </c>
      <c r="G32" s="30" t="s">
        <v>2002</v>
      </c>
      <c r="H32" s="26" t="s">
        <v>2084</v>
      </c>
      <c r="I32" s="26" t="s">
        <v>1463</v>
      </c>
      <c r="J32" s="49">
        <f>COUNTA(my_data[GRS])</f>
        <v>8</v>
      </c>
      <c r="K32" s="23"/>
    </row>
    <row r="33" spans="1:11" ht="59.4" customHeight="1" x14ac:dyDescent="0.3">
      <c r="A33" s="61">
        <v>32</v>
      </c>
      <c r="B33" s="25" t="s">
        <v>1466</v>
      </c>
      <c r="E33" s="25" t="s">
        <v>2087</v>
      </c>
      <c r="F33" s="24" t="s">
        <v>2085</v>
      </c>
      <c r="G33" s="30" t="s">
        <v>2028</v>
      </c>
      <c r="H33" s="24" t="s">
        <v>2088</v>
      </c>
      <c r="I33" s="26" t="s">
        <v>1463</v>
      </c>
      <c r="J33" s="49">
        <f>COUNTA(my_data[Gots])</f>
        <v>5</v>
      </c>
      <c r="K33" s="23"/>
    </row>
    <row r="34" spans="1:11" ht="63.6" customHeight="1" x14ac:dyDescent="0.3">
      <c r="A34" s="60">
        <v>33</v>
      </c>
      <c r="B34" s="23" t="s">
        <v>1465</v>
      </c>
      <c r="E34" s="25" t="s">
        <v>2090</v>
      </c>
      <c r="F34" s="24" t="s">
        <v>2089</v>
      </c>
      <c r="G34" s="30" t="s">
        <v>2028</v>
      </c>
      <c r="H34" s="26" t="s">
        <v>1463</v>
      </c>
      <c r="I34" s="24" t="s">
        <v>2091</v>
      </c>
      <c r="J34" s="49">
        <f>COUNTA(my_data[European flax standard])</f>
        <v>2</v>
      </c>
      <c r="K34" s="23"/>
    </row>
    <row r="35" spans="1:11" ht="63.6" customHeight="1" x14ac:dyDescent="0.3">
      <c r="A35" s="61">
        <v>34</v>
      </c>
      <c r="B35" s="25" t="s">
        <v>1464</v>
      </c>
      <c r="E35" s="25" t="s">
        <v>2093</v>
      </c>
      <c r="F35" s="24" t="s">
        <v>2092</v>
      </c>
      <c r="G35" s="30" t="s">
        <v>2028</v>
      </c>
      <c r="H35" s="26" t="s">
        <v>1463</v>
      </c>
      <c r="I35" s="24" t="s">
        <v>2094</v>
      </c>
      <c r="J35" s="49">
        <f>COUNTA(my_data[Cotton for life])</f>
        <v>1</v>
      </c>
      <c r="K35" s="23"/>
    </row>
    <row r="36" spans="1:11" ht="51" customHeight="1" x14ac:dyDescent="0.3">
      <c r="A36" s="60">
        <v>35</v>
      </c>
      <c r="B36" s="23" t="s">
        <v>1441</v>
      </c>
      <c r="E36" s="25" t="s">
        <v>2095</v>
      </c>
      <c r="F36" s="24" t="s">
        <v>2096</v>
      </c>
      <c r="G36" s="30" t="s">
        <v>1985</v>
      </c>
      <c r="H36" s="24"/>
      <c r="I36" s="24"/>
      <c r="J36" s="49">
        <f>COUNTA(my_data[Vegan])</f>
        <v>7</v>
      </c>
      <c r="K36" s="23"/>
    </row>
    <row r="37" spans="1:11" ht="61.2" customHeight="1" x14ac:dyDescent="0.3">
      <c r="A37" s="60">
        <v>36</v>
      </c>
      <c r="B37" s="23" t="s">
        <v>1440</v>
      </c>
      <c r="E37" s="25" t="s">
        <v>2099</v>
      </c>
      <c r="F37" s="24" t="s">
        <v>2098</v>
      </c>
      <c r="G37" s="30" t="s">
        <v>1985</v>
      </c>
      <c r="H37" s="24" t="s">
        <v>2097</v>
      </c>
      <c r="I37" s="24"/>
      <c r="J37" s="49">
        <f>COUNTA(my_data[Biodyvin])</f>
        <v>1</v>
      </c>
      <c r="K37" s="23"/>
    </row>
    <row r="38" spans="1:11" ht="96" customHeight="1" x14ac:dyDescent="0.3">
      <c r="A38" s="61">
        <v>37</v>
      </c>
      <c r="B38" s="25" t="s">
        <v>1386</v>
      </c>
      <c r="E38" s="25" t="s">
        <v>2102</v>
      </c>
      <c r="F38" s="24" t="s">
        <v>2103</v>
      </c>
      <c r="G38" s="30" t="s">
        <v>2002</v>
      </c>
      <c r="H38" s="24" t="s">
        <v>2100</v>
      </c>
      <c r="I38" s="24" t="s">
        <v>2101</v>
      </c>
      <c r="J38" s="49">
        <f>COUNTA(my_data[Ecolabel_since])</f>
        <v>3</v>
      </c>
      <c r="K38" s="23"/>
    </row>
    <row r="39" spans="1:11" ht="72.599999999999994" customHeight="1" x14ac:dyDescent="0.3">
      <c r="A39" s="60">
        <v>38</v>
      </c>
      <c r="B39" s="23" t="s">
        <v>1757</v>
      </c>
      <c r="E39" s="25" t="s">
        <v>2107</v>
      </c>
      <c r="F39" s="24" t="s">
        <v>2104</v>
      </c>
      <c r="G39" s="30" t="s">
        <v>2002</v>
      </c>
      <c r="H39" s="24" t="s">
        <v>2105</v>
      </c>
      <c r="I39" s="24" t="s">
        <v>2106</v>
      </c>
      <c r="J39" s="49">
        <f>COUNTA(my_data[F-Gas])</f>
        <v>1</v>
      </c>
      <c r="K39" s="23"/>
    </row>
    <row r="40" spans="1:11" ht="39.6" customHeight="1" x14ac:dyDescent="0.3">
      <c r="A40" s="61">
        <v>39</v>
      </c>
      <c r="B40" s="25" t="s">
        <v>1862</v>
      </c>
      <c r="E40" s="25" t="s">
        <v>2109</v>
      </c>
      <c r="F40" s="24" t="s">
        <v>2110</v>
      </c>
      <c r="G40" s="30" t="s">
        <v>2002</v>
      </c>
      <c r="H40" s="24" t="s">
        <v>2108</v>
      </c>
      <c r="I40" s="24"/>
      <c r="J40" s="49">
        <f>COUNTA(my_data[Go Green])</f>
        <v>1</v>
      </c>
      <c r="K40" s="23"/>
    </row>
    <row r="41" spans="1:11" ht="66.599999999999994" customHeight="1" x14ac:dyDescent="0.3">
      <c r="A41" s="60">
        <v>40</v>
      </c>
      <c r="B41" s="23" t="s">
        <v>1385</v>
      </c>
      <c r="E41" s="25" t="s">
        <v>2111</v>
      </c>
      <c r="F41" s="24" t="s">
        <v>2113</v>
      </c>
      <c r="G41" s="30" t="s">
        <v>2002</v>
      </c>
      <c r="H41" s="24" t="s">
        <v>2112</v>
      </c>
      <c r="I41" s="24" t="s">
        <v>2114</v>
      </c>
      <c r="J41" s="49">
        <f>COUNTA(my_data[Plastic_negativ_product_cert_since])</f>
        <v>1</v>
      </c>
      <c r="K41" s="23"/>
    </row>
    <row r="42" spans="1:11" ht="63" customHeight="1" x14ac:dyDescent="0.3">
      <c r="A42" s="60">
        <v>41</v>
      </c>
      <c r="B42" s="23" t="s">
        <v>1361</v>
      </c>
      <c r="E42" s="25" t="s">
        <v>2115</v>
      </c>
      <c r="F42" s="24" t="s">
        <v>2118</v>
      </c>
      <c r="G42" s="30" t="s">
        <v>2002</v>
      </c>
      <c r="H42" s="24" t="s">
        <v>2116</v>
      </c>
      <c r="I42" s="24" t="s">
        <v>2117</v>
      </c>
      <c r="J42" s="49">
        <f>COUNTA(my_data[Biodiversity_alliance])</f>
        <v>1</v>
      </c>
      <c r="K42" s="23"/>
    </row>
    <row r="43" spans="1:11" ht="79.8" customHeight="1" x14ac:dyDescent="0.3">
      <c r="A43" s="61">
        <v>42</v>
      </c>
      <c r="B43" s="25" t="s">
        <v>1562</v>
      </c>
      <c r="E43" s="25" t="s">
        <v>2119</v>
      </c>
      <c r="F43" s="24" t="s">
        <v>2120</v>
      </c>
      <c r="G43" s="30" t="s">
        <v>2028</v>
      </c>
      <c r="H43" s="24" t="s">
        <v>2121</v>
      </c>
      <c r="I43" s="24" t="s">
        <v>2122</v>
      </c>
      <c r="J43" s="49">
        <f>COUNTA(my_data[RWS])</f>
        <v>3</v>
      </c>
      <c r="K43" s="23"/>
    </row>
    <row r="44" spans="1:11" ht="92.4" customHeight="1" x14ac:dyDescent="0.3">
      <c r="A44" s="60">
        <v>43</v>
      </c>
      <c r="B44" s="23" t="s">
        <v>1741</v>
      </c>
      <c r="E44" s="25" t="s">
        <v>2126</v>
      </c>
      <c r="F44" s="24" t="s">
        <v>2124</v>
      </c>
      <c r="G44" s="30" t="s">
        <v>1985</v>
      </c>
      <c r="H44" s="24" t="s">
        <v>2123</v>
      </c>
      <c r="I44" s="24" t="s">
        <v>2125</v>
      </c>
      <c r="J44" s="49">
        <f>COUNTA(my_data[VIVA])</f>
        <v>1</v>
      </c>
      <c r="K44" s="23"/>
    </row>
    <row r="45" spans="1:11" ht="141" customHeight="1" x14ac:dyDescent="0.3">
      <c r="A45" s="61">
        <v>44</v>
      </c>
      <c r="B45" s="25" t="s">
        <v>2127</v>
      </c>
      <c r="E45" s="25" t="s">
        <v>2130</v>
      </c>
      <c r="F45" s="24" t="s">
        <v>2129</v>
      </c>
      <c r="G45" s="30" t="s">
        <v>1985</v>
      </c>
      <c r="H45" s="24" t="s">
        <v>2128</v>
      </c>
      <c r="I45" s="26" t="s">
        <v>2131</v>
      </c>
      <c r="J45" s="49">
        <f>COUNTA(my_data[Organic/Biologic])</f>
        <v>13</v>
      </c>
      <c r="K45" s="23"/>
    </row>
    <row r="46" spans="1:11" ht="103.8" customHeight="1" x14ac:dyDescent="0.3">
      <c r="A46" s="60">
        <v>45</v>
      </c>
      <c r="B46" s="23" t="s">
        <v>1351</v>
      </c>
      <c r="E46" s="25" t="s">
        <v>2132</v>
      </c>
      <c r="F46" s="24" t="s">
        <v>2133</v>
      </c>
      <c r="G46" s="30" t="s">
        <v>2002</v>
      </c>
      <c r="H46" s="26" t="s">
        <v>2134</v>
      </c>
      <c r="I46" s="24" t="s">
        <v>2135</v>
      </c>
      <c r="J46" s="49">
        <f>COUNTA(my_data[Greenguard_since])</f>
        <v>2</v>
      </c>
      <c r="K46" s="23"/>
    </row>
    <row r="47" spans="1:11" ht="76.8" customHeight="1" x14ac:dyDescent="0.3">
      <c r="A47" s="60">
        <v>46</v>
      </c>
      <c r="B47" s="23" t="s">
        <v>1348</v>
      </c>
      <c r="E47" s="25" t="s">
        <v>2136</v>
      </c>
      <c r="F47" s="24" t="s">
        <v>2137</v>
      </c>
      <c r="G47" s="30" t="s">
        <v>2002</v>
      </c>
      <c r="H47" s="24" t="s">
        <v>2138</v>
      </c>
      <c r="I47" s="24" t="s">
        <v>2139</v>
      </c>
      <c r="J47" s="49">
        <f>COUNTA(my_data[LEED_since])</f>
        <v>8</v>
      </c>
      <c r="K47" s="23"/>
    </row>
    <row r="48" spans="1:11" ht="123" customHeight="1" x14ac:dyDescent="0.3">
      <c r="A48" s="61">
        <v>47</v>
      </c>
      <c r="B48" s="25" t="s">
        <v>917</v>
      </c>
      <c r="E48" s="28" t="s">
        <v>2140</v>
      </c>
      <c r="F48" s="24" t="s">
        <v>2142</v>
      </c>
      <c r="G48" s="30" t="s">
        <v>2002</v>
      </c>
      <c r="H48" s="24" t="s">
        <v>2141</v>
      </c>
      <c r="I48" s="24" t="s">
        <v>2143</v>
      </c>
      <c r="J48" s="49">
        <f>COUNTA(my_data[iso50001_since])</f>
        <v>5</v>
      </c>
      <c r="K48" s="23"/>
    </row>
    <row r="49" spans="1:11" ht="133.80000000000001" customHeight="1" x14ac:dyDescent="0.3">
      <c r="A49" s="60">
        <v>48</v>
      </c>
      <c r="B49" s="23" t="s">
        <v>901</v>
      </c>
      <c r="E49" s="25" t="s">
        <v>2144</v>
      </c>
      <c r="F49" s="24" t="s">
        <v>2146</v>
      </c>
      <c r="G49" s="30" t="s">
        <v>2002</v>
      </c>
      <c r="H49" s="24" t="s">
        <v>2145</v>
      </c>
      <c r="I49" s="24" t="s">
        <v>2147</v>
      </c>
      <c r="J49" s="49">
        <f>COUNTA(my_data[iso9001_since])</f>
        <v>78</v>
      </c>
      <c r="K49" s="23"/>
    </row>
    <row r="50" spans="1:11" ht="129.6" customHeight="1" x14ac:dyDescent="0.3">
      <c r="A50" s="61">
        <v>49</v>
      </c>
      <c r="B50" s="25" t="s">
        <v>916</v>
      </c>
      <c r="E50" s="28" t="s">
        <v>2149</v>
      </c>
      <c r="F50" s="24" t="s">
        <v>2151</v>
      </c>
      <c r="G50" s="30" t="s">
        <v>2002</v>
      </c>
      <c r="H50" s="24" t="s">
        <v>2148</v>
      </c>
      <c r="I50" s="24" t="s">
        <v>2150</v>
      </c>
      <c r="J50" s="49">
        <f>COUNTA(my_data[iso14001_since])</f>
        <v>47</v>
      </c>
      <c r="K50" s="23"/>
    </row>
    <row r="51" spans="1:11" ht="97.2" customHeight="1" x14ac:dyDescent="0.3">
      <c r="A51" s="60">
        <v>50</v>
      </c>
      <c r="B51" s="23" t="s">
        <v>988</v>
      </c>
      <c r="E51" s="28" t="s">
        <v>2152</v>
      </c>
      <c r="F51" s="24" t="s">
        <v>2154</v>
      </c>
      <c r="G51" s="30" t="s">
        <v>2002</v>
      </c>
      <c r="H51" s="24" t="s">
        <v>2153</v>
      </c>
      <c r="I51" s="24" t="s">
        <v>2155</v>
      </c>
      <c r="J51" s="49">
        <f>COUNTA(my_data[iso14021_since])</f>
        <v>1</v>
      </c>
      <c r="K51" s="23"/>
    </row>
    <row r="52" spans="1:11" ht="88.2" customHeight="1" x14ac:dyDescent="0.3">
      <c r="A52" s="60">
        <v>51</v>
      </c>
      <c r="B52" s="23" t="s">
        <v>1593</v>
      </c>
      <c r="E52" s="25" t="s">
        <v>2156</v>
      </c>
      <c r="F52" s="24" t="s">
        <v>2158</v>
      </c>
      <c r="G52" s="30" t="s">
        <v>2002</v>
      </c>
      <c r="H52" s="26" t="s">
        <v>2157</v>
      </c>
      <c r="I52" s="24"/>
      <c r="J52" s="49">
        <f>COUNTA(my_data[Verified_carbon_unit_VCU])</f>
        <v>1</v>
      </c>
      <c r="K52" s="23"/>
    </row>
    <row r="53" spans="1:11" ht="147.6" customHeight="1" x14ac:dyDescent="0.3">
      <c r="A53" s="61">
        <v>52</v>
      </c>
      <c r="B53" s="25" t="s">
        <v>1556</v>
      </c>
      <c r="E53" s="28" t="s">
        <v>2159</v>
      </c>
      <c r="F53" s="24" t="s">
        <v>2161</v>
      </c>
      <c r="G53" s="30" t="s">
        <v>2002</v>
      </c>
      <c r="H53" s="24" t="s">
        <v>2160</v>
      </c>
      <c r="I53" s="24" t="s">
        <v>2162</v>
      </c>
      <c r="J53" s="49">
        <f>COUNTA(my_data[iso14064])</f>
        <v>9</v>
      </c>
      <c r="K53" s="23"/>
    </row>
    <row r="54" spans="1:11" ht="130.80000000000001" customHeight="1" x14ac:dyDescent="0.3">
      <c r="A54" s="60">
        <v>53</v>
      </c>
      <c r="B54" s="23" t="s">
        <v>1352</v>
      </c>
      <c r="E54" s="28" t="s">
        <v>2163</v>
      </c>
      <c r="F54" s="24" t="s">
        <v>2164</v>
      </c>
      <c r="G54" s="30" t="s">
        <v>2002</v>
      </c>
      <c r="H54" s="24" t="s">
        <v>2165</v>
      </c>
      <c r="I54" s="24" t="s">
        <v>2166</v>
      </c>
      <c r="J54" s="49">
        <f>COUNTA(my_data[iso14067-SA_since])</f>
        <v>4</v>
      </c>
      <c r="K54" s="23"/>
    </row>
    <row r="55" spans="1:11" ht="117.6" customHeight="1" x14ac:dyDescent="0.3">
      <c r="A55" s="61">
        <v>54</v>
      </c>
      <c r="B55" s="25" t="s">
        <v>918</v>
      </c>
      <c r="E55" s="28" t="s">
        <v>2167</v>
      </c>
      <c r="F55" s="24" t="s">
        <v>2169</v>
      </c>
      <c r="G55" s="30" t="s">
        <v>2002</v>
      </c>
      <c r="H55" s="24" t="s">
        <v>2168</v>
      </c>
      <c r="I55" s="24" t="s">
        <v>2170</v>
      </c>
      <c r="J55" s="49">
        <f>COUNTA(my_data[iso45001])</f>
        <v>30</v>
      </c>
      <c r="K55" s="23"/>
    </row>
    <row r="56" spans="1:11" ht="124.2" customHeight="1" x14ac:dyDescent="0.3">
      <c r="A56" s="60">
        <v>55</v>
      </c>
      <c r="B56" s="23" t="s">
        <v>989</v>
      </c>
      <c r="E56" s="25" t="s">
        <v>2171</v>
      </c>
      <c r="F56" s="24" t="s">
        <v>2173</v>
      </c>
      <c r="G56" s="30" t="s">
        <v>2002</v>
      </c>
      <c r="H56" s="24" t="s">
        <v>2172</v>
      </c>
      <c r="I56" s="24" t="s">
        <v>2174</v>
      </c>
      <c r="J56" s="49">
        <f>COUNTA(my_data[EPD_since])</f>
        <v>4</v>
      </c>
      <c r="K56" s="23"/>
    </row>
    <row r="57" spans="1:11" ht="71.400000000000006" customHeight="1" x14ac:dyDescent="0.3">
      <c r="A57" s="60">
        <v>56</v>
      </c>
      <c r="B57" s="23" t="s">
        <v>1643</v>
      </c>
      <c r="E57" s="25" t="s">
        <v>2179</v>
      </c>
      <c r="F57" s="24" t="s">
        <v>2178</v>
      </c>
      <c r="G57" s="30" t="s">
        <v>1985</v>
      </c>
      <c r="H57" s="24" t="s">
        <v>2176</v>
      </c>
      <c r="I57" s="24" t="s">
        <v>2177</v>
      </c>
      <c r="J57" s="49">
        <f>COUNTA(my_data[Equalitas])</f>
        <v>1</v>
      </c>
      <c r="K57" s="23"/>
    </row>
    <row r="58" spans="1:11" ht="80.400000000000006" customHeight="1" x14ac:dyDescent="0.3">
      <c r="A58" s="61">
        <v>57</v>
      </c>
      <c r="B58" s="25" t="s">
        <v>1347</v>
      </c>
      <c r="E58" s="25" t="s">
        <v>2181</v>
      </c>
      <c r="F58" s="24" t="s">
        <v>2183</v>
      </c>
      <c r="G58" s="30" t="s">
        <v>2002</v>
      </c>
      <c r="H58" s="24" t="s">
        <v>2180</v>
      </c>
      <c r="I58" s="24" t="s">
        <v>2182</v>
      </c>
      <c r="J58" s="49">
        <f>COUNTA(my_data[Great_place_to_work_since])</f>
        <v>10</v>
      </c>
      <c r="K58" s="23"/>
    </row>
    <row r="59" spans="1:11" ht="133.19999999999999" customHeight="1" x14ac:dyDescent="0.3">
      <c r="A59" s="60">
        <v>58</v>
      </c>
      <c r="B59" s="23" t="s">
        <v>919</v>
      </c>
      <c r="E59" s="25" t="s">
        <v>2184</v>
      </c>
      <c r="F59" s="24" t="s">
        <v>2187</v>
      </c>
      <c r="G59" s="30" t="s">
        <v>2002</v>
      </c>
      <c r="H59" s="24" t="s">
        <v>2185</v>
      </c>
      <c r="I59" s="26" t="s">
        <v>2186</v>
      </c>
      <c r="J59" s="49">
        <f>COUNTA(my_data[EMAS_since])</f>
        <v>5</v>
      </c>
      <c r="K59" s="23"/>
    </row>
    <row r="60" spans="1:11" ht="137.4" customHeight="1" x14ac:dyDescent="0.3">
      <c r="A60" s="61">
        <v>59</v>
      </c>
      <c r="B60" s="25" t="s">
        <v>1031</v>
      </c>
      <c r="E60" s="25" t="s">
        <v>2190</v>
      </c>
      <c r="F60" s="24" t="s">
        <v>2193</v>
      </c>
      <c r="G60" s="30" t="s">
        <v>2002</v>
      </c>
      <c r="H60" s="24" t="s">
        <v>2188</v>
      </c>
      <c r="I60" s="24" t="s">
        <v>2189</v>
      </c>
      <c r="J60" s="49">
        <f>COUNTA(my_data[ECOVADIS_last])</f>
        <v>18</v>
      </c>
      <c r="K60" s="23"/>
    </row>
    <row r="61" spans="1:11" ht="120.6" customHeight="1" x14ac:dyDescent="0.3">
      <c r="A61" s="60">
        <v>60</v>
      </c>
      <c r="B61" s="23" t="s">
        <v>1682</v>
      </c>
      <c r="E61" s="25" t="s">
        <v>2192</v>
      </c>
      <c r="F61" s="24" t="s">
        <v>2194</v>
      </c>
      <c r="G61" s="30" t="s">
        <v>2002</v>
      </c>
      <c r="H61" s="24" t="s">
        <v>2191</v>
      </c>
      <c r="I61" s="24" t="s">
        <v>2195</v>
      </c>
      <c r="J61" s="49">
        <f>COUNTA(my_data[PALOK])</f>
        <v>1</v>
      </c>
      <c r="K61" s="23"/>
    </row>
    <row r="62" spans="1:11" ht="112.2" customHeight="1" x14ac:dyDescent="0.3">
      <c r="A62" s="60">
        <v>61</v>
      </c>
      <c r="B62" s="23" t="s">
        <v>1681</v>
      </c>
      <c r="E62" s="25" t="s">
        <v>1681</v>
      </c>
      <c r="F62" s="24" t="s">
        <v>2197</v>
      </c>
      <c r="G62" s="30" t="s">
        <v>2002</v>
      </c>
      <c r="H62" s="24" t="s">
        <v>2196</v>
      </c>
      <c r="I62" s="24" t="s">
        <v>2195</v>
      </c>
      <c r="J62" s="49">
        <f>COUNTA(my_data[FITOK])</f>
        <v>1</v>
      </c>
      <c r="K62" s="23"/>
    </row>
    <row r="63" spans="1:11" ht="130.80000000000001" customHeight="1" x14ac:dyDescent="0.3">
      <c r="A63" s="61">
        <v>62</v>
      </c>
      <c r="B63" s="25" t="s">
        <v>1660</v>
      </c>
      <c r="E63" s="28" t="s">
        <v>2198</v>
      </c>
      <c r="F63" s="24" t="s">
        <v>2201</v>
      </c>
      <c r="G63" s="30" t="s">
        <v>2002</v>
      </c>
      <c r="H63" s="24" t="s">
        <v>2200</v>
      </c>
      <c r="I63" s="24" t="s">
        <v>2199</v>
      </c>
      <c r="J63" s="49">
        <f>COUNTA(my_data[PEFC])</f>
        <v>3</v>
      </c>
      <c r="K63" s="23"/>
    </row>
    <row r="64" spans="1:11" ht="81.599999999999994" customHeight="1" x14ac:dyDescent="0.3">
      <c r="A64" s="60">
        <v>63</v>
      </c>
      <c r="B64" s="23" t="s">
        <v>1167</v>
      </c>
      <c r="E64" s="25" t="s">
        <v>2202</v>
      </c>
      <c r="F64" s="24" t="s">
        <v>2204</v>
      </c>
      <c r="G64" s="30" t="s">
        <v>2002</v>
      </c>
      <c r="H64" s="24" t="s">
        <v>2203</v>
      </c>
      <c r="I64" s="24" t="s">
        <v>2205</v>
      </c>
      <c r="J64" s="49">
        <f>COUNTA(my_data[FSC_since])</f>
        <v>20</v>
      </c>
      <c r="K64" s="23"/>
    </row>
    <row r="65" spans="1:11" ht="75.599999999999994" customHeight="1" x14ac:dyDescent="0.3">
      <c r="A65" s="61">
        <v>64</v>
      </c>
      <c r="B65" s="25" t="s">
        <v>1024</v>
      </c>
      <c r="E65" s="25" t="s">
        <v>2206</v>
      </c>
      <c r="F65" s="24" t="s">
        <v>2207</v>
      </c>
      <c r="G65" s="30" t="s">
        <v>2002</v>
      </c>
      <c r="H65" s="24" t="s">
        <v>2208</v>
      </c>
      <c r="I65" s="24" t="s">
        <v>2209</v>
      </c>
      <c r="J65" s="49">
        <f>COUNTA(my_data[sa8000_since])</f>
        <v>8</v>
      </c>
      <c r="K65" s="23"/>
    </row>
    <row r="66" spans="1:11" ht="146.4" customHeight="1" x14ac:dyDescent="0.3">
      <c r="A66" s="60">
        <v>65</v>
      </c>
      <c r="B66" s="23" t="s">
        <v>1234</v>
      </c>
      <c r="E66" s="28" t="s">
        <v>2210</v>
      </c>
      <c r="F66" s="24" t="s">
        <v>2211</v>
      </c>
      <c r="G66" s="30" t="s">
        <v>2213</v>
      </c>
      <c r="H66" s="24" t="s">
        <v>2212</v>
      </c>
      <c r="I66" s="24" t="s">
        <v>2214</v>
      </c>
      <c r="J66" s="49">
        <f>COUNTA(my_data[iso21001_since])</f>
        <v>2</v>
      </c>
      <c r="K66" s="23"/>
    </row>
    <row r="67" spans="1:11" ht="69" customHeight="1" x14ac:dyDescent="0.3">
      <c r="A67" s="60">
        <v>66</v>
      </c>
      <c r="B67" s="23" t="s">
        <v>1235</v>
      </c>
      <c r="E67" s="28" t="s">
        <v>2215</v>
      </c>
      <c r="F67" s="24" t="s">
        <v>2216</v>
      </c>
      <c r="G67" s="30" t="s">
        <v>2002</v>
      </c>
      <c r="H67" s="24" t="s">
        <v>2217</v>
      </c>
      <c r="I67" s="24" t="s">
        <v>2218</v>
      </c>
      <c r="J67" s="49">
        <f>COUNTA(my_data[iso20121_since])</f>
        <v>1</v>
      </c>
      <c r="K67" s="23"/>
    </row>
    <row r="68" spans="1:11" ht="59.4" customHeight="1" x14ac:dyDescent="0.3">
      <c r="A68" s="61">
        <v>67</v>
      </c>
      <c r="B68" s="25" t="s">
        <v>993</v>
      </c>
      <c r="E68" s="28" t="s">
        <v>2219</v>
      </c>
      <c r="F68" s="24" t="s">
        <v>2222</v>
      </c>
      <c r="G68" s="30" t="s">
        <v>1985</v>
      </c>
      <c r="H68" s="24" t="s">
        <v>2220</v>
      </c>
      <c r="I68" s="24" t="s">
        <v>2221</v>
      </c>
      <c r="J68" s="49">
        <f>COUNTA(my_data[iso22000_since])</f>
        <v>2</v>
      </c>
      <c r="K68" s="23"/>
    </row>
    <row r="69" spans="1:11" ht="64.2" customHeight="1" x14ac:dyDescent="0.3">
      <c r="A69" s="60">
        <v>68</v>
      </c>
      <c r="B69" s="23" t="s">
        <v>1817</v>
      </c>
      <c r="E69" s="28" t="s">
        <v>2223</v>
      </c>
      <c r="F69" s="24" t="s">
        <v>2224</v>
      </c>
      <c r="G69" s="30" t="s">
        <v>2002</v>
      </c>
      <c r="H69" s="24" t="s">
        <v>2225</v>
      </c>
      <c r="I69" s="26" t="s">
        <v>2226</v>
      </c>
      <c r="J69" s="49">
        <f>COUNTA(my_data[iso18587])</f>
        <v>1</v>
      </c>
      <c r="K69" s="23"/>
    </row>
    <row r="70" spans="1:11" ht="49.2" customHeight="1" x14ac:dyDescent="0.3">
      <c r="A70" s="61">
        <v>69</v>
      </c>
      <c r="B70" s="25" t="s">
        <v>1816</v>
      </c>
      <c r="E70" s="28" t="s">
        <v>2227</v>
      </c>
      <c r="F70" s="24" t="s">
        <v>2228</v>
      </c>
      <c r="G70" s="30" t="s">
        <v>2002</v>
      </c>
      <c r="H70" s="26" t="s">
        <v>2229</v>
      </c>
      <c r="I70" s="26" t="s">
        <v>2230</v>
      </c>
      <c r="J70" s="49">
        <f>COUNTA(my_data[iso17100])</f>
        <v>1</v>
      </c>
      <c r="K70" s="23"/>
    </row>
    <row r="71" spans="1:11" ht="70.8" customHeight="1" x14ac:dyDescent="0.3">
      <c r="A71" s="60">
        <v>70</v>
      </c>
      <c r="B71" s="23" t="s">
        <v>1023</v>
      </c>
      <c r="E71" s="28" t="s">
        <v>2231</v>
      </c>
      <c r="F71" s="24" t="s">
        <v>2232</v>
      </c>
      <c r="G71" s="30" t="s">
        <v>2002</v>
      </c>
      <c r="H71" s="24" t="s">
        <v>2234</v>
      </c>
      <c r="I71" s="24" t="s">
        <v>2233</v>
      </c>
      <c r="J71" s="49">
        <f>COUNTA(my_data[iso30415_since])</f>
        <v>2</v>
      </c>
      <c r="K71" s="23"/>
    </row>
    <row r="72" spans="1:11" ht="72" x14ac:dyDescent="0.3">
      <c r="A72" s="60">
        <v>71</v>
      </c>
      <c r="B72" s="23" t="s">
        <v>1064</v>
      </c>
      <c r="E72" s="28" t="s">
        <v>2235</v>
      </c>
      <c r="F72" s="24" t="s">
        <v>2236</v>
      </c>
      <c r="G72" s="30" t="s">
        <v>2002</v>
      </c>
      <c r="H72" s="26" t="s">
        <v>2237</v>
      </c>
      <c r="I72" s="26" t="s">
        <v>2238</v>
      </c>
      <c r="J72" s="49">
        <f>COUNTA(my_data[iso37001_since])</f>
        <v>1</v>
      </c>
      <c r="K72" s="23"/>
    </row>
    <row r="73" spans="1:11" ht="47.4" customHeight="1" x14ac:dyDescent="0.3">
      <c r="A73" s="61">
        <v>72</v>
      </c>
      <c r="B73" s="25" t="s">
        <v>1230</v>
      </c>
      <c r="E73" s="25" t="s">
        <v>2240</v>
      </c>
      <c r="F73" s="24" t="s">
        <v>2242</v>
      </c>
      <c r="G73" s="30" t="s">
        <v>2002</v>
      </c>
      <c r="H73" s="24" t="s">
        <v>2239</v>
      </c>
      <c r="I73" s="24" t="s">
        <v>2241</v>
      </c>
      <c r="J73" s="49">
        <f>COUNTA(my_data[iso31000_since])</f>
        <v>1</v>
      </c>
      <c r="K73" s="23"/>
    </row>
    <row r="74" spans="1:11" ht="147" customHeight="1" x14ac:dyDescent="0.3">
      <c r="A74" s="60">
        <v>73</v>
      </c>
      <c r="B74" s="23" t="s">
        <v>1236</v>
      </c>
      <c r="E74" s="28" t="s">
        <v>2243</v>
      </c>
      <c r="F74" s="24" t="s">
        <v>2244</v>
      </c>
      <c r="G74" s="30" t="s">
        <v>2002</v>
      </c>
      <c r="H74" s="24" t="s">
        <v>2245</v>
      </c>
      <c r="I74" s="24" t="s">
        <v>2246</v>
      </c>
      <c r="J74" s="49">
        <f>COUNTA(my_data[iso56002_since])</f>
        <v>2</v>
      </c>
      <c r="K74" s="23"/>
    </row>
    <row r="75" spans="1:11" ht="133.19999999999999" customHeight="1" x14ac:dyDescent="0.3">
      <c r="A75" s="61">
        <v>74</v>
      </c>
      <c r="B75" s="25" t="s">
        <v>1065</v>
      </c>
      <c r="E75" s="25" t="s">
        <v>2247</v>
      </c>
      <c r="F75" s="24" t="s">
        <v>2249</v>
      </c>
      <c r="G75" s="30" t="s">
        <v>2002</v>
      </c>
      <c r="H75" s="24" t="s">
        <v>2248</v>
      </c>
      <c r="I75" s="24" t="s">
        <v>2250</v>
      </c>
      <c r="J75" s="49">
        <f>COUNTA(my_data[iso26000_since])</f>
        <v>1</v>
      </c>
      <c r="K75" s="23"/>
    </row>
    <row r="76" spans="1:11" ht="66" customHeight="1" x14ac:dyDescent="0.3">
      <c r="A76" s="60">
        <v>75</v>
      </c>
      <c r="B76" s="23" t="s">
        <v>1096</v>
      </c>
      <c r="E76" s="28" t="s">
        <v>2252</v>
      </c>
      <c r="F76" s="24" t="s">
        <v>2253</v>
      </c>
      <c r="G76" s="30" t="s">
        <v>2255</v>
      </c>
      <c r="H76" s="24" t="s">
        <v>2251</v>
      </c>
      <c r="I76" s="24" t="s">
        <v>2254</v>
      </c>
      <c r="J76" s="49">
        <f>COUNTA(my_data[iso22716_since])</f>
        <v>2</v>
      </c>
      <c r="K76" s="23"/>
    </row>
    <row r="77" spans="1:11" ht="72.599999999999994" customHeight="1" x14ac:dyDescent="0.3">
      <c r="A77" s="60">
        <v>76</v>
      </c>
      <c r="B77" s="23" t="s">
        <v>1284</v>
      </c>
      <c r="E77" s="28" t="s">
        <v>2259</v>
      </c>
      <c r="F77" s="24" t="s">
        <v>2256</v>
      </c>
      <c r="G77" s="30" t="s">
        <v>2002</v>
      </c>
      <c r="H77" s="26" t="s">
        <v>2257</v>
      </c>
      <c r="I77" s="24" t="s">
        <v>2258</v>
      </c>
      <c r="J77" s="49">
        <f>COUNTA(my_data[iso17001_since])</f>
        <v>1</v>
      </c>
      <c r="K77" s="23"/>
    </row>
    <row r="78" spans="1:11" ht="88.8" customHeight="1" x14ac:dyDescent="0.3">
      <c r="A78" s="61">
        <v>77</v>
      </c>
      <c r="B78" s="25" t="s">
        <v>954</v>
      </c>
      <c r="E78" s="28" t="s">
        <v>2260</v>
      </c>
      <c r="F78" s="24" t="s">
        <v>2261</v>
      </c>
      <c r="G78" s="30" t="s">
        <v>2002</v>
      </c>
      <c r="H78" s="24" t="s">
        <v>2262</v>
      </c>
      <c r="I78" s="26" t="s">
        <v>2263</v>
      </c>
      <c r="J78" s="49">
        <f>COUNTA(my_data[iso27001_since])</f>
        <v>13</v>
      </c>
      <c r="K78" s="23"/>
    </row>
    <row r="79" spans="1:11" ht="65.400000000000006" customHeight="1" x14ac:dyDescent="0.3">
      <c r="A79" s="60">
        <v>78</v>
      </c>
      <c r="B79" s="23" t="s">
        <v>1573</v>
      </c>
      <c r="E79" s="25" t="s">
        <v>2264</v>
      </c>
      <c r="F79" s="24" t="s">
        <v>2266</v>
      </c>
      <c r="G79" s="30" t="s">
        <v>2002</v>
      </c>
      <c r="H79" s="24" t="s">
        <v>2265</v>
      </c>
      <c r="I79" s="24" t="s">
        <v>2267</v>
      </c>
      <c r="J79" s="49">
        <f>COUNTA(my_data[PdR74])</f>
        <v>1</v>
      </c>
      <c r="K79" s="23"/>
    </row>
    <row r="80" spans="1:11" ht="74.400000000000006" customHeight="1" x14ac:dyDescent="0.3">
      <c r="A80" s="61">
        <v>79</v>
      </c>
      <c r="B80" s="25" t="s">
        <v>1369</v>
      </c>
      <c r="E80" s="25" t="s">
        <v>2270</v>
      </c>
      <c r="F80" s="24" t="s">
        <v>2269</v>
      </c>
      <c r="G80" s="30" t="s">
        <v>2002</v>
      </c>
      <c r="H80" s="24" t="s">
        <v>2268</v>
      </c>
      <c r="I80" s="24" t="s">
        <v>2271</v>
      </c>
      <c r="J80" s="49">
        <f>COUNTA(my_data[PdR125_since])</f>
        <v>11</v>
      </c>
      <c r="K80" s="23"/>
    </row>
    <row r="81" spans="1:11" ht="142.19999999999999" customHeight="1" x14ac:dyDescent="0.3">
      <c r="A81" s="60">
        <v>80</v>
      </c>
      <c r="B81" s="23" t="s">
        <v>1346</v>
      </c>
      <c r="E81" s="28" t="s">
        <v>2272</v>
      </c>
      <c r="F81" s="24" t="s">
        <v>2275</v>
      </c>
      <c r="G81" s="30" t="s">
        <v>2002</v>
      </c>
      <c r="H81" s="24" t="s">
        <v>2273</v>
      </c>
      <c r="I81" s="24" t="s">
        <v>2274</v>
      </c>
      <c r="J81" s="49">
        <f>COUNTA(my_data[iso46001_since])</f>
        <v>1</v>
      </c>
      <c r="K81" s="23"/>
    </row>
    <row r="82" spans="1:11" ht="79.8" customHeight="1" x14ac:dyDescent="0.3">
      <c r="A82" s="60">
        <v>81</v>
      </c>
      <c r="B82" s="23" t="s">
        <v>1360</v>
      </c>
      <c r="E82" s="28" t="s">
        <v>2279</v>
      </c>
      <c r="F82" s="24" t="s">
        <v>2280</v>
      </c>
      <c r="G82" s="30" t="s">
        <v>2002</v>
      </c>
      <c r="H82" s="26" t="s">
        <v>2278</v>
      </c>
      <c r="I82" s="26" t="s">
        <v>2281</v>
      </c>
      <c r="J82" s="49">
        <f>COUNTA(my_data[iso13485_since])</f>
        <v>2</v>
      </c>
      <c r="K82" s="23"/>
    </row>
    <row r="83" spans="1:11" ht="58.2" customHeight="1" x14ac:dyDescent="0.3">
      <c r="A83" s="61">
        <v>82</v>
      </c>
      <c r="B83" s="25" t="s">
        <v>2282</v>
      </c>
      <c r="E83" s="28" t="s">
        <v>2283</v>
      </c>
      <c r="F83" s="24" t="s">
        <v>2284</v>
      </c>
      <c r="G83" s="30" t="s">
        <v>2002</v>
      </c>
      <c r="H83" s="24" t="s">
        <v>2285</v>
      </c>
      <c r="I83" s="24"/>
      <c r="J83" s="49">
        <f>COUNTA(my_data[ISAE3402])</f>
        <v>1</v>
      </c>
      <c r="K83" s="23"/>
    </row>
    <row r="84" spans="1:11" ht="88.2" customHeight="1" x14ac:dyDescent="0.3">
      <c r="A84" s="60">
        <v>83</v>
      </c>
      <c r="B84" s="23" t="s">
        <v>1538</v>
      </c>
      <c r="E84" s="25" t="s">
        <v>2286</v>
      </c>
      <c r="F84" s="24" t="s">
        <v>2287</v>
      </c>
      <c r="G84" s="30" t="s">
        <v>2002</v>
      </c>
      <c r="H84" s="26" t="s">
        <v>2288</v>
      </c>
      <c r="I84" s="26" t="s">
        <v>2289</v>
      </c>
      <c r="J84" s="49">
        <f>COUNTA(my_data[HACCP])</f>
        <v>2</v>
      </c>
      <c r="K84" s="23"/>
    </row>
    <row r="85" spans="1:11" ht="82.8" customHeight="1" x14ac:dyDescent="0.3">
      <c r="A85" s="61">
        <v>84</v>
      </c>
      <c r="B85" s="25" t="s">
        <v>1752</v>
      </c>
      <c r="E85" s="25" t="s">
        <v>2292</v>
      </c>
      <c r="F85" s="24" t="s">
        <v>2291</v>
      </c>
      <c r="G85" s="30" t="s">
        <v>2293</v>
      </c>
      <c r="H85" s="24" t="s">
        <v>2290</v>
      </c>
      <c r="I85" s="24"/>
      <c r="J85" s="49">
        <f>COUNTA(my_data[CEI11352])</f>
        <v>2</v>
      </c>
      <c r="K85" s="23"/>
    </row>
    <row r="86" spans="1:11" ht="74.400000000000006" customHeight="1" x14ac:dyDescent="0.3">
      <c r="A86" s="60">
        <v>85</v>
      </c>
      <c r="B86" s="23" t="s">
        <v>1560</v>
      </c>
      <c r="E86" s="25" t="s">
        <v>2295</v>
      </c>
      <c r="F86" s="24" t="s">
        <v>2296</v>
      </c>
      <c r="G86" s="30" t="s">
        <v>2002</v>
      </c>
      <c r="H86" s="24" t="s">
        <v>2294</v>
      </c>
      <c r="I86" s="24"/>
      <c r="J86" s="49">
        <f>COUNTA(my_data[OHSAS18001])</f>
        <v>3</v>
      </c>
      <c r="K86" s="23"/>
    </row>
    <row r="87" spans="1:11" ht="94.2" customHeight="1" x14ac:dyDescent="0.3">
      <c r="A87" s="60">
        <v>86</v>
      </c>
      <c r="B87" s="23" t="s">
        <v>1587</v>
      </c>
      <c r="E87" s="25" t="s">
        <v>2297</v>
      </c>
      <c r="F87" s="24" t="s">
        <v>2299</v>
      </c>
      <c r="G87" s="30" t="s">
        <v>2002</v>
      </c>
      <c r="H87" s="24" t="s">
        <v>2298</v>
      </c>
      <c r="I87" s="24" t="s">
        <v>2300</v>
      </c>
      <c r="J87" s="49">
        <f>COUNTA(my_data[eIDAS])</f>
        <v>1</v>
      </c>
      <c r="K87" s="23"/>
    </row>
    <row r="88" spans="1:11" ht="52.8" customHeight="1" x14ac:dyDescent="0.3">
      <c r="A88" s="61">
        <v>87</v>
      </c>
      <c r="B88" s="25" t="s">
        <v>1731</v>
      </c>
      <c r="E88" s="25" t="s">
        <v>1731</v>
      </c>
      <c r="F88" s="24" t="s">
        <v>2302</v>
      </c>
      <c r="G88" s="30" t="s">
        <v>1985</v>
      </c>
      <c r="H88" s="24" t="s">
        <v>2301</v>
      </c>
      <c r="I88" s="26" t="s">
        <v>2303</v>
      </c>
      <c r="J88" s="49">
        <f>COUNTA(my_data[FAMI-QS])</f>
        <v>1</v>
      </c>
      <c r="K88" s="23"/>
    </row>
    <row r="89" spans="1:11" ht="40.200000000000003" customHeight="1" x14ac:dyDescent="0.3">
      <c r="A89" s="60">
        <v>88</v>
      </c>
      <c r="B89" s="23" t="s">
        <v>1711</v>
      </c>
      <c r="E89" s="25" t="s">
        <v>1711</v>
      </c>
      <c r="F89" s="24" t="s">
        <v>2304</v>
      </c>
      <c r="G89" s="30" t="s">
        <v>2002</v>
      </c>
      <c r="H89" s="24" t="s">
        <v>2305</v>
      </c>
      <c r="I89" s="24"/>
      <c r="J89" s="49">
        <f>COUNTA(my_data[Etichetta Assoscai])</f>
        <v>1</v>
      </c>
      <c r="K89" s="23"/>
    </row>
    <row r="90" spans="1:11" ht="88.2" customHeight="1" x14ac:dyDescent="0.3">
      <c r="A90" s="61">
        <v>89</v>
      </c>
      <c r="B90" s="25" t="s">
        <v>1710</v>
      </c>
      <c r="E90" s="25" t="s">
        <v>2309</v>
      </c>
      <c r="F90" s="24" t="s">
        <v>2308</v>
      </c>
      <c r="G90" s="30" t="s">
        <v>2002</v>
      </c>
      <c r="H90" s="24" t="s">
        <v>2306</v>
      </c>
      <c r="I90" s="24" t="s">
        <v>2307</v>
      </c>
      <c r="J90" s="49">
        <f>COUNTA(my_data[C.I.C.])</f>
        <v>1</v>
      </c>
      <c r="K90" s="23"/>
    </row>
    <row r="91" spans="1:11" ht="34.200000000000003" customHeight="1" x14ac:dyDescent="0.3">
      <c r="A91" s="60">
        <v>90</v>
      </c>
      <c r="B91" s="23" t="s">
        <v>1709</v>
      </c>
      <c r="E91" s="25" t="s">
        <v>1709</v>
      </c>
      <c r="F91" s="24" t="s">
        <v>2311</v>
      </c>
      <c r="G91" s="30" t="s">
        <v>2002</v>
      </c>
      <c r="H91" s="24" t="s">
        <v>2310</v>
      </c>
      <c r="I91" s="24" t="s">
        <v>2305</v>
      </c>
      <c r="J91" s="49">
        <f>COUNTA(my_data[DIN-Certco])</f>
        <v>1</v>
      </c>
      <c r="K91" s="23"/>
    </row>
    <row r="92" spans="1:11" ht="35.4" customHeight="1" x14ac:dyDescent="0.3">
      <c r="A92" s="60">
        <v>91</v>
      </c>
      <c r="B92" s="23" t="s">
        <v>1708</v>
      </c>
      <c r="E92" s="25" t="s">
        <v>2312</v>
      </c>
      <c r="F92" s="24" t="s">
        <v>2314</v>
      </c>
      <c r="G92" s="30" t="s">
        <v>2002</v>
      </c>
      <c r="H92" s="26" t="s">
        <v>2315</v>
      </c>
      <c r="I92" s="24" t="s">
        <v>2305</v>
      </c>
      <c r="J92" s="49">
        <f>COUNTA(my_data[OK-Compost])</f>
        <v>1</v>
      </c>
      <c r="K92" s="23"/>
    </row>
    <row r="93" spans="1:11" ht="78.599999999999994" customHeight="1" x14ac:dyDescent="0.3">
      <c r="A93" s="61">
        <v>92</v>
      </c>
      <c r="B93" s="25" t="s">
        <v>1611</v>
      </c>
      <c r="E93" s="25" t="s">
        <v>2318</v>
      </c>
      <c r="F93" s="24" t="s">
        <v>2317</v>
      </c>
      <c r="G93" s="30" t="s">
        <v>1985</v>
      </c>
      <c r="H93" s="26" t="s">
        <v>2316</v>
      </c>
      <c r="I93" s="24"/>
      <c r="J93" s="49">
        <f>COUNTA(my_data[AgroVet])</f>
        <v>1</v>
      </c>
      <c r="K93" s="23"/>
    </row>
    <row r="94" spans="1:11" ht="123.6" customHeight="1" x14ac:dyDescent="0.3">
      <c r="A94" s="60">
        <v>93</v>
      </c>
      <c r="B94" s="23" t="s">
        <v>1610</v>
      </c>
      <c r="E94" s="25" t="s">
        <v>2313</v>
      </c>
      <c r="F94" s="24" t="s">
        <v>2321</v>
      </c>
      <c r="G94" s="30" t="s">
        <v>2002</v>
      </c>
      <c r="H94" s="24" t="s">
        <v>2319</v>
      </c>
      <c r="I94" s="24" t="s">
        <v>2320</v>
      </c>
      <c r="J94" s="49">
        <f>COUNTA(my_data[FairTrade])</f>
        <v>2</v>
      </c>
      <c r="K94" s="23"/>
    </row>
    <row r="95" spans="1:11" ht="148.80000000000001" customHeight="1" x14ac:dyDescent="0.3">
      <c r="A95" s="61">
        <v>94</v>
      </c>
      <c r="B95" s="25" t="s">
        <v>1609</v>
      </c>
      <c r="E95" s="25" t="s">
        <v>2323</v>
      </c>
      <c r="F95" s="24" t="s">
        <v>2322</v>
      </c>
      <c r="G95" s="30" t="s">
        <v>1985</v>
      </c>
      <c r="H95" s="26" t="s">
        <v>2324</v>
      </c>
      <c r="I95" s="24" t="s">
        <v>2325</v>
      </c>
      <c r="J95" s="49">
        <f>COUNTA(my_data[Gluten_free])</f>
        <v>1</v>
      </c>
      <c r="K95" s="23"/>
    </row>
    <row r="96" spans="1:11" ht="76.8" customHeight="1" x14ac:dyDescent="0.3">
      <c r="A96" s="60">
        <v>95</v>
      </c>
      <c r="B96" s="23" t="s">
        <v>1561</v>
      </c>
      <c r="E96" s="25" t="s">
        <v>2329</v>
      </c>
      <c r="F96" s="24" t="s">
        <v>2328</v>
      </c>
      <c r="G96" s="30" t="s">
        <v>2002</v>
      </c>
      <c r="H96" s="24" t="s">
        <v>2326</v>
      </c>
      <c r="I96" s="24" t="s">
        <v>2327</v>
      </c>
      <c r="J96" s="49">
        <f>COUNTA(my_data[TOP EMPLOYER])</f>
        <v>1</v>
      </c>
      <c r="K96" s="23"/>
    </row>
    <row r="97" spans="1:11" ht="49.2" customHeight="1" x14ac:dyDescent="0.3">
      <c r="A97" s="60">
        <v>96</v>
      </c>
      <c r="B97" s="23" t="s">
        <v>1539</v>
      </c>
      <c r="E97" s="25" t="s">
        <v>2332</v>
      </c>
      <c r="F97" s="24" t="s">
        <v>2330</v>
      </c>
      <c r="G97" s="30" t="s">
        <v>1985</v>
      </c>
      <c r="H97" s="24" t="s">
        <v>2331</v>
      </c>
      <c r="I97" s="24"/>
      <c r="J97" s="49">
        <f>COUNTA(my_data[kosher])</f>
        <v>5</v>
      </c>
      <c r="K97" s="23"/>
    </row>
    <row r="98" spans="1:11" ht="83.4" customHeight="1" x14ac:dyDescent="0.3">
      <c r="A98" s="63">
        <v>97</v>
      </c>
      <c r="B98" s="55" t="s">
        <v>1125</v>
      </c>
      <c r="C98" s="62"/>
      <c r="D98" s="55"/>
      <c r="E98" s="65" t="s">
        <v>2334</v>
      </c>
      <c r="F98" s="56" t="s">
        <v>2335</v>
      </c>
      <c r="G98" s="57" t="s">
        <v>2002</v>
      </c>
      <c r="H98" s="56" t="s">
        <v>2333</v>
      </c>
      <c r="I98" s="56" t="s">
        <v>2336</v>
      </c>
      <c r="J98" s="58">
        <f>COUNTA(my_data[iso22005_since])</f>
        <v>2</v>
      </c>
      <c r="K98" s="23"/>
    </row>
    <row r="99" spans="1:11" x14ac:dyDescent="0.3">
      <c r="F99" s="24"/>
      <c r="G99" s="30"/>
      <c r="H99" s="24"/>
      <c r="I99" s="24"/>
      <c r="J99" s="29"/>
      <c r="K99" s="23"/>
    </row>
    <row r="100" spans="1:11" x14ac:dyDescent="0.3">
      <c r="F100" s="24"/>
      <c r="G100" s="30"/>
      <c r="H100" s="24"/>
      <c r="I100" s="24"/>
      <c r="J100" s="29"/>
      <c r="K100" s="23"/>
    </row>
    <row r="101" spans="1:11" x14ac:dyDescent="0.3">
      <c r="F101" s="24"/>
      <c r="G101" s="30"/>
      <c r="H101" s="24"/>
      <c r="I101" s="24"/>
      <c r="J101" s="31">
        <f>SUM(J2:J98)</f>
        <v>446</v>
      </c>
      <c r="K101" s="23"/>
    </row>
    <row r="102" spans="1:11" x14ac:dyDescent="0.3">
      <c r="F102" s="24"/>
      <c r="G102" s="30"/>
      <c r="H102" s="24"/>
      <c r="I102" s="24"/>
      <c r="J102" s="29"/>
      <c r="K102" s="23"/>
    </row>
    <row r="103" spans="1:11" x14ac:dyDescent="0.3">
      <c r="F103" s="24"/>
      <c r="G103" s="30"/>
      <c r="H103" s="24"/>
      <c r="I103" s="24"/>
      <c r="J103" s="29"/>
      <c r="K103" s="23"/>
    </row>
    <row r="104" spans="1:11" x14ac:dyDescent="0.3">
      <c r="F104" s="24"/>
      <c r="G104" s="30"/>
    </row>
    <row r="105" spans="1:11" x14ac:dyDescent="0.3">
      <c r="F105" s="24"/>
      <c r="G105" s="30"/>
    </row>
    <row r="106" spans="1:11" x14ac:dyDescent="0.3">
      <c r="F106" s="24"/>
      <c r="G106" s="30"/>
    </row>
    <row r="107" spans="1:11" x14ac:dyDescent="0.3">
      <c r="F107" s="24"/>
      <c r="G107" s="30"/>
    </row>
    <row r="108" spans="1:11" x14ac:dyDescent="0.3">
      <c r="F108" s="24"/>
      <c r="G108" s="30"/>
    </row>
    <row r="109" spans="1:11" x14ac:dyDescent="0.3">
      <c r="F109" s="24"/>
      <c r="G109" s="30"/>
    </row>
    <row r="110" spans="1:11" x14ac:dyDescent="0.3">
      <c r="F110" s="24"/>
      <c r="G110" s="30"/>
    </row>
    <row r="111" spans="1:11" x14ac:dyDescent="0.3">
      <c r="F111" s="24"/>
      <c r="G111" s="30"/>
    </row>
  </sheetData>
  <hyperlinks>
    <hyperlink ref="H6" r:id="rId1" xr:uid="{4F63071C-C403-48B9-96B8-738722A9FECB}"/>
    <hyperlink ref="I6" r:id="rId2" xr:uid="{2700E9E4-2298-4828-9742-361152CCE1A5}"/>
    <hyperlink ref="H2" r:id="rId3" xr:uid="{391EACA8-2B96-48CA-BD36-2EBE387A99FF}"/>
    <hyperlink ref="I2" r:id="rId4" location="accordion-qual%C3%A8ladifferenzatraiso22000efssc22000?" display="https://www.lrqa.com/it-it/fssc-22000/?creative=679568805776&amp;keyword=certificazione%20fssc&amp;matchtype=p&amp;network=g&amp;device=c&amp;gad_source=1&amp;gclid=CjwKCAjwl4yyBhAgEiwADSEjeLsXADX_qRWPTiL0ciW_9iXTzfmGaJKNZinT7V1eZQqIA44UYh-8GxoCBxgQAvD_BwE#accordion-qual%C3%A8ladifferenzatraiso22000efssc22000?" xr:uid="{ACE1CDAB-8626-44C4-BEF9-FE7C08A6A2C5}"/>
    <hyperlink ref="I3" r:id="rId5" xr:uid="{00E63302-93B5-4673-AFC7-F93658640CA8}"/>
    <hyperlink ref="H3" r:id="rId6" xr:uid="{7CE2E193-E955-4E39-BD89-098F2E2D8A5D}"/>
    <hyperlink ref="H4" r:id="rId7" xr:uid="{F0AC685B-C184-4BE2-885C-CF715453F134}"/>
    <hyperlink ref="I4" r:id="rId8" xr:uid="{9DF49382-F066-4395-88AF-0421C1812899}"/>
    <hyperlink ref="H5" r:id="rId9" xr:uid="{D8F39FFF-A847-49C4-B5F4-81F5B1252E6A}"/>
    <hyperlink ref="I5" r:id="rId10" xr:uid="{F7BB0A7C-7852-40E1-8E95-ACB5EE2D1A0F}"/>
    <hyperlink ref="H7" r:id="rId11" xr:uid="{13BD3465-4892-4A68-9C2A-22A5CAA76EE6}"/>
    <hyperlink ref="H8" r:id="rId12" xr:uid="{0E8AD778-0CA7-4088-A529-685F851EC306}"/>
    <hyperlink ref="H9" r:id="rId13" xr:uid="{8C52EF0B-46A9-453C-B3E4-2CA34392504A}"/>
    <hyperlink ref="H10" r:id="rId14" xr:uid="{7B69F7D1-9A4C-4553-ACD5-11720D048415}"/>
    <hyperlink ref="I10" r:id="rId15" xr:uid="{89B0A91F-EB76-4605-A00A-4E33A232FB62}"/>
    <hyperlink ref="H11" r:id="rId16" xr:uid="{566F4A12-9090-40B6-81EE-3E852FE82FB0}"/>
    <hyperlink ref="I11" r:id="rId17" xr:uid="{697B0BA0-F834-4F57-8A40-8FDF3B8AF82C}"/>
    <hyperlink ref="H13" r:id="rId18" xr:uid="{50A0C727-F0E5-4017-B4D7-2F3F1948643B}"/>
    <hyperlink ref="H12" r:id="rId19" xr:uid="{FE675250-F530-4ED7-A257-D203C3919DB2}"/>
    <hyperlink ref="H14" r:id="rId20" xr:uid="{D197C860-BA29-45AA-AD12-82DA3D0DF7AE}"/>
    <hyperlink ref="H15" r:id="rId21" xr:uid="{2A8D9AA2-6C58-4F9A-B1C2-577982EC6F7F}"/>
    <hyperlink ref="I15" r:id="rId22" xr:uid="{37AE5497-D11A-48AB-B69C-A65C0A7EDD56}"/>
    <hyperlink ref="H16" r:id="rId23" xr:uid="{D85833B6-D24D-4EFE-B36B-7998E365D2D2}"/>
    <hyperlink ref="I16" r:id="rId24" xr:uid="{45504949-26D5-4900-9779-26E14D980F8C}"/>
    <hyperlink ref="I17" r:id="rId25" xr:uid="{E04CA447-0D2A-4259-AE60-8DC88C9206D8}"/>
    <hyperlink ref="H18" r:id="rId26" xr:uid="{6B7FF48F-1AE8-49BB-ABAB-0071F000469E}"/>
    <hyperlink ref="I18" r:id="rId27" xr:uid="{9C9D2F56-ACEC-44FB-8C6D-5E60BB62344A}"/>
    <hyperlink ref="I19" r:id="rId28" xr:uid="{889D10B4-C7AA-4C18-A8FF-534C91A62530}"/>
    <hyperlink ref="H19" r:id="rId29" xr:uid="{B2576C1C-1AC5-4116-9FCE-3D59A127DD7A}"/>
    <hyperlink ref="H20" r:id="rId30" xr:uid="{3BF40049-5467-43DA-9EEB-329DCF22E9E7}"/>
    <hyperlink ref="I20" r:id="rId31" xr:uid="{D175CD1E-5DDB-4EC4-8548-0FC9691927E5}"/>
    <hyperlink ref="H21" r:id="rId32" xr:uid="{1A050803-CDCF-44D7-B4C0-964DA4B2DB70}"/>
    <hyperlink ref="I22" r:id="rId33" xr:uid="{BDDC946C-8705-4B58-B7E1-B15DCD8529A9}"/>
    <hyperlink ref="H22" r:id="rId34" xr:uid="{9E2F2178-5E18-4E9F-96DE-A657E49B9228}"/>
    <hyperlink ref="H23" r:id="rId35" xr:uid="{70287639-B1F9-4424-8BB3-AF4AFDD0248F}"/>
    <hyperlink ref="I23" r:id="rId36" xr:uid="{3416A359-D956-4D4E-9C3A-16F126931C97}"/>
    <hyperlink ref="H24" r:id="rId37" xr:uid="{E3767C40-276F-4C94-B90B-D3270C8B3FC1}"/>
    <hyperlink ref="H25" r:id="rId38" xr:uid="{AF67F69C-995E-4ED3-9AFF-65B671CD1A9E}"/>
    <hyperlink ref="I24" r:id="rId39" xr:uid="{7DF3D11A-2E5F-4058-94E5-BC05670DFDC2}"/>
    <hyperlink ref="I25" r:id="rId40" xr:uid="{A33FF0B2-3F25-4A1D-A75F-6051F092A75C}"/>
    <hyperlink ref="H26" r:id="rId41" xr:uid="{B2A74587-E561-409F-94CE-A428C1F74AA5}"/>
    <hyperlink ref="I26" r:id="rId42" xr:uid="{FFF4AAC2-1B53-4C83-9397-CF56B5D22362}"/>
    <hyperlink ref="H27" r:id="rId43" xr:uid="{5D9B57DD-827B-479E-9F46-C3D014E68928}"/>
    <hyperlink ref="I27" r:id="rId44" xr:uid="{D5917287-53EF-4339-ACD5-53D5AF000C1A}"/>
    <hyperlink ref="H28" r:id="rId45" xr:uid="{3BD06E59-741D-4369-BA32-34CDB15690F6}"/>
    <hyperlink ref="I28" r:id="rId46" xr:uid="{AA4BC055-24CA-4DB3-813E-36A4C32B4021}"/>
    <hyperlink ref="H29" r:id="rId47" xr:uid="{822DF57C-13B0-4706-BA0C-165C6CAC705D}"/>
    <hyperlink ref="I29" r:id="rId48" xr:uid="{AF5C412D-0A7B-4590-AB39-47291F8E4B9F}"/>
    <hyperlink ref="H30" r:id="rId49" xr:uid="{7B3CC3F5-B60E-4713-81E7-99FBC100DDCC}"/>
    <hyperlink ref="H31" r:id="rId50" xr:uid="{46A7E0E0-4055-4B20-820F-75B2EB581A52}"/>
    <hyperlink ref="I31" r:id="rId51" xr:uid="{9D9CD90A-64B4-42A1-8E78-D13C0B6BB5A3}"/>
    <hyperlink ref="I32" r:id="rId52" xr:uid="{170B1438-FD6C-402B-AC3E-4718715EF1A5}"/>
    <hyperlink ref="H32" r:id="rId53" xr:uid="{8CE3C114-C591-4003-86AD-96E1DA1632F6}"/>
    <hyperlink ref="I33" r:id="rId54" xr:uid="{0C2613FE-8879-4C2B-BAEE-8FC9347B6E62}"/>
    <hyperlink ref="H34" r:id="rId55" xr:uid="{290794D6-F7FD-444C-A24A-61E6F8230F59}"/>
    <hyperlink ref="H35" r:id="rId56" xr:uid="{B7657F05-760B-477B-8679-1AFEEE135D19}"/>
    <hyperlink ref="I45" r:id="rId57" xr:uid="{3F0FE0CA-8747-4AB1-9CDF-7D4A21BB723E}"/>
    <hyperlink ref="H46" r:id="rId58" xr:uid="{79E21374-FCF5-4CE3-9089-1AF59B4AFCE2}"/>
    <hyperlink ref="H52" r:id="rId59" xr:uid="{66E44CE0-E87A-4C48-99F3-AE0273C92C1F}"/>
    <hyperlink ref="I59" r:id="rId60" xr:uid="{3216F017-990F-4310-A0CE-A640FBCA2E65}"/>
    <hyperlink ref="I69" r:id="rId61" xr:uid="{8F2D9B7E-35C4-4CBF-AB09-DDC4152A47D3}"/>
    <hyperlink ref="H70" r:id="rId62" xr:uid="{98A4405B-07BB-4644-A698-E9B1B97C82BC}"/>
    <hyperlink ref="I70" r:id="rId63" xr:uid="{F0F305D0-3FD1-403F-BF7D-1B30B2CB3A8D}"/>
    <hyperlink ref="H72" r:id="rId64" xr:uid="{C9443FBD-5934-447B-880D-EDF9D68BA4B0}"/>
    <hyperlink ref="I72" r:id="rId65" location=":~:text=231%2F2001.-,La%20norma%20ISO%2037001,supporto%20per%20la%20relativa%20applicazione." xr:uid="{31359A3F-B199-47FF-AC3A-27FD7C2E33A4}"/>
    <hyperlink ref="H77" r:id="rId66" xr:uid="{7147535A-F8E3-454D-BD30-AE5AB3F494FD}"/>
    <hyperlink ref="I78" r:id="rId67" xr:uid="{E9BB4622-4B2D-4942-807F-0E6C12631E0B}"/>
    <hyperlink ref="H82" r:id="rId68" xr:uid="{1A3FA185-E5CA-40BF-864B-817830E6E08C}"/>
    <hyperlink ref="I82" r:id="rId69" xr:uid="{423F7D80-79B2-4FCA-A1AD-B55269A616E1}"/>
    <hyperlink ref="H84" r:id="rId70" xr:uid="{CA5865F4-F76E-426A-8F86-EBAD9267D1DE}"/>
    <hyperlink ref="I84" r:id="rId71" xr:uid="{A35E735D-8DBF-4F8E-8670-2C5CCCAE7BCC}"/>
    <hyperlink ref="I88" r:id="rId72" xr:uid="{FC3CCAB6-B32C-48A5-93C5-EF74F8DF18F8}"/>
    <hyperlink ref="H92" r:id="rId73" xr:uid="{079E4427-562F-4AA9-AC70-BF0382C83C61}"/>
    <hyperlink ref="H93" r:id="rId74" xr:uid="{4AFACA0E-3AFD-4B61-B28B-6B4C538EF1B2}"/>
    <hyperlink ref="H95" r:id="rId75" xr:uid="{7AF177E2-2440-404B-9E86-A5AF622764E1}"/>
  </hyperlinks>
  <pageMargins left="0.7" right="0.7" top="0.75" bottom="0.75" header="0.3" footer="0.3"/>
  <pageSetup paperSize="9" orientation="portrait" r:id="rId76"/>
  <drawing r:id="rId77"/>
  <tableParts count="1">
    <tablePart r:id="rId7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BA50A-B271-4645-AF44-E44E54CCFEFE}">
  <dimension ref="A1:W111"/>
  <sheetViews>
    <sheetView tabSelected="1" topLeftCell="M23" zoomScale="70" zoomScaleNormal="70" workbookViewId="0">
      <selection activeCell="R17" sqref="R17:U27"/>
    </sheetView>
  </sheetViews>
  <sheetFormatPr defaultRowHeight="14.4" x14ac:dyDescent="0.3"/>
  <cols>
    <col min="1" max="1" width="8.88671875" style="25"/>
    <col min="2" max="2" width="35.44140625" style="25" bestFit="1" customWidth="1"/>
    <col min="3" max="3" width="31.88671875" style="27" hidden="1" customWidth="1"/>
    <col min="4" max="4" width="24.88671875" style="25" customWidth="1"/>
    <col min="5" max="5" width="57.33203125" style="25" bestFit="1" customWidth="1"/>
    <col min="6" max="6" width="134.6640625" style="25" customWidth="1"/>
    <col min="7" max="7" width="42.88671875" style="27" bestFit="1" customWidth="1"/>
    <col min="8" max="8" width="40.44140625" style="27" bestFit="1" customWidth="1"/>
    <col min="9" max="9" width="34.21875" style="27" customWidth="1"/>
    <col min="10" max="10" width="37.88671875" style="27" bestFit="1" customWidth="1"/>
    <col min="11" max="12" width="51.5546875" style="28" bestFit="1" customWidth="1"/>
    <col min="13" max="13" width="10.44140625" style="25" customWidth="1"/>
    <col min="14" max="14" width="9.109375" style="25" customWidth="1"/>
    <col min="15" max="17" width="8.88671875" style="25"/>
    <col min="18" max="18" width="38" style="25" bestFit="1" customWidth="1"/>
    <col min="19" max="19" width="15.5546875" style="25" bestFit="1" customWidth="1"/>
    <col min="20" max="20" width="22.77734375" style="25" bestFit="1" customWidth="1"/>
    <col min="21" max="21" width="19.33203125" style="25" bestFit="1" customWidth="1"/>
    <col min="22" max="16384" width="8.88671875" style="25"/>
  </cols>
  <sheetData>
    <row r="1" spans="1:23" s="21" customFormat="1" x14ac:dyDescent="0.3">
      <c r="A1" s="51" t="s">
        <v>2543</v>
      </c>
      <c r="B1" s="51" t="s">
        <v>1979</v>
      </c>
      <c r="C1" s="50" t="s">
        <v>2544</v>
      </c>
      <c r="D1" s="51" t="s">
        <v>1986</v>
      </c>
      <c r="E1" s="51" t="s">
        <v>1980</v>
      </c>
      <c r="F1" s="51" t="s">
        <v>1981</v>
      </c>
      <c r="G1" s="51" t="s">
        <v>2542</v>
      </c>
      <c r="H1" s="51" t="s">
        <v>2541</v>
      </c>
      <c r="I1" s="51" t="s">
        <v>2540</v>
      </c>
      <c r="J1" s="51" t="s">
        <v>2175</v>
      </c>
      <c r="K1" s="52" t="s">
        <v>1991</v>
      </c>
      <c r="L1" s="52" t="s">
        <v>1992</v>
      </c>
      <c r="M1" s="53" t="s">
        <v>1964</v>
      </c>
      <c r="P1" s="25"/>
      <c r="Q1" s="25"/>
      <c r="R1" s="25"/>
    </row>
    <row r="2" spans="1:23" s="23" customFormat="1" ht="110.4" customHeight="1" x14ac:dyDescent="0.3">
      <c r="A2" s="66">
        <v>48</v>
      </c>
      <c r="B2" s="24" t="s">
        <v>901</v>
      </c>
      <c r="C2" s="48"/>
      <c r="D2" s="25"/>
      <c r="E2" s="25" t="s">
        <v>2144</v>
      </c>
      <c r="F2" s="24" t="s">
        <v>2146</v>
      </c>
      <c r="G2" s="30">
        <v>0</v>
      </c>
      <c r="H2" s="30">
        <v>0</v>
      </c>
      <c r="I2" s="30">
        <v>0</v>
      </c>
      <c r="J2" s="30" t="s">
        <v>2002</v>
      </c>
      <c r="K2" s="24" t="s">
        <v>2145</v>
      </c>
      <c r="L2" s="24" t="s">
        <v>2147</v>
      </c>
      <c r="M2" s="49">
        <f>COUNTA(my_data[iso9001_since])</f>
        <v>78</v>
      </c>
      <c r="N2" s="25"/>
      <c r="O2" s="25"/>
      <c r="P2" s="25"/>
      <c r="Q2" s="25"/>
      <c r="R2" s="25"/>
      <c r="S2" s="25"/>
      <c r="T2" s="25"/>
      <c r="U2" s="25"/>
      <c r="V2" s="25"/>
      <c r="W2" s="25"/>
    </row>
    <row r="3" spans="1:23" ht="165.6" customHeight="1" x14ac:dyDescent="0.3">
      <c r="A3" s="66">
        <v>49</v>
      </c>
      <c r="B3" s="24" t="s">
        <v>916</v>
      </c>
      <c r="C3" s="48"/>
      <c r="E3" s="28" t="s">
        <v>2149</v>
      </c>
      <c r="F3" s="24" t="s">
        <v>2151</v>
      </c>
      <c r="G3" s="30">
        <v>0</v>
      </c>
      <c r="H3" s="30">
        <v>1</v>
      </c>
      <c r="I3" s="30">
        <v>0</v>
      </c>
      <c r="J3" s="30" t="s">
        <v>2002</v>
      </c>
      <c r="K3" s="24" t="s">
        <v>2148</v>
      </c>
      <c r="L3" s="24" t="s">
        <v>2150</v>
      </c>
      <c r="M3" s="49">
        <f>COUNTA(my_data[iso14001_since])</f>
        <v>47</v>
      </c>
    </row>
    <row r="4" spans="1:23" ht="112.2" customHeight="1" x14ac:dyDescent="0.3">
      <c r="A4" s="66">
        <v>54</v>
      </c>
      <c r="B4" s="24" t="s">
        <v>918</v>
      </c>
      <c r="C4" s="48"/>
      <c r="E4" s="28" t="s">
        <v>2167</v>
      </c>
      <c r="F4" s="24" t="s">
        <v>2169</v>
      </c>
      <c r="G4" s="30">
        <v>0</v>
      </c>
      <c r="H4" s="30">
        <v>0</v>
      </c>
      <c r="I4" s="30">
        <v>1</v>
      </c>
      <c r="J4" s="30" t="s">
        <v>2002</v>
      </c>
      <c r="K4" s="24" t="s">
        <v>2168</v>
      </c>
      <c r="L4" s="24" t="s">
        <v>2170</v>
      </c>
      <c r="M4" s="49">
        <f>COUNTA(my_data[iso45001])</f>
        <v>30</v>
      </c>
    </row>
    <row r="5" spans="1:23" ht="96" customHeight="1" x14ac:dyDescent="0.3">
      <c r="A5" s="66">
        <v>63</v>
      </c>
      <c r="B5" s="24" t="s">
        <v>1167</v>
      </c>
      <c r="C5" s="48"/>
      <c r="E5" s="25" t="s">
        <v>2202</v>
      </c>
      <c r="F5" s="24" t="s">
        <v>2204</v>
      </c>
      <c r="G5" s="30">
        <v>1</v>
      </c>
      <c r="H5" s="30">
        <v>1</v>
      </c>
      <c r="I5" s="30">
        <v>0</v>
      </c>
      <c r="J5" s="30" t="s">
        <v>2002</v>
      </c>
      <c r="K5" s="24" t="s">
        <v>2203</v>
      </c>
      <c r="L5" s="24" t="s">
        <v>2205</v>
      </c>
      <c r="M5" s="49">
        <f>COUNTA(my_data[FSC_since])</f>
        <v>20</v>
      </c>
    </row>
    <row r="6" spans="1:23" ht="139.80000000000001" customHeight="1" x14ac:dyDescent="0.3">
      <c r="A6" s="66">
        <v>59</v>
      </c>
      <c r="B6" s="24" t="s">
        <v>1031</v>
      </c>
      <c r="C6" s="48"/>
      <c r="E6" s="25" t="s">
        <v>2190</v>
      </c>
      <c r="F6" s="24" t="s">
        <v>2193</v>
      </c>
      <c r="G6" s="30">
        <v>0</v>
      </c>
      <c r="H6" s="30">
        <v>1</v>
      </c>
      <c r="I6" s="30">
        <v>1</v>
      </c>
      <c r="J6" s="30" t="s">
        <v>2002</v>
      </c>
      <c r="K6" s="24" t="s">
        <v>2188</v>
      </c>
      <c r="L6" s="24" t="s">
        <v>2189</v>
      </c>
      <c r="M6" s="49">
        <f>COUNTA(my_data[ECOVADIS_last])</f>
        <v>18</v>
      </c>
    </row>
    <row r="7" spans="1:23" ht="56.4" customHeight="1" x14ac:dyDescent="0.3">
      <c r="A7" s="66">
        <v>9</v>
      </c>
      <c r="B7" s="24" t="s">
        <v>1510</v>
      </c>
      <c r="C7" s="48"/>
      <c r="E7" s="25" t="s">
        <v>2018</v>
      </c>
      <c r="F7" s="24" t="s">
        <v>2016</v>
      </c>
      <c r="G7" s="30">
        <v>1</v>
      </c>
      <c r="H7" s="30">
        <v>1</v>
      </c>
      <c r="I7" s="30">
        <v>0</v>
      </c>
      <c r="J7" s="30" t="s">
        <v>1985</v>
      </c>
      <c r="K7" s="26" t="s">
        <v>2017</v>
      </c>
      <c r="L7" s="26" t="s">
        <v>2019</v>
      </c>
      <c r="M7" s="49">
        <f>COUNTA(my_data[IFS])</f>
        <v>13</v>
      </c>
    </row>
    <row r="8" spans="1:23" ht="77.400000000000006" customHeight="1" x14ac:dyDescent="0.3">
      <c r="A8" s="66">
        <v>44</v>
      </c>
      <c r="B8" s="24" t="s">
        <v>2127</v>
      </c>
      <c r="C8" s="48"/>
      <c r="E8" s="25" t="s">
        <v>2130</v>
      </c>
      <c r="F8" s="24" t="s">
        <v>2129</v>
      </c>
      <c r="G8" s="30">
        <v>1</v>
      </c>
      <c r="H8" s="30">
        <v>1</v>
      </c>
      <c r="I8" s="30">
        <v>0</v>
      </c>
      <c r="J8" s="30" t="s">
        <v>1985</v>
      </c>
      <c r="K8" s="24" t="s">
        <v>2128</v>
      </c>
      <c r="L8" s="26" t="s">
        <v>2131</v>
      </c>
      <c r="M8" s="49">
        <f>COUNTA(my_data[Organic/Biologic])</f>
        <v>13</v>
      </c>
    </row>
    <row r="9" spans="1:23" ht="72.599999999999994" customHeight="1" x14ac:dyDescent="0.3">
      <c r="A9" s="66">
        <v>77</v>
      </c>
      <c r="B9" s="24" t="s">
        <v>954</v>
      </c>
      <c r="C9" s="48"/>
      <c r="E9" s="28" t="s">
        <v>2260</v>
      </c>
      <c r="F9" s="24" t="s">
        <v>2261</v>
      </c>
      <c r="G9" s="30">
        <v>0</v>
      </c>
      <c r="H9" s="30">
        <v>0</v>
      </c>
      <c r="I9" s="30">
        <v>1</v>
      </c>
      <c r="J9" s="30" t="s">
        <v>2002</v>
      </c>
      <c r="K9" s="24" t="s">
        <v>2262</v>
      </c>
      <c r="L9" s="26" t="s">
        <v>2263</v>
      </c>
      <c r="M9" s="49">
        <f>COUNTA(my_data[iso27001_since])</f>
        <v>13</v>
      </c>
    </row>
    <row r="10" spans="1:23" ht="83.4" customHeight="1" x14ac:dyDescent="0.3">
      <c r="A10" s="66">
        <v>5</v>
      </c>
      <c r="B10" s="24" t="s">
        <v>1982</v>
      </c>
      <c r="C10" s="48"/>
      <c r="E10" s="23" t="s">
        <v>1987</v>
      </c>
      <c r="F10" s="24" t="s">
        <v>1983</v>
      </c>
      <c r="G10" s="30">
        <v>1</v>
      </c>
      <c r="H10" s="30">
        <v>1</v>
      </c>
      <c r="I10" s="30">
        <v>0</v>
      </c>
      <c r="J10" s="27" t="s">
        <v>1985</v>
      </c>
      <c r="K10" s="26" t="s">
        <v>1984</v>
      </c>
      <c r="L10" s="26" t="s">
        <v>1984</v>
      </c>
      <c r="M10" s="49">
        <f>COUNTA(my_data[BRC/BRCGS])</f>
        <v>12</v>
      </c>
      <c r="N10" s="23"/>
    </row>
    <row r="11" spans="1:23" ht="81" customHeight="1" x14ac:dyDescent="0.3">
      <c r="A11" s="66">
        <v>79</v>
      </c>
      <c r="B11" s="24" t="s">
        <v>1369</v>
      </c>
      <c r="C11" s="48"/>
      <c r="E11" s="25" t="s">
        <v>2270</v>
      </c>
      <c r="F11" s="24" t="s">
        <v>2269</v>
      </c>
      <c r="G11" s="30">
        <v>0</v>
      </c>
      <c r="H11" s="30">
        <v>0</v>
      </c>
      <c r="I11" s="30">
        <v>1</v>
      </c>
      <c r="J11" s="30" t="s">
        <v>2002</v>
      </c>
      <c r="K11" s="24" t="s">
        <v>2268</v>
      </c>
      <c r="L11" s="24" t="s">
        <v>2271</v>
      </c>
      <c r="M11" s="49">
        <f>COUNTA(my_data[PdR125_since])</f>
        <v>11</v>
      </c>
      <c r="N11" s="23"/>
    </row>
    <row r="12" spans="1:23" ht="87.6" customHeight="1" x14ac:dyDescent="0.3">
      <c r="A12" s="66">
        <v>57</v>
      </c>
      <c r="B12" s="24" t="s">
        <v>1347</v>
      </c>
      <c r="C12" s="48"/>
      <c r="E12" s="25" t="s">
        <v>2181</v>
      </c>
      <c r="F12" s="24" t="s">
        <v>2183</v>
      </c>
      <c r="G12" s="30">
        <v>0</v>
      </c>
      <c r="H12" s="30">
        <v>0</v>
      </c>
      <c r="I12" s="30">
        <v>1</v>
      </c>
      <c r="J12" s="30" t="s">
        <v>2002</v>
      </c>
      <c r="K12" s="24" t="s">
        <v>2180</v>
      </c>
      <c r="L12" s="24" t="s">
        <v>2182</v>
      </c>
      <c r="M12" s="49">
        <f>COUNTA(my_data[Great_place_to_work_since])</f>
        <v>10</v>
      </c>
      <c r="N12" s="23"/>
    </row>
    <row r="13" spans="1:23" ht="46.2" customHeight="1" x14ac:dyDescent="0.3">
      <c r="A13" s="66">
        <v>52</v>
      </c>
      <c r="B13" s="24" t="s">
        <v>1556</v>
      </c>
      <c r="C13" s="48"/>
      <c r="E13" s="28" t="s">
        <v>2159</v>
      </c>
      <c r="F13" s="24" t="s">
        <v>2161</v>
      </c>
      <c r="G13" s="30">
        <v>0</v>
      </c>
      <c r="H13" s="30">
        <v>1</v>
      </c>
      <c r="I13" s="30">
        <v>0</v>
      </c>
      <c r="J13" s="30" t="s">
        <v>2002</v>
      </c>
      <c r="K13" s="24" t="s">
        <v>2160</v>
      </c>
      <c r="L13" s="24" t="s">
        <v>2162</v>
      </c>
      <c r="M13" s="49">
        <f>COUNTA(my_data[iso14064])</f>
        <v>9</v>
      </c>
      <c r="N13" s="23"/>
    </row>
    <row r="14" spans="1:23" ht="97.8" customHeight="1" x14ac:dyDescent="0.3">
      <c r="A14" s="66">
        <v>31</v>
      </c>
      <c r="B14" s="24" t="s">
        <v>1467</v>
      </c>
      <c r="C14" s="48"/>
      <c r="E14" s="25" t="s">
        <v>2086</v>
      </c>
      <c r="F14" s="24" t="s">
        <v>2083</v>
      </c>
      <c r="G14" s="30">
        <v>1</v>
      </c>
      <c r="H14" s="30">
        <v>1</v>
      </c>
      <c r="I14" s="30">
        <v>1</v>
      </c>
      <c r="J14" s="30" t="s">
        <v>2002</v>
      </c>
      <c r="K14" s="26" t="s">
        <v>2084</v>
      </c>
      <c r="L14" s="26" t="s">
        <v>1463</v>
      </c>
      <c r="M14" s="49">
        <f>COUNTA(my_data[GRS])</f>
        <v>8</v>
      </c>
      <c r="N14" s="23"/>
    </row>
    <row r="15" spans="1:23" ht="81" customHeight="1" x14ac:dyDescent="0.3">
      <c r="A15" s="66">
        <v>46</v>
      </c>
      <c r="B15" s="24" t="s">
        <v>1348</v>
      </c>
      <c r="C15" s="48"/>
      <c r="E15" s="25" t="s">
        <v>2136</v>
      </c>
      <c r="F15" s="24" t="s">
        <v>2137</v>
      </c>
      <c r="G15" s="30">
        <v>0</v>
      </c>
      <c r="H15" s="30">
        <v>1</v>
      </c>
      <c r="I15" s="30">
        <v>0</v>
      </c>
      <c r="J15" s="30" t="s">
        <v>2002</v>
      </c>
      <c r="K15" s="24" t="s">
        <v>2138</v>
      </c>
      <c r="L15" s="24" t="s">
        <v>2139</v>
      </c>
      <c r="M15" s="49">
        <f>COUNTA(my_data[LEED_since])</f>
        <v>8</v>
      </c>
      <c r="N15" s="23"/>
    </row>
    <row r="16" spans="1:23" ht="51" customHeight="1" x14ac:dyDescent="0.3">
      <c r="A16" s="66">
        <v>64</v>
      </c>
      <c r="B16" s="24" t="s">
        <v>1024</v>
      </c>
      <c r="C16" s="48"/>
      <c r="E16" s="25" t="s">
        <v>2206</v>
      </c>
      <c r="F16" s="24" t="s">
        <v>2207</v>
      </c>
      <c r="G16" s="30">
        <v>0</v>
      </c>
      <c r="H16" s="30">
        <v>0</v>
      </c>
      <c r="I16" s="30">
        <v>1</v>
      </c>
      <c r="J16" s="30" t="s">
        <v>2002</v>
      </c>
      <c r="K16" s="24" t="s">
        <v>2208</v>
      </c>
      <c r="L16" s="24" t="s">
        <v>2209</v>
      </c>
      <c r="M16" s="49">
        <f>COUNTA(my_data[sa8000_since])</f>
        <v>8</v>
      </c>
      <c r="N16" s="23"/>
    </row>
    <row r="17" spans="1:21" ht="55.2" customHeight="1" x14ac:dyDescent="0.3">
      <c r="A17" s="66">
        <v>27</v>
      </c>
      <c r="B17" s="24" t="s">
        <v>1470</v>
      </c>
      <c r="C17" s="48"/>
      <c r="E17" s="25" t="s">
        <v>2071</v>
      </c>
      <c r="F17" s="24" t="s">
        <v>2070</v>
      </c>
      <c r="G17" s="30">
        <v>1</v>
      </c>
      <c r="H17" s="30">
        <v>1</v>
      </c>
      <c r="I17" s="30">
        <v>0</v>
      </c>
      <c r="J17" s="30" t="s">
        <v>2028</v>
      </c>
      <c r="K17" s="26" t="s">
        <v>1463</v>
      </c>
      <c r="L17" s="26" t="s">
        <v>2072</v>
      </c>
      <c r="M17" s="49">
        <f>COUNTA(my_data[Oeko-tex])</f>
        <v>7</v>
      </c>
      <c r="N17" s="23"/>
      <c r="S17" s="25" t="s">
        <v>2593</v>
      </c>
      <c r="T17" s="25" t="s">
        <v>2594</v>
      </c>
      <c r="U17" s="25" t="s">
        <v>2595</v>
      </c>
    </row>
    <row r="18" spans="1:21" ht="64.2" customHeight="1" x14ac:dyDescent="0.3">
      <c r="A18" s="66">
        <v>35</v>
      </c>
      <c r="B18" s="24" t="s">
        <v>1441</v>
      </c>
      <c r="C18" s="48"/>
      <c r="E18" s="25" t="s">
        <v>2095</v>
      </c>
      <c r="F18" s="24" t="s">
        <v>2096</v>
      </c>
      <c r="G18" s="30">
        <v>1</v>
      </c>
      <c r="H18" s="30">
        <v>0</v>
      </c>
      <c r="I18" s="30">
        <v>1</v>
      </c>
      <c r="J18" s="30" t="s">
        <v>1985</v>
      </c>
      <c r="K18" s="24"/>
      <c r="L18" s="24"/>
      <c r="M18" s="49">
        <f>COUNTA(my_data[Vegan])</f>
        <v>7</v>
      </c>
      <c r="N18" s="23"/>
      <c r="R18" s="25" t="s">
        <v>2144</v>
      </c>
      <c r="S18" s="25">
        <v>0</v>
      </c>
      <c r="T18" s="25">
        <v>0</v>
      </c>
      <c r="U18" s="25">
        <v>0</v>
      </c>
    </row>
    <row r="19" spans="1:21" ht="81" customHeight="1" x14ac:dyDescent="0.3">
      <c r="A19" s="66">
        <v>32</v>
      </c>
      <c r="B19" s="24" t="s">
        <v>1466</v>
      </c>
      <c r="C19" s="48"/>
      <c r="E19" s="25" t="s">
        <v>2087</v>
      </c>
      <c r="F19" s="24" t="s">
        <v>2085</v>
      </c>
      <c r="G19" s="30">
        <v>1</v>
      </c>
      <c r="H19" s="30">
        <v>1</v>
      </c>
      <c r="I19" s="30">
        <v>1</v>
      </c>
      <c r="J19" s="30" t="s">
        <v>2028</v>
      </c>
      <c r="K19" s="24" t="s">
        <v>2088</v>
      </c>
      <c r="L19" s="26" t="s">
        <v>1463</v>
      </c>
      <c r="M19" s="49">
        <f>COUNTA(my_data[Gots])</f>
        <v>5</v>
      </c>
      <c r="N19" s="23"/>
      <c r="R19" s="25" t="s">
        <v>2149</v>
      </c>
      <c r="S19" s="25">
        <v>0</v>
      </c>
      <c r="T19" s="25">
        <v>1</v>
      </c>
      <c r="U19" s="25">
        <v>0</v>
      </c>
    </row>
    <row r="20" spans="1:21" ht="139.80000000000001" customHeight="1" x14ac:dyDescent="0.3">
      <c r="A20" s="66">
        <v>47</v>
      </c>
      <c r="B20" s="24" t="s">
        <v>917</v>
      </c>
      <c r="C20" s="48"/>
      <c r="E20" s="28" t="s">
        <v>2140</v>
      </c>
      <c r="F20" s="24" t="s">
        <v>2142</v>
      </c>
      <c r="G20" s="30">
        <v>0</v>
      </c>
      <c r="H20" s="30">
        <v>1</v>
      </c>
      <c r="I20" s="30">
        <v>0</v>
      </c>
      <c r="J20" s="30" t="s">
        <v>2002</v>
      </c>
      <c r="K20" s="24" t="s">
        <v>2141</v>
      </c>
      <c r="L20" s="24" t="s">
        <v>2143</v>
      </c>
      <c r="M20" s="49">
        <f>COUNTA(my_data[iso50001_since])</f>
        <v>5</v>
      </c>
      <c r="N20" s="23"/>
      <c r="R20" s="28" t="s">
        <v>2167</v>
      </c>
      <c r="S20" s="25">
        <v>0</v>
      </c>
      <c r="T20" s="25">
        <v>0</v>
      </c>
      <c r="U20" s="25">
        <v>1</v>
      </c>
    </row>
    <row r="21" spans="1:21" ht="94.2" customHeight="1" x14ac:dyDescent="0.3">
      <c r="A21" s="66">
        <v>58</v>
      </c>
      <c r="B21" s="24" t="s">
        <v>919</v>
      </c>
      <c r="C21" s="48"/>
      <c r="E21" s="25" t="s">
        <v>2184</v>
      </c>
      <c r="F21" s="24" t="s">
        <v>2187</v>
      </c>
      <c r="G21" s="30">
        <v>0</v>
      </c>
      <c r="H21" s="30">
        <v>1</v>
      </c>
      <c r="I21" s="30">
        <v>0</v>
      </c>
      <c r="J21" s="30" t="s">
        <v>2002</v>
      </c>
      <c r="K21" s="24" t="s">
        <v>2185</v>
      </c>
      <c r="L21" s="26" t="s">
        <v>2186</v>
      </c>
      <c r="M21" s="49">
        <f>COUNTA(my_data[EMAS_since])</f>
        <v>5</v>
      </c>
      <c r="N21" s="23"/>
      <c r="R21" s="25" t="s">
        <v>2202</v>
      </c>
      <c r="S21" s="25">
        <v>1</v>
      </c>
      <c r="T21" s="25">
        <v>1</v>
      </c>
      <c r="U21" s="25">
        <v>0</v>
      </c>
    </row>
    <row r="22" spans="1:21" ht="145.80000000000001" customHeight="1" x14ac:dyDescent="0.3">
      <c r="A22" s="66">
        <v>96</v>
      </c>
      <c r="B22" s="24" t="s">
        <v>1539</v>
      </c>
      <c r="C22" s="48"/>
      <c r="E22" s="25" t="s">
        <v>2332</v>
      </c>
      <c r="F22" s="24" t="s">
        <v>2330</v>
      </c>
      <c r="G22" s="30">
        <v>1</v>
      </c>
      <c r="H22" s="30">
        <v>0</v>
      </c>
      <c r="I22" s="30">
        <v>1</v>
      </c>
      <c r="J22" s="30" t="s">
        <v>1985</v>
      </c>
      <c r="K22" s="24" t="s">
        <v>2331</v>
      </c>
      <c r="L22" s="24"/>
      <c r="M22" s="49">
        <f>COUNTA(my_data[kosher])</f>
        <v>5</v>
      </c>
      <c r="N22" s="23"/>
      <c r="R22" s="25" t="s">
        <v>2190</v>
      </c>
      <c r="S22" s="25">
        <v>0</v>
      </c>
      <c r="T22" s="25">
        <v>1</v>
      </c>
      <c r="U22" s="25">
        <v>1</v>
      </c>
    </row>
    <row r="23" spans="1:21" ht="137.4" customHeight="1" x14ac:dyDescent="0.3">
      <c r="A23" s="66">
        <v>3</v>
      </c>
      <c r="B23" s="24" t="s">
        <v>1621</v>
      </c>
      <c r="C23" s="48"/>
      <c r="E23" s="28" t="s">
        <v>1998</v>
      </c>
      <c r="F23" s="28" t="s">
        <v>1999</v>
      </c>
      <c r="G23" s="59">
        <v>1</v>
      </c>
      <c r="H23" s="59">
        <v>1</v>
      </c>
      <c r="I23" s="59">
        <v>0</v>
      </c>
      <c r="J23" s="27" t="s">
        <v>2002</v>
      </c>
      <c r="K23" s="26" t="s">
        <v>2001</v>
      </c>
      <c r="L23" s="26" t="s">
        <v>2003</v>
      </c>
      <c r="M23" s="49">
        <f>COUNTA(my_data[ISCC])</f>
        <v>4</v>
      </c>
      <c r="N23" s="23"/>
      <c r="R23" s="25" t="s">
        <v>2018</v>
      </c>
      <c r="S23" s="25">
        <v>1</v>
      </c>
      <c r="T23" s="25">
        <v>1</v>
      </c>
      <c r="U23" s="25">
        <v>0</v>
      </c>
    </row>
    <row r="24" spans="1:21" ht="73.8" customHeight="1" x14ac:dyDescent="0.3">
      <c r="A24" s="66">
        <v>53</v>
      </c>
      <c r="B24" s="24" t="s">
        <v>1352</v>
      </c>
      <c r="C24" s="48"/>
      <c r="E24" s="28" t="s">
        <v>2163</v>
      </c>
      <c r="F24" s="24" t="s">
        <v>2164</v>
      </c>
      <c r="G24" s="30">
        <v>1</v>
      </c>
      <c r="H24" s="30">
        <v>1</v>
      </c>
      <c r="I24" s="30">
        <v>0</v>
      </c>
      <c r="J24" s="30" t="s">
        <v>2002</v>
      </c>
      <c r="K24" s="24" t="s">
        <v>2165</v>
      </c>
      <c r="L24" s="24" t="s">
        <v>2166</v>
      </c>
      <c r="M24" s="49">
        <f>COUNTA(my_data[iso14067-SA_since])</f>
        <v>4</v>
      </c>
      <c r="N24" s="23"/>
      <c r="R24" s="25" t="s">
        <v>2130</v>
      </c>
      <c r="S24" s="25">
        <v>1</v>
      </c>
      <c r="T24" s="25">
        <v>1</v>
      </c>
      <c r="U24" s="25">
        <v>0</v>
      </c>
    </row>
    <row r="25" spans="1:21" ht="70.8" customHeight="1" x14ac:dyDescent="0.3">
      <c r="A25" s="66">
        <v>55</v>
      </c>
      <c r="B25" s="24" t="s">
        <v>989</v>
      </c>
      <c r="C25" s="48"/>
      <c r="E25" s="25" t="s">
        <v>2171</v>
      </c>
      <c r="F25" s="24" t="s">
        <v>2173</v>
      </c>
      <c r="G25" s="30">
        <v>1</v>
      </c>
      <c r="H25" s="30">
        <v>1</v>
      </c>
      <c r="I25" s="30">
        <v>0</v>
      </c>
      <c r="J25" s="30" t="s">
        <v>2002</v>
      </c>
      <c r="K25" s="24" t="s">
        <v>2172</v>
      </c>
      <c r="L25" s="24" t="s">
        <v>2174</v>
      </c>
      <c r="M25" s="49">
        <f>COUNTA(my_data[EPD_since])</f>
        <v>4</v>
      </c>
      <c r="N25" s="23"/>
      <c r="R25" s="28" t="s">
        <v>2260</v>
      </c>
      <c r="S25" s="25">
        <v>0</v>
      </c>
      <c r="T25" s="25">
        <v>0</v>
      </c>
      <c r="U25" s="25">
        <v>1</v>
      </c>
    </row>
    <row r="26" spans="1:21" ht="95.4" customHeight="1" x14ac:dyDescent="0.3">
      <c r="A26" s="66">
        <v>1</v>
      </c>
      <c r="B26" s="24" t="s">
        <v>1565</v>
      </c>
      <c r="C26" s="47" t="e" cm="1" vm="1">
        <f t="array" aca="1" ref="C26" ca="1">TRANSPOSE(my_data[[#Headers],[FSSC:22000]:[iso22005_since]])</f>
        <v>#VALUE!</v>
      </c>
      <c r="D26" s="23"/>
      <c r="E26" s="24" t="s">
        <v>1989</v>
      </c>
      <c r="F26" s="24" t="s">
        <v>2000</v>
      </c>
      <c r="G26" s="30">
        <v>1</v>
      </c>
      <c r="H26" s="30">
        <v>1</v>
      </c>
      <c r="I26" s="30">
        <v>0</v>
      </c>
      <c r="J26" s="27" t="s">
        <v>1985</v>
      </c>
      <c r="K26" s="26" t="s">
        <v>1988</v>
      </c>
      <c r="L26" s="26" t="s">
        <v>1990</v>
      </c>
      <c r="M26" s="49">
        <f>COUNTA(my_data[FSSC:22000])</f>
        <v>3</v>
      </c>
      <c r="N26" s="23"/>
      <c r="R26" s="28" t="s">
        <v>1987</v>
      </c>
      <c r="S26" s="25">
        <v>1</v>
      </c>
      <c r="T26" s="25">
        <v>1</v>
      </c>
      <c r="U26" s="25">
        <v>0</v>
      </c>
    </row>
    <row r="27" spans="1:21" ht="79.8" customHeight="1" x14ac:dyDescent="0.3">
      <c r="A27" s="66">
        <v>37</v>
      </c>
      <c r="B27" s="24" t="s">
        <v>1386</v>
      </c>
      <c r="C27" s="48"/>
      <c r="E27" s="25" t="s">
        <v>2102</v>
      </c>
      <c r="F27" s="24" t="s">
        <v>2103</v>
      </c>
      <c r="G27" s="30">
        <v>1</v>
      </c>
      <c r="H27" s="30">
        <v>1</v>
      </c>
      <c r="I27" s="30">
        <v>1</v>
      </c>
      <c r="J27" s="30" t="s">
        <v>2002</v>
      </c>
      <c r="K27" s="24" t="s">
        <v>2100</v>
      </c>
      <c r="L27" s="24" t="s">
        <v>2101</v>
      </c>
      <c r="M27" s="49">
        <f>COUNTA(my_data[Ecolabel_since])</f>
        <v>3</v>
      </c>
      <c r="N27" s="23"/>
      <c r="R27" s="25" t="s">
        <v>2270</v>
      </c>
      <c r="S27" s="25">
        <v>0</v>
      </c>
      <c r="T27" s="25">
        <v>0</v>
      </c>
      <c r="U27" s="25">
        <v>1</v>
      </c>
    </row>
    <row r="28" spans="1:21" ht="121.2" customHeight="1" x14ac:dyDescent="0.3">
      <c r="A28" s="66">
        <v>42</v>
      </c>
      <c r="B28" s="24" t="s">
        <v>1562</v>
      </c>
      <c r="C28" s="48"/>
      <c r="E28" s="25" t="s">
        <v>2119</v>
      </c>
      <c r="F28" s="24" t="s">
        <v>2120</v>
      </c>
      <c r="G28" s="30">
        <v>1</v>
      </c>
      <c r="H28" s="30">
        <v>1</v>
      </c>
      <c r="I28" s="30">
        <v>1</v>
      </c>
      <c r="J28" s="30" t="s">
        <v>2028</v>
      </c>
      <c r="K28" s="24" t="s">
        <v>2121</v>
      </c>
      <c r="L28" s="24" t="s">
        <v>2122</v>
      </c>
      <c r="M28" s="49">
        <f>COUNTA(my_data[RWS])</f>
        <v>3</v>
      </c>
      <c r="N28" s="23"/>
    </row>
    <row r="29" spans="1:21" ht="54" customHeight="1" x14ac:dyDescent="0.3">
      <c r="A29" s="66">
        <v>62</v>
      </c>
      <c r="B29" s="24" t="s">
        <v>1660</v>
      </c>
      <c r="C29" s="48"/>
      <c r="E29" s="75" t="s">
        <v>2198</v>
      </c>
      <c r="F29" s="24" t="s">
        <v>2201</v>
      </c>
      <c r="G29" s="30">
        <v>1</v>
      </c>
      <c r="H29" s="30">
        <v>1</v>
      </c>
      <c r="I29" s="30">
        <v>0</v>
      </c>
      <c r="J29" s="30" t="s">
        <v>2002</v>
      </c>
      <c r="K29" s="24" t="s">
        <v>2200</v>
      </c>
      <c r="L29" s="24" t="s">
        <v>2199</v>
      </c>
      <c r="M29" s="49">
        <f>COUNTA(my_data[PEFC])</f>
        <v>3</v>
      </c>
      <c r="N29" s="23"/>
    </row>
    <row r="30" spans="1:21" ht="97.2" customHeight="1" x14ac:dyDescent="0.3">
      <c r="A30" s="66">
        <v>85</v>
      </c>
      <c r="B30" s="24" t="s">
        <v>1560</v>
      </c>
      <c r="C30" s="48"/>
      <c r="E30" s="25" t="s">
        <v>2295</v>
      </c>
      <c r="F30" s="24" t="s">
        <v>2296</v>
      </c>
      <c r="G30" s="30">
        <v>0</v>
      </c>
      <c r="H30" s="30">
        <v>0</v>
      </c>
      <c r="I30" s="30">
        <v>1</v>
      </c>
      <c r="J30" s="30" t="s">
        <v>2002</v>
      </c>
      <c r="K30" s="24" t="s">
        <v>2294</v>
      </c>
      <c r="L30" s="24"/>
      <c r="M30" s="49">
        <f>COUNTA(my_data[OHSAS18001])</f>
        <v>3</v>
      </c>
      <c r="N30" s="23"/>
    </row>
    <row r="31" spans="1:21" ht="133.19999999999999" customHeight="1" x14ac:dyDescent="0.3">
      <c r="A31" s="66">
        <v>2</v>
      </c>
      <c r="B31" s="24" t="s">
        <v>1592</v>
      </c>
      <c r="C31" s="48"/>
      <c r="E31" s="28" t="s">
        <v>1994</v>
      </c>
      <c r="F31" s="28" t="s">
        <v>1993</v>
      </c>
      <c r="G31" s="59">
        <v>0</v>
      </c>
      <c r="H31" s="59">
        <v>0</v>
      </c>
      <c r="I31" s="59">
        <v>0</v>
      </c>
      <c r="J31" s="27" t="s">
        <v>1995</v>
      </c>
      <c r="K31" s="26" t="s">
        <v>1997</v>
      </c>
      <c r="L31" s="26" t="s">
        <v>1996</v>
      </c>
      <c r="M31" s="49">
        <f>COUNTA(my_data[IATF16949])</f>
        <v>2</v>
      </c>
      <c r="N31" s="23"/>
    </row>
    <row r="32" spans="1:21" ht="113.4" customHeight="1" x14ac:dyDescent="0.3">
      <c r="A32" s="66">
        <v>4</v>
      </c>
      <c r="B32" s="24" t="s">
        <v>1635</v>
      </c>
      <c r="C32" s="48"/>
      <c r="E32" s="25" t="s">
        <v>2004</v>
      </c>
      <c r="F32" s="28" t="s">
        <v>2073</v>
      </c>
      <c r="G32" s="59">
        <v>1</v>
      </c>
      <c r="H32" s="59">
        <v>1</v>
      </c>
      <c r="I32" s="59">
        <v>0</v>
      </c>
      <c r="J32" s="27" t="s">
        <v>2002</v>
      </c>
      <c r="K32" s="26" t="s">
        <v>2005</v>
      </c>
      <c r="L32" s="26" t="s">
        <v>2006</v>
      </c>
      <c r="M32" s="49">
        <f>COUNTA(my_data[UL])</f>
        <v>2</v>
      </c>
      <c r="N32" s="23"/>
    </row>
    <row r="33" spans="1:14" ht="85.2" customHeight="1" x14ac:dyDescent="0.3">
      <c r="A33" s="66">
        <v>6</v>
      </c>
      <c r="B33" s="24" t="s">
        <v>1564</v>
      </c>
      <c r="C33" s="48"/>
      <c r="E33" s="25" t="s">
        <v>2009</v>
      </c>
      <c r="F33" s="24" t="s">
        <v>2007</v>
      </c>
      <c r="G33" s="30">
        <v>1</v>
      </c>
      <c r="H33" s="30">
        <v>0</v>
      </c>
      <c r="I33" s="30">
        <v>1</v>
      </c>
      <c r="J33" s="27" t="s">
        <v>1985</v>
      </c>
      <c r="K33" s="26" t="s">
        <v>2008</v>
      </c>
      <c r="M33" s="49">
        <f>COUNTA(my_data[Halal_certification])</f>
        <v>2</v>
      </c>
      <c r="N33" s="23"/>
    </row>
    <row r="34" spans="1:14" ht="122.4" customHeight="1" x14ac:dyDescent="0.3">
      <c r="A34" s="66">
        <v>7</v>
      </c>
      <c r="B34" s="24" t="s">
        <v>1537</v>
      </c>
      <c r="C34" s="48"/>
      <c r="E34" s="25" t="s">
        <v>2010</v>
      </c>
      <c r="F34" s="24" t="s">
        <v>2011</v>
      </c>
      <c r="G34" s="30">
        <v>1</v>
      </c>
      <c r="H34" s="30">
        <v>0</v>
      </c>
      <c r="I34" s="30">
        <v>1</v>
      </c>
      <c r="J34" s="27" t="s">
        <v>1985</v>
      </c>
      <c r="K34" s="26" t="s">
        <v>2012</v>
      </c>
      <c r="M34" s="49">
        <f>COUNTA(my_data[Halal Qaulity Control])</f>
        <v>2</v>
      </c>
      <c r="N34" s="23"/>
    </row>
    <row r="35" spans="1:14" ht="141.6" customHeight="1" x14ac:dyDescent="0.3">
      <c r="A35" s="66">
        <v>14</v>
      </c>
      <c r="B35" s="24" t="s">
        <v>1725</v>
      </c>
      <c r="C35" s="48"/>
      <c r="E35" s="25" t="s">
        <v>1725</v>
      </c>
      <c r="F35" s="24" t="s">
        <v>2032</v>
      </c>
      <c r="G35" s="30">
        <v>1</v>
      </c>
      <c r="H35" s="30">
        <v>1</v>
      </c>
      <c r="I35" s="30">
        <v>1</v>
      </c>
      <c r="J35" s="30" t="s">
        <v>2028</v>
      </c>
      <c r="K35" s="26" t="s">
        <v>1723</v>
      </c>
      <c r="L35" s="26" t="s">
        <v>2031</v>
      </c>
      <c r="M35" s="49">
        <f>COUNTA(my_data[BCI Better Cotton Initiative])</f>
        <v>2</v>
      </c>
      <c r="N35" s="23"/>
    </row>
    <row r="36" spans="1:14" ht="51" customHeight="1" x14ac:dyDescent="0.3">
      <c r="A36" s="66">
        <v>19</v>
      </c>
      <c r="B36" s="24" t="s">
        <v>1793</v>
      </c>
      <c r="C36" s="48"/>
      <c r="E36" s="25" t="s">
        <v>2043</v>
      </c>
      <c r="F36" s="24" t="s">
        <v>2044</v>
      </c>
      <c r="G36" s="30">
        <v>1</v>
      </c>
      <c r="H36" s="30">
        <v>1</v>
      </c>
      <c r="I36" s="30">
        <v>1</v>
      </c>
      <c r="J36" s="30" t="s">
        <v>2028</v>
      </c>
      <c r="K36" s="26" t="s">
        <v>2045</v>
      </c>
      <c r="L36" s="26" t="s">
        <v>2046</v>
      </c>
      <c r="M36" s="49">
        <f>COUNTA(my_data[Organic100])</f>
        <v>2</v>
      </c>
      <c r="N36" s="23"/>
    </row>
    <row r="37" spans="1:14" ht="61.2" customHeight="1" x14ac:dyDescent="0.3">
      <c r="A37" s="66">
        <v>26</v>
      </c>
      <c r="B37" s="24" t="s">
        <v>1471</v>
      </c>
      <c r="C37" s="48"/>
      <c r="E37" s="25" t="s">
        <v>2069</v>
      </c>
      <c r="F37" s="24" t="s">
        <v>2067</v>
      </c>
      <c r="G37" s="30">
        <v>1</v>
      </c>
      <c r="H37" s="30">
        <v>1</v>
      </c>
      <c r="I37" s="30">
        <v>1</v>
      </c>
      <c r="J37" s="30" t="s">
        <v>2028</v>
      </c>
      <c r="K37" s="26" t="s">
        <v>1463</v>
      </c>
      <c r="L37" s="26" t="s">
        <v>2068</v>
      </c>
      <c r="M37" s="49">
        <f>COUNTA(my_data[SustainWOOL])</f>
        <v>2</v>
      </c>
      <c r="N37" s="23"/>
    </row>
    <row r="38" spans="1:14" ht="96" customHeight="1" x14ac:dyDescent="0.3">
      <c r="A38" s="66">
        <v>33</v>
      </c>
      <c r="B38" s="24" t="s">
        <v>1465</v>
      </c>
      <c r="C38" s="48"/>
      <c r="E38" s="25" t="s">
        <v>2090</v>
      </c>
      <c r="F38" s="24" t="s">
        <v>2089</v>
      </c>
      <c r="G38" s="30">
        <v>1</v>
      </c>
      <c r="H38" s="30">
        <v>1</v>
      </c>
      <c r="I38" s="30">
        <v>1</v>
      </c>
      <c r="J38" s="30" t="s">
        <v>2028</v>
      </c>
      <c r="K38" s="26" t="s">
        <v>1463</v>
      </c>
      <c r="L38" s="24" t="s">
        <v>2091</v>
      </c>
      <c r="M38" s="49">
        <f>COUNTA(my_data[European flax standard])</f>
        <v>2</v>
      </c>
      <c r="N38" s="23"/>
    </row>
    <row r="39" spans="1:14" ht="106.2" customHeight="1" x14ac:dyDescent="0.3">
      <c r="A39" s="66">
        <v>45</v>
      </c>
      <c r="B39" s="24" t="s">
        <v>1351</v>
      </c>
      <c r="C39" s="48"/>
      <c r="E39" s="25" t="s">
        <v>2132</v>
      </c>
      <c r="F39" s="24" t="s">
        <v>2133</v>
      </c>
      <c r="G39" s="30">
        <v>1</v>
      </c>
      <c r="H39" s="30">
        <v>1</v>
      </c>
      <c r="I39" s="30">
        <v>0</v>
      </c>
      <c r="J39" s="30" t="s">
        <v>2002</v>
      </c>
      <c r="K39" s="26" t="s">
        <v>2134</v>
      </c>
      <c r="L39" s="24" t="s">
        <v>2135</v>
      </c>
      <c r="M39" s="49">
        <f>COUNTA(my_data[Greenguard_since])</f>
        <v>2</v>
      </c>
      <c r="N39" s="23"/>
    </row>
    <row r="40" spans="1:14" ht="78.599999999999994" customHeight="1" x14ac:dyDescent="0.3">
      <c r="A40" s="66">
        <v>65</v>
      </c>
      <c r="B40" s="24" t="s">
        <v>1234</v>
      </c>
      <c r="C40" s="48"/>
      <c r="E40" s="28" t="s">
        <v>2210</v>
      </c>
      <c r="F40" s="24" t="s">
        <v>2211</v>
      </c>
      <c r="G40" s="30">
        <v>0</v>
      </c>
      <c r="H40" s="30">
        <v>0</v>
      </c>
      <c r="I40" s="30">
        <v>0</v>
      </c>
      <c r="J40" s="30" t="s">
        <v>2213</v>
      </c>
      <c r="K40" s="24" t="s">
        <v>2212</v>
      </c>
      <c r="L40" s="24" t="s">
        <v>2214</v>
      </c>
      <c r="M40" s="49">
        <f>COUNTA(my_data[iso21001_since])</f>
        <v>2</v>
      </c>
      <c r="N40" s="23"/>
    </row>
    <row r="41" spans="1:14" ht="118.8" customHeight="1" x14ac:dyDescent="0.3">
      <c r="A41" s="66">
        <v>67</v>
      </c>
      <c r="B41" s="24" t="s">
        <v>993</v>
      </c>
      <c r="C41" s="48"/>
      <c r="E41" s="28" t="s">
        <v>2219</v>
      </c>
      <c r="F41" s="24" t="s">
        <v>2222</v>
      </c>
      <c r="G41" s="30">
        <v>0</v>
      </c>
      <c r="H41" s="30">
        <v>1</v>
      </c>
      <c r="I41" s="30">
        <v>0</v>
      </c>
      <c r="J41" s="30" t="s">
        <v>1985</v>
      </c>
      <c r="K41" s="24" t="s">
        <v>2220</v>
      </c>
      <c r="L41" s="24" t="s">
        <v>2221</v>
      </c>
      <c r="M41" s="49">
        <f>COUNTA(my_data[iso22000_since])</f>
        <v>2</v>
      </c>
      <c r="N41" s="23"/>
    </row>
    <row r="42" spans="1:14" ht="63" customHeight="1" x14ac:dyDescent="0.3">
      <c r="A42" s="66">
        <v>70</v>
      </c>
      <c r="B42" s="24" t="s">
        <v>1023</v>
      </c>
      <c r="C42" s="48"/>
      <c r="E42" s="28" t="s">
        <v>2231</v>
      </c>
      <c r="F42" s="24" t="s">
        <v>2232</v>
      </c>
      <c r="G42" s="30">
        <v>0</v>
      </c>
      <c r="H42" s="30">
        <v>0</v>
      </c>
      <c r="I42" s="30">
        <v>1</v>
      </c>
      <c r="J42" s="30" t="s">
        <v>2002</v>
      </c>
      <c r="K42" s="24" t="s">
        <v>2234</v>
      </c>
      <c r="L42" s="24" t="s">
        <v>2233</v>
      </c>
      <c r="M42" s="49">
        <f>COUNTA(my_data[iso30415_since])</f>
        <v>2</v>
      </c>
      <c r="N42" s="23"/>
    </row>
    <row r="43" spans="1:14" ht="79.8" customHeight="1" x14ac:dyDescent="0.3">
      <c r="A43" s="66">
        <v>73</v>
      </c>
      <c r="B43" s="24" t="s">
        <v>1236</v>
      </c>
      <c r="C43" s="48"/>
      <c r="E43" s="28" t="s">
        <v>2243</v>
      </c>
      <c r="F43" s="24" t="s">
        <v>2244</v>
      </c>
      <c r="G43" s="30">
        <v>0</v>
      </c>
      <c r="H43" s="30">
        <v>0</v>
      </c>
      <c r="I43" s="30">
        <v>0</v>
      </c>
      <c r="J43" s="30" t="s">
        <v>2002</v>
      </c>
      <c r="K43" s="24" t="s">
        <v>2245</v>
      </c>
      <c r="L43" s="24" t="s">
        <v>2246</v>
      </c>
      <c r="M43" s="49">
        <f>COUNTA(my_data[iso56002_since])</f>
        <v>2</v>
      </c>
      <c r="N43" s="23"/>
    </row>
    <row r="44" spans="1:14" ht="92.4" customHeight="1" x14ac:dyDescent="0.3">
      <c r="A44" s="66">
        <v>75</v>
      </c>
      <c r="B44" s="24" t="s">
        <v>1096</v>
      </c>
      <c r="C44" s="48"/>
      <c r="E44" s="28" t="s">
        <v>2252</v>
      </c>
      <c r="F44" s="24" t="s">
        <v>2253</v>
      </c>
      <c r="G44" s="30">
        <v>0</v>
      </c>
      <c r="H44" s="30">
        <v>0</v>
      </c>
      <c r="I44" s="30">
        <v>0</v>
      </c>
      <c r="J44" s="30" t="s">
        <v>2587</v>
      </c>
      <c r="K44" s="24" t="s">
        <v>2251</v>
      </c>
      <c r="L44" s="24" t="s">
        <v>2254</v>
      </c>
      <c r="M44" s="49">
        <f>COUNTA(my_data[iso22716_since])</f>
        <v>2</v>
      </c>
      <c r="N44" s="23"/>
    </row>
    <row r="45" spans="1:14" ht="141" customHeight="1" x14ac:dyDescent="0.3">
      <c r="A45" s="66">
        <v>81</v>
      </c>
      <c r="B45" s="24" t="s">
        <v>1360</v>
      </c>
      <c r="C45" s="48"/>
      <c r="E45" s="28" t="s">
        <v>2279</v>
      </c>
      <c r="F45" s="24" t="s">
        <v>2280</v>
      </c>
      <c r="G45" s="30">
        <v>0</v>
      </c>
      <c r="H45" s="30">
        <v>0</v>
      </c>
      <c r="I45" s="30">
        <v>0</v>
      </c>
      <c r="J45" s="30" t="s">
        <v>2002</v>
      </c>
      <c r="K45" s="26" t="s">
        <v>2278</v>
      </c>
      <c r="L45" s="26" t="s">
        <v>2281</v>
      </c>
      <c r="M45" s="49">
        <f>COUNTA(my_data[iso13485_since])</f>
        <v>2</v>
      </c>
      <c r="N45" s="23"/>
    </row>
    <row r="46" spans="1:14" ht="103.8" customHeight="1" x14ac:dyDescent="0.3">
      <c r="A46" s="66">
        <v>83</v>
      </c>
      <c r="B46" s="24" t="s">
        <v>1538</v>
      </c>
      <c r="C46" s="48"/>
      <c r="E46" s="25" t="s">
        <v>2286</v>
      </c>
      <c r="F46" s="24" t="s">
        <v>2287</v>
      </c>
      <c r="G46" s="30">
        <v>1</v>
      </c>
      <c r="H46" s="30">
        <v>1</v>
      </c>
      <c r="I46" s="30">
        <v>0</v>
      </c>
      <c r="J46" s="30" t="s">
        <v>2002</v>
      </c>
      <c r="K46" s="26" t="s">
        <v>2288</v>
      </c>
      <c r="L46" s="26" t="s">
        <v>2289</v>
      </c>
      <c r="M46" s="49">
        <f>COUNTA(my_data[HACCP])</f>
        <v>2</v>
      </c>
      <c r="N46" s="23"/>
    </row>
    <row r="47" spans="1:14" ht="76.8" customHeight="1" x14ac:dyDescent="0.3">
      <c r="A47" s="66">
        <v>84</v>
      </c>
      <c r="B47" s="24" t="s">
        <v>1752</v>
      </c>
      <c r="C47" s="48"/>
      <c r="E47" s="25" t="s">
        <v>2292</v>
      </c>
      <c r="F47" s="24" t="s">
        <v>2291</v>
      </c>
      <c r="G47" s="30">
        <v>0</v>
      </c>
      <c r="H47" s="30">
        <v>1</v>
      </c>
      <c r="I47" s="30">
        <v>0</v>
      </c>
      <c r="J47" s="30" t="s">
        <v>2293</v>
      </c>
      <c r="K47" s="24" t="s">
        <v>2290</v>
      </c>
      <c r="L47" s="24"/>
      <c r="M47" s="49">
        <f>COUNTA(my_data[CEI11352])</f>
        <v>2</v>
      </c>
      <c r="N47" s="23"/>
    </row>
    <row r="48" spans="1:14" ht="123" customHeight="1" x14ac:dyDescent="0.3">
      <c r="A48" s="66">
        <v>93</v>
      </c>
      <c r="B48" s="24" t="s">
        <v>1610</v>
      </c>
      <c r="C48" s="48"/>
      <c r="E48" s="25" t="s">
        <v>2313</v>
      </c>
      <c r="F48" s="24" t="s">
        <v>2321</v>
      </c>
      <c r="G48" s="30">
        <v>1</v>
      </c>
      <c r="H48" s="30">
        <v>0</v>
      </c>
      <c r="I48" s="30">
        <v>1</v>
      </c>
      <c r="J48" s="30" t="s">
        <v>2002</v>
      </c>
      <c r="K48" s="24" t="s">
        <v>2319</v>
      </c>
      <c r="L48" s="24" t="s">
        <v>2320</v>
      </c>
      <c r="M48" s="49">
        <f>COUNTA(my_data[FairTrade])</f>
        <v>2</v>
      </c>
      <c r="N48" s="23"/>
    </row>
    <row r="49" spans="1:14" ht="133.80000000000001" customHeight="1" x14ac:dyDescent="0.3">
      <c r="A49" s="66">
        <v>97</v>
      </c>
      <c r="B49" s="24" t="s">
        <v>1125</v>
      </c>
      <c r="C49" s="48"/>
      <c r="E49" s="28" t="s">
        <v>2334</v>
      </c>
      <c r="F49" s="24" t="s">
        <v>2335</v>
      </c>
      <c r="G49" s="30">
        <v>0</v>
      </c>
      <c r="H49" s="30">
        <v>0</v>
      </c>
      <c r="I49" s="30">
        <v>0</v>
      </c>
      <c r="J49" s="30" t="s">
        <v>2002</v>
      </c>
      <c r="K49" s="24" t="s">
        <v>2333</v>
      </c>
      <c r="L49" s="24" t="s">
        <v>2336</v>
      </c>
      <c r="M49" s="49">
        <f>COUNTA(my_data[iso22005_since])</f>
        <v>2</v>
      </c>
      <c r="N49" s="23"/>
    </row>
    <row r="50" spans="1:14" ht="129.6" customHeight="1" x14ac:dyDescent="0.3">
      <c r="A50" s="66">
        <v>8</v>
      </c>
      <c r="B50" s="24" t="s">
        <v>1511</v>
      </c>
      <c r="C50" s="48"/>
      <c r="E50" s="25" t="s">
        <v>2013</v>
      </c>
      <c r="F50" s="24" t="s">
        <v>2014</v>
      </c>
      <c r="G50" s="30">
        <v>1</v>
      </c>
      <c r="H50" s="30">
        <v>0</v>
      </c>
      <c r="I50" s="30">
        <v>1</v>
      </c>
      <c r="J50" s="27" t="s">
        <v>2002</v>
      </c>
      <c r="K50" s="26" t="s">
        <v>2015</v>
      </c>
      <c r="M50" s="49">
        <f>COUNTA(my_data[cert_prod_linea_HALAL])</f>
        <v>1</v>
      </c>
      <c r="N50" s="23"/>
    </row>
    <row r="51" spans="1:14" ht="148.19999999999999" customHeight="1" x14ac:dyDescent="0.3">
      <c r="A51" s="66">
        <v>10</v>
      </c>
      <c r="B51" s="24" t="s">
        <v>1509</v>
      </c>
      <c r="C51" s="48"/>
      <c r="E51" s="25" t="s">
        <v>2022</v>
      </c>
      <c r="F51" s="24" t="s">
        <v>2020</v>
      </c>
      <c r="G51" s="30">
        <v>1</v>
      </c>
      <c r="H51" s="30">
        <v>1</v>
      </c>
      <c r="I51" s="30">
        <v>0</v>
      </c>
      <c r="J51" s="30" t="s">
        <v>1985</v>
      </c>
      <c r="K51" s="26" t="s">
        <v>2021</v>
      </c>
      <c r="L51" s="26" t="s">
        <v>2023</v>
      </c>
      <c r="M51" s="49">
        <f>COUNTA(my_data[StandardDTP126])</f>
        <v>1</v>
      </c>
      <c r="N51" s="23"/>
    </row>
    <row r="52" spans="1:14" ht="88.2" customHeight="1" x14ac:dyDescent="0.3">
      <c r="A52" s="66">
        <v>11</v>
      </c>
      <c r="B52" s="24" t="s">
        <v>1508</v>
      </c>
      <c r="C52" s="48"/>
      <c r="E52" s="25" t="s">
        <v>2025</v>
      </c>
      <c r="F52" s="24" t="s">
        <v>2024</v>
      </c>
      <c r="G52" s="30">
        <v>1</v>
      </c>
      <c r="H52" s="30">
        <v>0</v>
      </c>
      <c r="I52" s="30">
        <v>1</v>
      </c>
      <c r="J52" s="30" t="s">
        <v>1985</v>
      </c>
      <c r="K52" s="26" t="s">
        <v>2023</v>
      </c>
      <c r="L52" s="24"/>
      <c r="M52" s="49">
        <f>COUNTA(my_data[StandardDTP049])</f>
        <v>1</v>
      </c>
      <c r="N52" s="23"/>
    </row>
    <row r="53" spans="1:14" ht="147.6" customHeight="1" x14ac:dyDescent="0.3">
      <c r="A53" s="66">
        <v>12</v>
      </c>
      <c r="B53" s="24" t="s">
        <v>1507</v>
      </c>
      <c r="C53" s="48"/>
      <c r="E53" s="25" t="s">
        <v>2026</v>
      </c>
      <c r="F53" s="24" t="s">
        <v>2024</v>
      </c>
      <c r="G53" s="30">
        <v>1</v>
      </c>
      <c r="H53" s="30">
        <v>0</v>
      </c>
      <c r="I53" s="30">
        <v>1</v>
      </c>
      <c r="J53" s="30" t="s">
        <v>1985</v>
      </c>
      <c r="K53" s="26" t="s">
        <v>2023</v>
      </c>
      <c r="L53" s="24"/>
      <c r="M53" s="49">
        <f>COUNTA(my_data[StandardDTP030])</f>
        <v>1</v>
      </c>
      <c r="N53" s="23"/>
    </row>
    <row r="54" spans="1:14" ht="186.6" customHeight="1" x14ac:dyDescent="0.3">
      <c r="A54" s="66">
        <v>13</v>
      </c>
      <c r="B54" s="24" t="s">
        <v>1484</v>
      </c>
      <c r="C54" s="48"/>
      <c r="E54" s="25" t="s">
        <v>2030</v>
      </c>
      <c r="F54" s="24" t="s">
        <v>2027</v>
      </c>
      <c r="G54" s="30">
        <v>1</v>
      </c>
      <c r="H54" s="30">
        <v>1</v>
      </c>
      <c r="I54" s="30">
        <v>1</v>
      </c>
      <c r="J54" s="30" t="s">
        <v>2028</v>
      </c>
      <c r="K54" s="26" t="s">
        <v>2029</v>
      </c>
      <c r="L54" s="24"/>
      <c r="M54" s="49">
        <f>COUNTA(my_data[For textile])</f>
        <v>1</v>
      </c>
      <c r="N54" s="23"/>
    </row>
    <row r="55" spans="1:14" ht="117.6" customHeight="1" x14ac:dyDescent="0.3">
      <c r="A55" s="66">
        <v>15</v>
      </c>
      <c r="B55" s="24" t="s">
        <v>1724</v>
      </c>
      <c r="C55" s="48"/>
      <c r="E55" s="25" t="s">
        <v>1724</v>
      </c>
      <c r="F55" s="24" t="s">
        <v>2033</v>
      </c>
      <c r="G55" s="30">
        <v>1</v>
      </c>
      <c r="H55" s="30">
        <v>1</v>
      </c>
      <c r="I55" s="30">
        <v>0</v>
      </c>
      <c r="J55" s="30" t="s">
        <v>2002</v>
      </c>
      <c r="K55" s="26" t="s">
        <v>1723</v>
      </c>
      <c r="L55" s="26" t="s">
        <v>2034</v>
      </c>
      <c r="M55" s="49">
        <f>COUNTA(my_data[Bluesign])</f>
        <v>1</v>
      </c>
      <c r="N55" s="23"/>
    </row>
    <row r="56" spans="1:14" ht="124.2" customHeight="1" x14ac:dyDescent="0.3">
      <c r="A56" s="66">
        <v>16</v>
      </c>
      <c r="B56" s="24" t="s">
        <v>1475</v>
      </c>
      <c r="C56" s="48"/>
      <c r="E56" s="25" t="s">
        <v>2037</v>
      </c>
      <c r="F56" s="24" t="s">
        <v>2035</v>
      </c>
      <c r="G56" s="30">
        <v>1</v>
      </c>
      <c r="H56" s="30">
        <v>1</v>
      </c>
      <c r="I56" s="30">
        <v>0</v>
      </c>
      <c r="J56" s="30" t="s">
        <v>2028</v>
      </c>
      <c r="K56" s="26" t="s">
        <v>1463</v>
      </c>
      <c r="L56" s="26" t="s">
        <v>2036</v>
      </c>
      <c r="M56" s="49">
        <f>COUNTA(my_data[ZDHC])</f>
        <v>1</v>
      </c>
      <c r="N56" s="23"/>
    </row>
    <row r="57" spans="1:14" ht="124.8" customHeight="1" x14ac:dyDescent="0.3">
      <c r="A57" s="66">
        <v>17</v>
      </c>
      <c r="B57" s="24" t="s">
        <v>1577</v>
      </c>
      <c r="C57" s="48"/>
      <c r="E57" s="25" t="s">
        <v>2038</v>
      </c>
      <c r="F57" s="24" t="s">
        <v>2039</v>
      </c>
      <c r="G57" s="30">
        <v>1</v>
      </c>
      <c r="H57" s="30">
        <v>1</v>
      </c>
      <c r="I57" s="30">
        <v>0</v>
      </c>
      <c r="J57" s="30" t="s">
        <v>2002</v>
      </c>
      <c r="K57" s="26" t="s">
        <v>1576</v>
      </c>
      <c r="L57" s="26" t="s">
        <v>2040</v>
      </c>
      <c r="M57" s="49">
        <f>COUNTA(my_data[C2C_certified_material_health])</f>
        <v>1</v>
      </c>
      <c r="N57" s="23"/>
    </row>
    <row r="58" spans="1:14" ht="130.19999999999999" customHeight="1" x14ac:dyDescent="0.3">
      <c r="A58" s="66">
        <v>18</v>
      </c>
      <c r="B58" s="24" t="s">
        <v>1578</v>
      </c>
      <c r="C58" s="48"/>
      <c r="E58" s="25" t="s">
        <v>2063</v>
      </c>
      <c r="F58" s="24" t="s">
        <v>2042</v>
      </c>
      <c r="G58" s="30">
        <v>1</v>
      </c>
      <c r="H58" s="30">
        <v>1</v>
      </c>
      <c r="I58" s="30">
        <v>0</v>
      </c>
      <c r="J58" s="30" t="s">
        <v>2028</v>
      </c>
      <c r="K58" s="26" t="s">
        <v>1576</v>
      </c>
      <c r="L58" s="26" t="s">
        <v>2041</v>
      </c>
      <c r="M58" s="49">
        <f>COUNTA(my_data[Masters of linen])</f>
        <v>1</v>
      </c>
      <c r="N58" s="23"/>
    </row>
    <row r="59" spans="1:14" ht="133.19999999999999" customHeight="1" x14ac:dyDescent="0.3">
      <c r="A59" s="66">
        <v>20</v>
      </c>
      <c r="B59" s="24" t="s">
        <v>1792</v>
      </c>
      <c r="C59" s="48"/>
      <c r="E59" s="25" t="s">
        <v>2049</v>
      </c>
      <c r="F59" s="24" t="s">
        <v>2048</v>
      </c>
      <c r="G59" s="30">
        <v>1</v>
      </c>
      <c r="H59" s="30">
        <v>1</v>
      </c>
      <c r="I59" s="30">
        <v>1</v>
      </c>
      <c r="J59" s="30" t="s">
        <v>2028</v>
      </c>
      <c r="K59" s="26" t="s">
        <v>2047</v>
      </c>
      <c r="L59" s="24"/>
      <c r="M59" s="49">
        <f>COUNTA(my_data[NATIVA])</f>
        <v>1</v>
      </c>
      <c r="N59" s="23"/>
    </row>
    <row r="60" spans="1:14" ht="137.4" customHeight="1" x14ac:dyDescent="0.3">
      <c r="A60" s="66">
        <v>21</v>
      </c>
      <c r="B60" s="24" t="s">
        <v>1791</v>
      </c>
      <c r="C60" s="48"/>
      <c r="E60" s="25" t="s">
        <v>2051</v>
      </c>
      <c r="F60" s="24" t="s">
        <v>2052</v>
      </c>
      <c r="G60" s="30">
        <v>1</v>
      </c>
      <c r="H60" s="30">
        <v>1</v>
      </c>
      <c r="I60" s="30">
        <v>1</v>
      </c>
      <c r="J60" s="30" t="s">
        <v>2028</v>
      </c>
      <c r="K60" s="26" t="s">
        <v>2053</v>
      </c>
      <c r="L60" s="26" t="s">
        <v>2050</v>
      </c>
      <c r="M60" s="49">
        <f>COUNTA(my_data[The good Cashmere standard])</f>
        <v>1</v>
      </c>
      <c r="N60" s="23"/>
    </row>
    <row r="61" spans="1:14" ht="197.4" customHeight="1" x14ac:dyDescent="0.3">
      <c r="A61" s="66">
        <v>22</v>
      </c>
      <c r="B61" s="24" t="s">
        <v>1790</v>
      </c>
      <c r="C61" s="48"/>
      <c r="E61" s="25" t="s">
        <v>2055</v>
      </c>
      <c r="F61" s="24" t="s">
        <v>2054</v>
      </c>
      <c r="G61" s="30">
        <v>1</v>
      </c>
      <c r="H61" s="30">
        <v>1</v>
      </c>
      <c r="I61" s="30">
        <v>1</v>
      </c>
      <c r="J61" s="30" t="s">
        <v>2028</v>
      </c>
      <c r="K61" s="26" t="s">
        <v>2056</v>
      </c>
      <c r="L61" s="26" t="s">
        <v>2057</v>
      </c>
      <c r="M61" s="49">
        <f>COUNTA(my_data[sfa])</f>
        <v>1</v>
      </c>
      <c r="N61" s="23"/>
    </row>
    <row r="62" spans="1:14" ht="112.2" customHeight="1" x14ac:dyDescent="0.3">
      <c r="A62" s="66">
        <v>23</v>
      </c>
      <c r="B62" s="24" t="s">
        <v>1474</v>
      </c>
      <c r="C62" s="48"/>
      <c r="E62" s="25" t="s">
        <v>2062</v>
      </c>
      <c r="F62" s="24" t="s">
        <v>2058</v>
      </c>
      <c r="G62" s="30">
        <v>1</v>
      </c>
      <c r="H62" s="30">
        <v>0</v>
      </c>
      <c r="I62" s="30">
        <v>0</v>
      </c>
      <c r="J62" s="30" t="s">
        <v>2028</v>
      </c>
      <c r="K62" s="26" t="s">
        <v>1463</v>
      </c>
      <c r="L62" s="26" t="s">
        <v>2059</v>
      </c>
      <c r="M62" s="49">
        <f>COUNTA(my_data[Woolmark])</f>
        <v>1</v>
      </c>
      <c r="N62" s="23"/>
    </row>
    <row r="63" spans="1:14" ht="130.80000000000001" customHeight="1" x14ac:dyDescent="0.3">
      <c r="A63" s="66">
        <v>24</v>
      </c>
      <c r="B63" s="24" t="s">
        <v>1473</v>
      </c>
      <c r="C63" s="48"/>
      <c r="E63" s="25" t="s">
        <v>1473</v>
      </c>
      <c r="F63" s="24" t="s">
        <v>2060</v>
      </c>
      <c r="G63" s="30">
        <v>1</v>
      </c>
      <c r="H63" s="30">
        <v>1</v>
      </c>
      <c r="I63" s="30">
        <v>0</v>
      </c>
      <c r="J63" s="30" t="s">
        <v>2002</v>
      </c>
      <c r="K63" s="26" t="s">
        <v>1463</v>
      </c>
      <c r="L63" s="26" t="s">
        <v>2061</v>
      </c>
      <c r="M63" s="49">
        <f>COUNTA(my_data[UL Bio-based content])</f>
        <v>1</v>
      </c>
      <c r="N63" s="23"/>
    </row>
    <row r="64" spans="1:14" ht="81.599999999999994" customHeight="1" x14ac:dyDescent="0.3">
      <c r="A64" s="66">
        <v>25</v>
      </c>
      <c r="B64" s="24" t="s">
        <v>1472</v>
      </c>
      <c r="C64" s="48"/>
      <c r="E64" s="25" t="s">
        <v>2064</v>
      </c>
      <c r="F64" s="24" t="s">
        <v>2065</v>
      </c>
      <c r="G64" s="30">
        <v>1</v>
      </c>
      <c r="H64" s="30">
        <v>1</v>
      </c>
      <c r="I64" s="30">
        <v>1</v>
      </c>
      <c r="J64" s="30" t="s">
        <v>2028</v>
      </c>
      <c r="K64" s="26" t="s">
        <v>1463</v>
      </c>
      <c r="L64" s="26" t="s">
        <v>2066</v>
      </c>
      <c r="M64" s="49">
        <f>COUNTA(my_data[Associazione tessile e salute])</f>
        <v>1</v>
      </c>
      <c r="N64" s="23"/>
    </row>
    <row r="65" spans="1:14" ht="128.4" customHeight="1" x14ac:dyDescent="0.3">
      <c r="A65" s="66">
        <v>28</v>
      </c>
      <c r="B65" s="24" t="s">
        <v>1456</v>
      </c>
      <c r="C65" s="48"/>
      <c r="E65" s="74" t="s">
        <v>2075</v>
      </c>
      <c r="F65" s="24" t="s">
        <v>2076</v>
      </c>
      <c r="G65" s="30">
        <v>0</v>
      </c>
      <c r="H65" s="30">
        <v>1</v>
      </c>
      <c r="I65" s="30">
        <v>0</v>
      </c>
      <c r="J65" s="30" t="s">
        <v>2002</v>
      </c>
      <c r="K65" s="26" t="s">
        <v>2074</v>
      </c>
      <c r="L65" s="26" t="s">
        <v>2077</v>
      </c>
      <c r="M65" s="49">
        <f>COUNTA(my_data[Climate_neutral_operations_since])</f>
        <v>1</v>
      </c>
      <c r="N65" s="23"/>
    </row>
    <row r="66" spans="1:14" ht="146.4" customHeight="1" x14ac:dyDescent="0.3">
      <c r="A66" s="66">
        <v>29</v>
      </c>
      <c r="B66" s="24" t="s">
        <v>1469</v>
      </c>
      <c r="C66" s="48"/>
      <c r="E66" s="25" t="s">
        <v>2079</v>
      </c>
      <c r="F66" s="24" t="s">
        <v>2078</v>
      </c>
      <c r="G66" s="30">
        <v>1</v>
      </c>
      <c r="H66" s="30">
        <v>1</v>
      </c>
      <c r="I66" s="30">
        <v>0</v>
      </c>
      <c r="J66" s="30" t="s">
        <v>2028</v>
      </c>
      <c r="K66" s="26" t="s">
        <v>1463</v>
      </c>
      <c r="L66" s="26" t="s">
        <v>2080</v>
      </c>
      <c r="M66" s="49">
        <f>COUNTA(my_data[OCS])</f>
        <v>1</v>
      </c>
      <c r="N66" s="23"/>
    </row>
    <row r="67" spans="1:14" ht="165" customHeight="1" x14ac:dyDescent="0.3">
      <c r="A67" s="66">
        <v>30</v>
      </c>
      <c r="B67" s="24" t="s">
        <v>1468</v>
      </c>
      <c r="C67" s="48"/>
      <c r="E67" s="25" t="s">
        <v>1468</v>
      </c>
      <c r="F67" s="24" t="s">
        <v>2081</v>
      </c>
      <c r="G67" s="30">
        <v>1</v>
      </c>
      <c r="H67" s="30">
        <v>1</v>
      </c>
      <c r="I67" s="30">
        <v>1</v>
      </c>
      <c r="J67" s="30" t="s">
        <v>2028</v>
      </c>
      <c r="K67" s="26" t="s">
        <v>1463</v>
      </c>
      <c r="L67" s="26" t="s">
        <v>2082</v>
      </c>
      <c r="M67" s="49">
        <f>COUNTA(my_data[Mulesing free])</f>
        <v>1</v>
      </c>
      <c r="N67" s="23"/>
    </row>
    <row r="68" spans="1:14" ht="170.4" customHeight="1" x14ac:dyDescent="0.3">
      <c r="A68" s="66">
        <v>34</v>
      </c>
      <c r="B68" s="24" t="s">
        <v>1464</v>
      </c>
      <c r="C68" s="48"/>
      <c r="E68" s="25" t="s">
        <v>2093</v>
      </c>
      <c r="F68" s="24" t="s">
        <v>2092</v>
      </c>
      <c r="G68" s="30">
        <v>1</v>
      </c>
      <c r="H68" s="30">
        <v>1</v>
      </c>
      <c r="I68" s="30">
        <v>1</v>
      </c>
      <c r="J68" s="30" t="s">
        <v>2028</v>
      </c>
      <c r="K68" s="26" t="s">
        <v>1463</v>
      </c>
      <c r="L68" s="24" t="s">
        <v>2094</v>
      </c>
      <c r="M68" s="49">
        <f>COUNTA(my_data[Cotton for life])</f>
        <v>1</v>
      </c>
      <c r="N68" s="23"/>
    </row>
    <row r="69" spans="1:14" ht="130.80000000000001" customHeight="1" x14ac:dyDescent="0.3">
      <c r="A69" s="66">
        <v>36</v>
      </c>
      <c r="B69" s="24" t="s">
        <v>1440</v>
      </c>
      <c r="C69" s="48"/>
      <c r="E69" s="25" t="s">
        <v>2099</v>
      </c>
      <c r="F69" s="24" t="s">
        <v>2098</v>
      </c>
      <c r="G69" s="30">
        <v>1</v>
      </c>
      <c r="H69" s="30">
        <v>0</v>
      </c>
      <c r="I69" s="30">
        <v>1</v>
      </c>
      <c r="J69" s="30" t="s">
        <v>1985</v>
      </c>
      <c r="K69" s="24" t="s">
        <v>2097</v>
      </c>
      <c r="L69" s="24"/>
      <c r="M69" s="49">
        <f>COUNTA(my_data[Biodyvin])</f>
        <v>1</v>
      </c>
      <c r="N69" s="23"/>
    </row>
    <row r="70" spans="1:14" ht="138" customHeight="1" x14ac:dyDescent="0.3">
      <c r="A70" s="66">
        <v>38</v>
      </c>
      <c r="B70" s="24" t="s">
        <v>1757</v>
      </c>
      <c r="C70" s="48"/>
      <c r="E70" s="25" t="s">
        <v>2107</v>
      </c>
      <c r="F70" s="24" t="s">
        <v>2104</v>
      </c>
      <c r="G70" s="30">
        <v>0</v>
      </c>
      <c r="H70" s="30">
        <v>1</v>
      </c>
      <c r="I70" s="30">
        <v>0</v>
      </c>
      <c r="J70" s="30" t="s">
        <v>2002</v>
      </c>
      <c r="K70" s="24" t="s">
        <v>2105</v>
      </c>
      <c r="L70" s="24" t="s">
        <v>2106</v>
      </c>
      <c r="M70" s="49">
        <f>COUNTA(my_data[F-Gas])</f>
        <v>1</v>
      </c>
      <c r="N70" s="23"/>
    </row>
    <row r="71" spans="1:14" ht="128.4" customHeight="1" x14ac:dyDescent="0.3">
      <c r="A71" s="66">
        <v>39</v>
      </c>
      <c r="B71" s="24" t="s">
        <v>1862</v>
      </c>
      <c r="C71" s="48"/>
      <c r="E71" s="25" t="s">
        <v>2109</v>
      </c>
      <c r="F71" s="24" t="s">
        <v>2110</v>
      </c>
      <c r="G71" s="30">
        <v>0</v>
      </c>
      <c r="H71" s="30">
        <v>1</v>
      </c>
      <c r="I71" s="30">
        <v>0</v>
      </c>
      <c r="J71" s="30" t="s">
        <v>2002</v>
      </c>
      <c r="K71" s="24" t="s">
        <v>2108</v>
      </c>
      <c r="L71" s="24"/>
      <c r="M71" s="49">
        <f>COUNTA(my_data[Go Green])</f>
        <v>1</v>
      </c>
      <c r="N71" s="23"/>
    </row>
    <row r="72" spans="1:14" ht="138.6" customHeight="1" x14ac:dyDescent="0.3">
      <c r="A72" s="66">
        <v>40</v>
      </c>
      <c r="B72" s="24" t="s">
        <v>1385</v>
      </c>
      <c r="C72" s="48"/>
      <c r="E72" s="25" t="s">
        <v>2111</v>
      </c>
      <c r="F72" s="24" t="s">
        <v>2113</v>
      </c>
      <c r="G72" s="30">
        <v>0</v>
      </c>
      <c r="H72" s="30">
        <v>1</v>
      </c>
      <c r="I72" s="30">
        <v>0</v>
      </c>
      <c r="J72" s="30" t="s">
        <v>2002</v>
      </c>
      <c r="K72" s="24" t="s">
        <v>2112</v>
      </c>
      <c r="L72" s="24" t="s">
        <v>2114</v>
      </c>
      <c r="M72" s="49">
        <f>COUNTA(my_data[Plastic_negativ_product_cert_since])</f>
        <v>1</v>
      </c>
      <c r="N72" s="23"/>
    </row>
    <row r="73" spans="1:14" ht="47.4" customHeight="1" x14ac:dyDescent="0.3">
      <c r="A73" s="66">
        <v>41</v>
      </c>
      <c r="B73" s="24" t="s">
        <v>1361</v>
      </c>
      <c r="C73" s="48"/>
      <c r="E73" s="25" t="s">
        <v>2115</v>
      </c>
      <c r="F73" s="24" t="s">
        <v>2118</v>
      </c>
      <c r="G73" s="30">
        <v>0</v>
      </c>
      <c r="H73" s="30">
        <v>1</v>
      </c>
      <c r="I73" s="30">
        <v>0</v>
      </c>
      <c r="J73" s="30" t="s">
        <v>2002</v>
      </c>
      <c r="K73" s="24" t="s">
        <v>2116</v>
      </c>
      <c r="L73" s="24" t="s">
        <v>2117</v>
      </c>
      <c r="M73" s="49">
        <f>COUNTA(my_data[Biodiversity_alliance])</f>
        <v>1</v>
      </c>
      <c r="N73" s="23"/>
    </row>
    <row r="74" spans="1:14" ht="147" customHeight="1" x14ac:dyDescent="0.3">
      <c r="A74" s="66">
        <v>43</v>
      </c>
      <c r="B74" s="24" t="s">
        <v>1741</v>
      </c>
      <c r="C74" s="48"/>
      <c r="E74" s="25" t="s">
        <v>2126</v>
      </c>
      <c r="F74" s="24" t="s">
        <v>2124</v>
      </c>
      <c r="G74" s="30">
        <v>0</v>
      </c>
      <c r="H74" s="30">
        <v>1</v>
      </c>
      <c r="I74" s="30">
        <v>1</v>
      </c>
      <c r="J74" s="30" t="s">
        <v>1985</v>
      </c>
      <c r="K74" s="24" t="s">
        <v>2123</v>
      </c>
      <c r="L74" s="24" t="s">
        <v>2125</v>
      </c>
      <c r="M74" s="49">
        <f>COUNTA(my_data[VIVA])</f>
        <v>1</v>
      </c>
      <c r="N74" s="23"/>
    </row>
    <row r="75" spans="1:14" ht="133.19999999999999" customHeight="1" x14ac:dyDescent="0.3">
      <c r="A75" s="66">
        <v>50</v>
      </c>
      <c r="B75" s="24" t="s">
        <v>988</v>
      </c>
      <c r="C75" s="48"/>
      <c r="E75" s="28" t="s">
        <v>2152</v>
      </c>
      <c r="F75" s="24" t="s">
        <v>2154</v>
      </c>
      <c r="G75" s="30">
        <v>0</v>
      </c>
      <c r="H75" s="30">
        <v>1</v>
      </c>
      <c r="I75" s="30">
        <v>0</v>
      </c>
      <c r="J75" s="30" t="s">
        <v>2002</v>
      </c>
      <c r="K75" s="24" t="s">
        <v>2153</v>
      </c>
      <c r="L75" s="24" t="s">
        <v>2155</v>
      </c>
      <c r="M75" s="49">
        <f>COUNTA(my_data[iso14021_since])</f>
        <v>1</v>
      </c>
      <c r="N75" s="23"/>
    </row>
    <row r="76" spans="1:14" ht="66" customHeight="1" x14ac:dyDescent="0.3">
      <c r="A76" s="66">
        <v>51</v>
      </c>
      <c r="B76" s="24" t="s">
        <v>1593</v>
      </c>
      <c r="C76" s="48"/>
      <c r="E76" s="25" t="s">
        <v>2156</v>
      </c>
      <c r="F76" s="24" t="s">
        <v>2158</v>
      </c>
      <c r="G76" s="30">
        <v>0</v>
      </c>
      <c r="H76" s="30">
        <v>1</v>
      </c>
      <c r="I76" s="30">
        <v>0</v>
      </c>
      <c r="J76" s="30" t="s">
        <v>2002</v>
      </c>
      <c r="K76" s="26" t="s">
        <v>2157</v>
      </c>
      <c r="L76" s="24"/>
      <c r="M76" s="49">
        <f>COUNTA(my_data[Verified_carbon_unit_VCU])</f>
        <v>1</v>
      </c>
      <c r="N76" s="23"/>
    </row>
    <row r="77" spans="1:14" ht="72.599999999999994" customHeight="1" x14ac:dyDescent="0.3">
      <c r="A77" s="66">
        <v>56</v>
      </c>
      <c r="B77" s="24" t="s">
        <v>1643</v>
      </c>
      <c r="C77" s="48"/>
      <c r="E77" s="25" t="s">
        <v>2179</v>
      </c>
      <c r="F77" s="24" t="s">
        <v>2178</v>
      </c>
      <c r="G77" s="30">
        <v>1</v>
      </c>
      <c r="H77" s="30">
        <v>1</v>
      </c>
      <c r="I77" s="30">
        <v>1</v>
      </c>
      <c r="J77" s="30" t="s">
        <v>1985</v>
      </c>
      <c r="K77" s="24" t="s">
        <v>2176</v>
      </c>
      <c r="L77" s="24" t="s">
        <v>2177</v>
      </c>
      <c r="M77" s="49">
        <f>COUNTA(my_data[Equalitas])</f>
        <v>1</v>
      </c>
      <c r="N77" s="23"/>
    </row>
    <row r="78" spans="1:14" ht="114.6" customHeight="1" x14ac:dyDescent="0.3">
      <c r="A78" s="66">
        <v>60</v>
      </c>
      <c r="B78" s="24" t="s">
        <v>1682</v>
      </c>
      <c r="C78" s="48"/>
      <c r="E78" s="25" t="s">
        <v>2192</v>
      </c>
      <c r="F78" s="24" t="s">
        <v>2194</v>
      </c>
      <c r="G78" s="30">
        <v>0</v>
      </c>
      <c r="H78" s="30">
        <v>0</v>
      </c>
      <c r="I78" s="30">
        <v>1</v>
      </c>
      <c r="J78" s="30" t="s">
        <v>2002</v>
      </c>
      <c r="K78" s="24" t="s">
        <v>2191</v>
      </c>
      <c r="L78" s="24" t="s">
        <v>2195</v>
      </c>
      <c r="M78" s="49">
        <f>COUNTA(my_data[PALOK])</f>
        <v>1</v>
      </c>
      <c r="N78" s="23"/>
    </row>
    <row r="79" spans="1:14" ht="126.6" customHeight="1" x14ac:dyDescent="0.3">
      <c r="A79" s="66">
        <v>61</v>
      </c>
      <c r="B79" s="24" t="s">
        <v>1681</v>
      </c>
      <c r="C79" s="48"/>
      <c r="E79" s="25" t="s">
        <v>1681</v>
      </c>
      <c r="F79" s="24" t="s">
        <v>2197</v>
      </c>
      <c r="G79" s="30">
        <v>0</v>
      </c>
      <c r="H79" s="30">
        <v>1</v>
      </c>
      <c r="I79" s="30">
        <v>0</v>
      </c>
      <c r="J79" s="30" t="s">
        <v>2002</v>
      </c>
      <c r="K79" s="24" t="s">
        <v>2196</v>
      </c>
      <c r="L79" s="24" t="s">
        <v>2195</v>
      </c>
      <c r="M79" s="49">
        <f>COUNTA(my_data[FITOK])</f>
        <v>1</v>
      </c>
      <c r="N79" s="23"/>
    </row>
    <row r="80" spans="1:14" ht="136.80000000000001" customHeight="1" x14ac:dyDescent="0.3">
      <c r="A80" s="66">
        <v>66</v>
      </c>
      <c r="B80" s="24" t="s">
        <v>1235</v>
      </c>
      <c r="C80" s="48"/>
      <c r="E80" s="28" t="s">
        <v>2215</v>
      </c>
      <c r="F80" s="24" t="s">
        <v>2216</v>
      </c>
      <c r="G80" s="30">
        <v>0</v>
      </c>
      <c r="H80" s="30">
        <v>1</v>
      </c>
      <c r="I80" s="30">
        <v>1</v>
      </c>
      <c r="J80" s="30" t="s">
        <v>2002</v>
      </c>
      <c r="K80" s="24" t="s">
        <v>2217</v>
      </c>
      <c r="L80" s="24" t="s">
        <v>2218</v>
      </c>
      <c r="M80" s="49">
        <f>COUNTA(my_data[iso20121_since])</f>
        <v>1</v>
      </c>
      <c r="N80" s="23"/>
    </row>
    <row r="81" spans="1:14" ht="142.19999999999999" customHeight="1" x14ac:dyDescent="0.3">
      <c r="A81" s="66">
        <v>68</v>
      </c>
      <c r="B81" s="24" t="s">
        <v>1817</v>
      </c>
      <c r="C81" s="48"/>
      <c r="E81" s="28" t="s">
        <v>2223</v>
      </c>
      <c r="F81" s="24" t="s">
        <v>2224</v>
      </c>
      <c r="G81" s="30">
        <v>0</v>
      </c>
      <c r="H81" s="30">
        <v>0</v>
      </c>
      <c r="I81" s="30">
        <v>0</v>
      </c>
      <c r="J81" s="30" t="s">
        <v>2002</v>
      </c>
      <c r="K81" s="24" t="s">
        <v>2225</v>
      </c>
      <c r="L81" s="26" t="s">
        <v>2226</v>
      </c>
      <c r="M81" s="49">
        <f>COUNTA(my_data[iso18587])</f>
        <v>1</v>
      </c>
      <c r="N81" s="23"/>
    </row>
    <row r="82" spans="1:14" ht="79.8" customHeight="1" x14ac:dyDescent="0.3">
      <c r="A82" s="66">
        <v>69</v>
      </c>
      <c r="B82" s="24" t="s">
        <v>1816</v>
      </c>
      <c r="C82" s="48"/>
      <c r="E82" s="28" t="s">
        <v>2227</v>
      </c>
      <c r="F82" s="24" t="s">
        <v>2228</v>
      </c>
      <c r="G82" s="30">
        <v>0</v>
      </c>
      <c r="H82" s="30">
        <v>0</v>
      </c>
      <c r="I82" s="30">
        <v>0</v>
      </c>
      <c r="J82" s="30" t="s">
        <v>2002</v>
      </c>
      <c r="K82" s="26" t="s">
        <v>2229</v>
      </c>
      <c r="L82" s="26" t="s">
        <v>2230</v>
      </c>
      <c r="M82" s="49">
        <f>COUNTA(my_data[iso17100])</f>
        <v>1</v>
      </c>
      <c r="N82" s="23"/>
    </row>
    <row r="83" spans="1:14" ht="76.8" customHeight="1" x14ac:dyDescent="0.3">
      <c r="A83" s="66">
        <v>71</v>
      </c>
      <c r="B83" s="24" t="s">
        <v>1064</v>
      </c>
      <c r="C83" s="48"/>
      <c r="E83" s="28" t="s">
        <v>2235</v>
      </c>
      <c r="F83" s="24" t="s">
        <v>2236</v>
      </c>
      <c r="G83" s="30">
        <v>0</v>
      </c>
      <c r="H83" s="30">
        <v>0</v>
      </c>
      <c r="I83" s="30">
        <v>1</v>
      </c>
      <c r="J83" s="30" t="s">
        <v>2002</v>
      </c>
      <c r="K83" s="26" t="s">
        <v>2237</v>
      </c>
      <c r="L83" s="26" t="s">
        <v>2238</v>
      </c>
      <c r="M83" s="49">
        <f>COUNTA(my_data[iso37001_since])</f>
        <v>1</v>
      </c>
      <c r="N83" s="23"/>
    </row>
    <row r="84" spans="1:14" ht="88.2" customHeight="1" x14ac:dyDescent="0.3">
      <c r="A84" s="66">
        <v>72</v>
      </c>
      <c r="B84" s="24" t="s">
        <v>1230</v>
      </c>
      <c r="C84" s="48"/>
      <c r="E84" s="25" t="s">
        <v>2240</v>
      </c>
      <c r="F84" s="24" t="s">
        <v>2242</v>
      </c>
      <c r="G84" s="30">
        <v>0</v>
      </c>
      <c r="H84" s="30">
        <v>0</v>
      </c>
      <c r="I84" s="30">
        <v>1</v>
      </c>
      <c r="J84" s="30" t="s">
        <v>2002</v>
      </c>
      <c r="K84" s="26" t="s">
        <v>2239</v>
      </c>
      <c r="L84" s="24" t="s">
        <v>2241</v>
      </c>
      <c r="M84" s="49">
        <f>COUNTA(my_data[iso31000_since])</f>
        <v>1</v>
      </c>
      <c r="N84" s="23"/>
    </row>
    <row r="85" spans="1:14" ht="82.8" customHeight="1" x14ac:dyDescent="0.3">
      <c r="A85" s="66">
        <v>74</v>
      </c>
      <c r="B85" s="24" t="s">
        <v>1065</v>
      </c>
      <c r="C85" s="48"/>
      <c r="E85" s="25" t="s">
        <v>2247</v>
      </c>
      <c r="F85" s="24" t="s">
        <v>2249</v>
      </c>
      <c r="G85" s="30">
        <v>0</v>
      </c>
      <c r="H85" s="30">
        <v>0</v>
      </c>
      <c r="I85" s="30">
        <v>1</v>
      </c>
      <c r="J85" s="30" t="s">
        <v>2002</v>
      </c>
      <c r="K85" s="24" t="s">
        <v>2248</v>
      </c>
      <c r="L85" s="24" t="s">
        <v>2250</v>
      </c>
      <c r="M85" s="49">
        <f>COUNTA(my_data[iso26000_since])</f>
        <v>1</v>
      </c>
      <c r="N85" s="23"/>
    </row>
    <row r="86" spans="1:14" ht="74.400000000000006" customHeight="1" x14ac:dyDescent="0.3">
      <c r="A86" s="66">
        <v>76</v>
      </c>
      <c r="B86" s="24" t="s">
        <v>1284</v>
      </c>
      <c r="C86" s="48"/>
      <c r="E86" s="28" t="s">
        <v>2259</v>
      </c>
      <c r="F86" s="24" t="s">
        <v>2256</v>
      </c>
      <c r="G86" s="30">
        <v>0</v>
      </c>
      <c r="H86" s="30">
        <v>0</v>
      </c>
      <c r="I86" s="30">
        <v>0</v>
      </c>
      <c r="J86" s="30" t="s">
        <v>2002</v>
      </c>
      <c r="K86" s="26" t="s">
        <v>2257</v>
      </c>
      <c r="L86" s="24" t="s">
        <v>2258</v>
      </c>
      <c r="M86" s="49">
        <f>COUNTA(my_data[iso17001_since])</f>
        <v>1</v>
      </c>
      <c r="N86" s="23"/>
    </row>
    <row r="87" spans="1:14" ht="94.2" customHeight="1" x14ac:dyDescent="0.3">
      <c r="A87" s="66">
        <v>78</v>
      </c>
      <c r="B87" s="24" t="s">
        <v>1573</v>
      </c>
      <c r="C87" s="48"/>
      <c r="E87" s="25" t="s">
        <v>2264</v>
      </c>
      <c r="F87" s="24" t="s">
        <v>2266</v>
      </c>
      <c r="G87" s="30">
        <v>0</v>
      </c>
      <c r="H87" s="30">
        <v>0</v>
      </c>
      <c r="I87" s="30">
        <v>0</v>
      </c>
      <c r="J87" s="30" t="s">
        <v>2002</v>
      </c>
      <c r="K87" s="24" t="s">
        <v>2265</v>
      </c>
      <c r="L87" s="24" t="s">
        <v>2267</v>
      </c>
      <c r="M87" s="49">
        <f>COUNTA(my_data[PdR74])</f>
        <v>1</v>
      </c>
      <c r="N87" s="23"/>
    </row>
    <row r="88" spans="1:14" ht="52.8" customHeight="1" x14ac:dyDescent="0.3">
      <c r="A88" s="66">
        <v>80</v>
      </c>
      <c r="B88" s="24" t="s">
        <v>1346</v>
      </c>
      <c r="C88" s="48"/>
      <c r="E88" s="28" t="s">
        <v>2272</v>
      </c>
      <c r="F88" s="24" t="s">
        <v>2275</v>
      </c>
      <c r="G88" s="30">
        <v>0</v>
      </c>
      <c r="H88" s="30">
        <v>1</v>
      </c>
      <c r="I88" s="30">
        <v>0</v>
      </c>
      <c r="J88" s="30" t="s">
        <v>2002</v>
      </c>
      <c r="K88" s="24" t="s">
        <v>2273</v>
      </c>
      <c r="L88" s="24" t="s">
        <v>2274</v>
      </c>
      <c r="M88" s="49">
        <f>COUNTA(my_data[iso46001_since])</f>
        <v>1</v>
      </c>
      <c r="N88" s="23"/>
    </row>
    <row r="89" spans="1:14" ht="97.8" customHeight="1" x14ac:dyDescent="0.3">
      <c r="A89" s="66">
        <v>82</v>
      </c>
      <c r="B89" s="24" t="s">
        <v>2282</v>
      </c>
      <c r="C89" s="48"/>
      <c r="E89" s="28" t="s">
        <v>2283</v>
      </c>
      <c r="F89" s="24" t="s">
        <v>2284</v>
      </c>
      <c r="G89" s="30">
        <v>0</v>
      </c>
      <c r="H89" s="30">
        <v>0</v>
      </c>
      <c r="I89" s="30">
        <v>0</v>
      </c>
      <c r="J89" s="30" t="s">
        <v>2002</v>
      </c>
      <c r="K89" s="24" t="s">
        <v>2285</v>
      </c>
      <c r="L89" s="24"/>
      <c r="M89" s="49">
        <f>COUNTA(my_data[ISAE3402])</f>
        <v>1</v>
      </c>
      <c r="N89" s="23"/>
    </row>
    <row r="90" spans="1:14" ht="88.2" customHeight="1" x14ac:dyDescent="0.3">
      <c r="A90" s="66">
        <v>86</v>
      </c>
      <c r="B90" s="24" t="s">
        <v>1587</v>
      </c>
      <c r="C90" s="48"/>
      <c r="E90" s="25" t="s">
        <v>2297</v>
      </c>
      <c r="F90" s="24" t="s">
        <v>2299</v>
      </c>
      <c r="G90" s="30">
        <v>0</v>
      </c>
      <c r="H90" s="30">
        <v>0</v>
      </c>
      <c r="I90" s="30">
        <v>0</v>
      </c>
      <c r="J90" s="30" t="s">
        <v>2002</v>
      </c>
      <c r="K90" s="24" t="s">
        <v>2298</v>
      </c>
      <c r="L90" s="24" t="s">
        <v>2300</v>
      </c>
      <c r="M90" s="49">
        <f>COUNTA(my_data[eIDAS])</f>
        <v>1</v>
      </c>
      <c r="N90" s="23"/>
    </row>
    <row r="91" spans="1:14" ht="153" customHeight="1" x14ac:dyDescent="0.3">
      <c r="A91" s="66">
        <v>87</v>
      </c>
      <c r="B91" s="24" t="s">
        <v>1731</v>
      </c>
      <c r="C91" s="48"/>
      <c r="E91" s="25" t="s">
        <v>1731</v>
      </c>
      <c r="F91" s="24" t="s">
        <v>2302</v>
      </c>
      <c r="G91" s="30">
        <v>1</v>
      </c>
      <c r="H91" s="30">
        <v>1</v>
      </c>
      <c r="I91" s="30">
        <v>0</v>
      </c>
      <c r="J91" s="30" t="s">
        <v>1985</v>
      </c>
      <c r="K91" s="24" t="s">
        <v>2301</v>
      </c>
      <c r="L91" s="26" t="s">
        <v>2303</v>
      </c>
      <c r="M91" s="49">
        <f>COUNTA(my_data[FAMI-QS])</f>
        <v>1</v>
      </c>
      <c r="N91" s="23"/>
    </row>
    <row r="92" spans="1:14" ht="95.4" customHeight="1" x14ac:dyDescent="0.3">
      <c r="A92" s="66">
        <v>88</v>
      </c>
      <c r="B92" s="24" t="s">
        <v>1711</v>
      </c>
      <c r="C92" s="48"/>
      <c r="E92" s="25" t="s">
        <v>1711</v>
      </c>
      <c r="F92" s="24" t="s">
        <v>2304</v>
      </c>
      <c r="G92" s="30">
        <v>1</v>
      </c>
      <c r="H92" s="30">
        <v>1</v>
      </c>
      <c r="I92" s="30">
        <v>0</v>
      </c>
      <c r="J92" s="30" t="s">
        <v>2002</v>
      </c>
      <c r="K92" s="24" t="s">
        <v>2305</v>
      </c>
      <c r="L92" s="24"/>
      <c r="M92" s="49">
        <f>COUNTA(my_data[Etichetta Assoscai])</f>
        <v>1</v>
      </c>
      <c r="N92" s="23"/>
    </row>
    <row r="93" spans="1:14" ht="78.599999999999994" customHeight="1" x14ac:dyDescent="0.3">
      <c r="A93" s="66">
        <v>89</v>
      </c>
      <c r="B93" s="24" t="s">
        <v>1710</v>
      </c>
      <c r="C93" s="48"/>
      <c r="E93" s="25" t="s">
        <v>2309</v>
      </c>
      <c r="F93" s="24" t="s">
        <v>2308</v>
      </c>
      <c r="G93" s="30">
        <v>1</v>
      </c>
      <c r="H93" s="30">
        <v>1</v>
      </c>
      <c r="I93" s="30">
        <v>0</v>
      </c>
      <c r="J93" s="30" t="s">
        <v>2002</v>
      </c>
      <c r="K93" s="24" t="s">
        <v>2306</v>
      </c>
      <c r="L93" s="24" t="s">
        <v>2307</v>
      </c>
      <c r="M93" s="49">
        <f>COUNTA(my_data[C.I.C.])</f>
        <v>1</v>
      </c>
      <c r="N93" s="23"/>
    </row>
    <row r="94" spans="1:14" ht="123.6" customHeight="1" x14ac:dyDescent="0.3">
      <c r="A94" s="66">
        <v>90</v>
      </c>
      <c r="B94" s="24" t="s">
        <v>1709</v>
      </c>
      <c r="C94" s="48"/>
      <c r="E94" s="25" t="s">
        <v>1709</v>
      </c>
      <c r="F94" s="24" t="s">
        <v>2311</v>
      </c>
      <c r="G94" s="30">
        <v>1</v>
      </c>
      <c r="H94" s="30">
        <v>1</v>
      </c>
      <c r="I94" s="30">
        <v>0</v>
      </c>
      <c r="J94" s="30" t="s">
        <v>2002</v>
      </c>
      <c r="K94" s="24" t="s">
        <v>2310</v>
      </c>
      <c r="L94" s="24" t="s">
        <v>2305</v>
      </c>
      <c r="M94" s="49">
        <f>COUNTA(my_data[DIN-Certco])</f>
        <v>1</v>
      </c>
      <c r="N94" s="23"/>
    </row>
    <row r="95" spans="1:14" ht="148.80000000000001" customHeight="1" x14ac:dyDescent="0.3">
      <c r="A95" s="66">
        <v>91</v>
      </c>
      <c r="B95" s="24" t="s">
        <v>1708</v>
      </c>
      <c r="C95" s="48"/>
      <c r="E95" s="25" t="s">
        <v>2312</v>
      </c>
      <c r="F95" s="24" t="s">
        <v>2314</v>
      </c>
      <c r="G95" s="30">
        <v>1</v>
      </c>
      <c r="H95" s="30">
        <v>1</v>
      </c>
      <c r="I95" s="30">
        <v>0</v>
      </c>
      <c r="J95" s="30" t="s">
        <v>2002</v>
      </c>
      <c r="K95" s="26" t="s">
        <v>2315</v>
      </c>
      <c r="L95" s="24" t="s">
        <v>2305</v>
      </c>
      <c r="M95" s="49">
        <f>COUNTA(my_data[OK-Compost])</f>
        <v>1</v>
      </c>
      <c r="N95" s="23"/>
    </row>
    <row r="96" spans="1:14" ht="145.80000000000001" customHeight="1" x14ac:dyDescent="0.3">
      <c r="A96" s="66">
        <v>92</v>
      </c>
      <c r="B96" s="24" t="s">
        <v>1611</v>
      </c>
      <c r="C96" s="48"/>
      <c r="E96" s="25" t="s">
        <v>2318</v>
      </c>
      <c r="F96" s="24" t="s">
        <v>2317</v>
      </c>
      <c r="G96" s="30">
        <v>0</v>
      </c>
      <c r="H96" s="30">
        <v>1</v>
      </c>
      <c r="I96" s="30">
        <v>0</v>
      </c>
      <c r="J96" s="30" t="s">
        <v>1985</v>
      </c>
      <c r="K96" s="26" t="s">
        <v>2316</v>
      </c>
      <c r="L96" s="24"/>
      <c r="M96" s="49">
        <f>COUNTA(my_data[AgroVet])</f>
        <v>1</v>
      </c>
      <c r="N96" s="23"/>
    </row>
    <row r="97" spans="1:14" ht="49.2" customHeight="1" x14ac:dyDescent="0.3">
      <c r="A97" s="66">
        <v>94</v>
      </c>
      <c r="B97" s="24" t="s">
        <v>1609</v>
      </c>
      <c r="C97" s="48"/>
      <c r="E97" s="25" t="s">
        <v>2323</v>
      </c>
      <c r="F97" s="24" t="s">
        <v>2322</v>
      </c>
      <c r="G97" s="30">
        <v>1</v>
      </c>
      <c r="H97" s="30">
        <v>0</v>
      </c>
      <c r="I97" s="30">
        <v>1</v>
      </c>
      <c r="J97" s="30" t="s">
        <v>1985</v>
      </c>
      <c r="K97" s="26" t="s">
        <v>2324</v>
      </c>
      <c r="L97" s="24" t="s">
        <v>2325</v>
      </c>
      <c r="M97" s="49">
        <f>COUNTA(my_data[Gluten_free])</f>
        <v>1</v>
      </c>
      <c r="N97" s="23"/>
    </row>
    <row r="98" spans="1:14" ht="83.4" customHeight="1" x14ac:dyDescent="0.3">
      <c r="A98" s="67">
        <v>95</v>
      </c>
      <c r="B98" s="56" t="s">
        <v>1561</v>
      </c>
      <c r="C98" s="54"/>
      <c r="D98" s="55"/>
      <c r="E98" s="55" t="s">
        <v>2329</v>
      </c>
      <c r="F98" s="56" t="s">
        <v>2328</v>
      </c>
      <c r="G98" s="57">
        <v>0</v>
      </c>
      <c r="H98" s="57">
        <v>0</v>
      </c>
      <c r="I98" s="57">
        <v>1</v>
      </c>
      <c r="J98" s="57" t="s">
        <v>2002</v>
      </c>
      <c r="K98" s="56" t="s">
        <v>2326</v>
      </c>
      <c r="L98" s="56" t="s">
        <v>2327</v>
      </c>
      <c r="M98" s="58">
        <f>COUNTA(my_data[TOP EMPLOYER])</f>
        <v>1</v>
      </c>
      <c r="N98" s="23"/>
    </row>
    <row r="99" spans="1:14" x14ac:dyDescent="0.3">
      <c r="F99" s="24"/>
      <c r="G99" s="30"/>
      <c r="H99" s="30"/>
      <c r="I99" s="30"/>
      <c r="J99" s="30"/>
      <c r="K99" s="24"/>
      <c r="L99" s="24"/>
      <c r="M99" s="29"/>
      <c r="N99" s="23"/>
    </row>
    <row r="100" spans="1:14" x14ac:dyDescent="0.3">
      <c r="F100" s="24"/>
      <c r="G100" s="30"/>
      <c r="H100" s="30"/>
      <c r="I100" s="30"/>
      <c r="J100" s="30"/>
      <c r="K100" s="24"/>
      <c r="L100" s="24"/>
      <c r="M100" s="29"/>
      <c r="N100" s="23"/>
    </row>
    <row r="101" spans="1:14" x14ac:dyDescent="0.3">
      <c r="F101" s="24"/>
      <c r="G101" s="30"/>
      <c r="H101" s="30"/>
      <c r="I101" s="30"/>
      <c r="J101" s="30"/>
      <c r="K101" s="24"/>
      <c r="L101" s="24"/>
      <c r="M101" s="31"/>
      <c r="N101" s="23"/>
    </row>
    <row r="102" spans="1:14" x14ac:dyDescent="0.3">
      <c r="F102" s="24"/>
      <c r="G102" s="30"/>
      <c r="H102" s="30"/>
      <c r="I102" s="30"/>
      <c r="J102" s="30"/>
      <c r="K102" s="24"/>
      <c r="L102" s="24"/>
      <c r="M102" s="29"/>
      <c r="N102" s="23"/>
    </row>
    <row r="103" spans="1:14" x14ac:dyDescent="0.3">
      <c r="F103" s="24"/>
      <c r="G103" s="30">
        <f>COUNTIF(Tabella4[CERTIFICAZIONE DI PRODOTTO], 1)</f>
        <v>52</v>
      </c>
      <c r="H103" s="30">
        <f>COUNTIF(Tabella4[SOSTENIBILITA'' AMBIENTALE], 1)</f>
        <v>61</v>
      </c>
      <c r="I103" s="30">
        <f>COUNTIF(Tabella4[SOSTENIBILITA'' SOCIALE], 1)</f>
        <v>41</v>
      </c>
      <c r="J103" s="30"/>
      <c r="K103" s="24"/>
      <c r="L103" s="24"/>
      <c r="M103" s="29">
        <f>SUM(Tabella4[[#All],[N]])</f>
        <v>446</v>
      </c>
      <c r="N103" s="23"/>
    </row>
    <row r="104" spans="1:14" x14ac:dyDescent="0.3">
      <c r="F104" s="24"/>
      <c r="G104" s="30"/>
      <c r="H104" s="30"/>
      <c r="I104" s="30"/>
      <c r="J104" s="30"/>
    </row>
    <row r="105" spans="1:14" x14ac:dyDescent="0.3">
      <c r="F105" s="24"/>
      <c r="G105" s="30">
        <f>(52/97)*100</f>
        <v>53.608247422680414</v>
      </c>
      <c r="H105" s="30">
        <f>(61/97)*100</f>
        <v>62.886597938144327</v>
      </c>
      <c r="I105" s="30">
        <f>(41/97)*100</f>
        <v>42.268041237113401</v>
      </c>
      <c r="J105" s="30"/>
    </row>
    <row r="106" spans="1:14" x14ac:dyDescent="0.3">
      <c r="F106" s="24"/>
      <c r="G106" s="30"/>
      <c r="H106" s="30"/>
      <c r="I106" s="30"/>
      <c r="J106" s="30"/>
    </row>
    <row r="107" spans="1:14" x14ac:dyDescent="0.3">
      <c r="F107" s="24"/>
      <c r="G107" s="30"/>
      <c r="H107" s="30"/>
      <c r="I107" s="30"/>
      <c r="J107" s="30"/>
    </row>
    <row r="108" spans="1:14" x14ac:dyDescent="0.3">
      <c r="F108" s="24"/>
      <c r="G108" s="30"/>
      <c r="H108" s="30"/>
      <c r="I108" s="30"/>
      <c r="J108" s="30"/>
    </row>
    <row r="109" spans="1:14" x14ac:dyDescent="0.3">
      <c r="F109" s="24"/>
      <c r="G109" s="30"/>
      <c r="H109" s="30"/>
      <c r="I109" s="30"/>
      <c r="J109" s="30"/>
    </row>
    <row r="110" spans="1:14" x14ac:dyDescent="0.3">
      <c r="F110" s="24"/>
      <c r="G110" s="30"/>
      <c r="H110" s="30"/>
      <c r="I110" s="30"/>
      <c r="J110" s="30"/>
    </row>
    <row r="111" spans="1:14" x14ac:dyDescent="0.3">
      <c r="F111" s="24"/>
      <c r="G111" s="30"/>
      <c r="H111" s="30"/>
      <c r="I111" s="30"/>
      <c r="J111" s="30"/>
    </row>
  </sheetData>
  <phoneticPr fontId="2" type="noConversion"/>
  <hyperlinks>
    <hyperlink ref="K10" r:id="rId1" xr:uid="{FFAACCA8-C9F3-4B01-8962-A8709DF66936}"/>
    <hyperlink ref="L10" r:id="rId2" xr:uid="{F6EA7739-0F88-47EA-BABB-2F44792E716A}"/>
    <hyperlink ref="K26" r:id="rId3" xr:uid="{53A27203-2662-4D7D-8985-B571B9D9AF61}"/>
    <hyperlink ref="L26" r:id="rId4" location="accordion-qual%C3%A8ladifferenzatraiso22000efssc22000?" display="https://www.lrqa.com/it-it/fssc-22000/?creative=679568805776&amp;keyword=certificazione%20fssc&amp;matchtype=p&amp;network=g&amp;device=c&amp;gad_source=1&amp;gclid=CjwKCAjwl4yyBhAgEiwADSEjeLsXADX_qRWPTiL0ciW_9iXTzfmGaJKNZinT7V1eZQqIA44UYh-8GxoCBxgQAvD_BwE#accordion-qual%C3%A8ladifferenzatraiso22000efssc22000?" xr:uid="{9263F850-5263-4C28-9A0E-4074E4A2DAED}"/>
    <hyperlink ref="L31" r:id="rId5" xr:uid="{AD5AADA7-C626-44AB-B38F-C44574049371}"/>
    <hyperlink ref="K31" r:id="rId6" xr:uid="{7DCD2736-78F7-44BA-A6DC-D4CDEE202413}"/>
    <hyperlink ref="K23" r:id="rId7" xr:uid="{9723579F-8745-4336-AC11-1440153A5E1A}"/>
    <hyperlink ref="L23" r:id="rId8" xr:uid="{0DF12934-87C5-4BD5-BD34-23A39E7630C9}"/>
    <hyperlink ref="K32" r:id="rId9" xr:uid="{18C3F335-AC95-43CE-A622-683582970CC1}"/>
    <hyperlink ref="L32" r:id="rId10" xr:uid="{4F2735FF-7BCE-45C5-A340-F9CDB6328240}"/>
    <hyperlink ref="K33" r:id="rId11" xr:uid="{650CDEEC-57DB-406D-BE48-555392E19E1C}"/>
    <hyperlink ref="K34" r:id="rId12" xr:uid="{6BDD49A1-6B56-4F12-9567-8981D317B90D}"/>
    <hyperlink ref="K50" r:id="rId13" xr:uid="{B4C06499-3B71-41EF-B18A-7F910D525545}"/>
    <hyperlink ref="K7" r:id="rId14" xr:uid="{EBF68B79-D0C0-4427-879C-8B8EB86480F0}"/>
    <hyperlink ref="L7" r:id="rId15" xr:uid="{E154A715-DF27-4DB8-BDCF-A52B15CFF74C}"/>
    <hyperlink ref="K51" r:id="rId16" xr:uid="{9938900F-9B5D-4924-A5E9-51B014F39782}"/>
    <hyperlink ref="L51" r:id="rId17" xr:uid="{280EB915-B6AF-47E2-8052-625CE3BE6387}"/>
    <hyperlink ref="K53" r:id="rId18" xr:uid="{CA012B54-6499-453D-9ED3-88C9FA0A65B1}"/>
    <hyperlink ref="K52" r:id="rId19" xr:uid="{E62EBC52-55E1-4B70-96D1-5BB34C48F9AA}"/>
    <hyperlink ref="K54" r:id="rId20" xr:uid="{CC6923DE-1267-4B57-B89D-B54BE564C3E3}"/>
    <hyperlink ref="K35" r:id="rId21" xr:uid="{2A822483-3B5F-42F1-9CCB-6B62BC997D3F}"/>
    <hyperlink ref="L35" r:id="rId22" xr:uid="{F6C5BBF5-F276-47B6-AEFD-672B0B1DB467}"/>
    <hyperlink ref="K55" r:id="rId23" xr:uid="{3B0E07FC-CC85-492D-8430-2F3FE8C61392}"/>
    <hyperlink ref="L55" r:id="rId24" xr:uid="{FF9441BF-1578-470E-8E8C-CCBC0F0883D1}"/>
    <hyperlink ref="L56" r:id="rId25" xr:uid="{68A82452-4EAB-4620-859F-2614CCECA44C}"/>
    <hyperlink ref="K57" r:id="rId26" xr:uid="{50BE131D-FE78-4C43-975A-887E53B50CDD}"/>
    <hyperlink ref="L57" r:id="rId27" xr:uid="{F0B7E3C4-0E69-4B8C-8226-8405ADE2EDDE}"/>
    <hyperlink ref="L58" r:id="rId28" xr:uid="{B14FB8DF-6C32-46BA-AC9F-5EB8DB710068}"/>
    <hyperlink ref="K58" r:id="rId29" xr:uid="{FBC2923A-C9FD-4DED-A68D-16390252278A}"/>
    <hyperlink ref="K36" r:id="rId30" xr:uid="{DEFBF55A-AEE8-4027-9966-66A734E58902}"/>
    <hyperlink ref="L36" r:id="rId31" xr:uid="{640D9DC5-D50C-43E9-B8D1-949B07949E35}"/>
    <hyperlink ref="K59" r:id="rId32" xr:uid="{EECBA5C5-D84D-45EB-9035-26E1B9E21AB1}"/>
    <hyperlink ref="L60" r:id="rId33" xr:uid="{D9C6EB4E-F59A-43CB-9EC4-C9648E675672}"/>
    <hyperlink ref="K60" r:id="rId34" xr:uid="{80CD73CB-C6F2-4EBC-87BE-B9CBA07848B1}"/>
    <hyperlink ref="K61" r:id="rId35" xr:uid="{56F5D8F2-061F-437F-BE08-84D3D65491A9}"/>
    <hyperlink ref="L61" r:id="rId36" xr:uid="{A867EB2E-096E-4B9E-B7BE-EF28D361560E}"/>
    <hyperlink ref="K62" r:id="rId37" xr:uid="{500B4FE0-0419-414D-A624-F57CEFB022D5}"/>
    <hyperlink ref="K63" r:id="rId38" xr:uid="{F88C420D-DA2F-4613-B968-CD14B0B769C8}"/>
    <hyperlink ref="L62" r:id="rId39" xr:uid="{47711623-DFCA-41B2-8AD0-2EA747643203}"/>
    <hyperlink ref="L63" r:id="rId40" xr:uid="{836E1C0C-9644-40D4-82CF-E41ED4302365}"/>
    <hyperlink ref="K64" r:id="rId41" xr:uid="{E8EDB4A7-E69A-46E3-BF1F-B34380E9F19A}"/>
    <hyperlink ref="L64" r:id="rId42" xr:uid="{8CC5AFC6-68B7-470C-B598-D7811B9C004D}"/>
    <hyperlink ref="K37" r:id="rId43" xr:uid="{02523B96-2B0C-4CD4-804B-49E9FCDAF480}"/>
    <hyperlink ref="L37" r:id="rId44" xr:uid="{84D3E9AF-95B4-43A2-9326-BACAFF5219CC}"/>
    <hyperlink ref="K17" r:id="rId45" xr:uid="{3EBBA13D-8DC0-4983-95AE-24EA43CB6CAC}"/>
    <hyperlink ref="L17" r:id="rId46" xr:uid="{1A1AD9E9-66A9-49D1-B367-48279B62963A}"/>
    <hyperlink ref="K65" r:id="rId47" xr:uid="{36DF1ED7-B679-423D-BA6F-74DA781150EC}"/>
    <hyperlink ref="L65" r:id="rId48" xr:uid="{5E98CCE1-E959-4497-AEAE-B66139C56490}"/>
    <hyperlink ref="K66" r:id="rId49" xr:uid="{34C4B699-0A44-4A2C-89A8-0E000E5B0679}"/>
    <hyperlink ref="K67" r:id="rId50" xr:uid="{E5D97118-5F32-45B5-B897-80095FDAA4AA}"/>
    <hyperlink ref="L67" r:id="rId51" xr:uid="{05040898-8752-4995-B4A5-EFEDE76E289E}"/>
    <hyperlink ref="L14" r:id="rId52" xr:uid="{25752CC1-B7FD-4886-9A52-381DD9ABFACD}"/>
    <hyperlink ref="K14" r:id="rId53" xr:uid="{7D91192E-837F-4A53-8D06-E26A98AC25EF}"/>
    <hyperlink ref="L19" r:id="rId54" xr:uid="{8551EEE6-4F87-41F1-AEA3-92163233DD23}"/>
    <hyperlink ref="K38" r:id="rId55" xr:uid="{944DF224-871B-438E-9238-26E424679CAD}"/>
    <hyperlink ref="K68" r:id="rId56" xr:uid="{59090E59-D63C-4E4A-8FC3-A03EF41C9271}"/>
    <hyperlink ref="L8" r:id="rId57" xr:uid="{30BB9FC0-3F05-45E5-A146-4E865889F287}"/>
    <hyperlink ref="K39" r:id="rId58" xr:uid="{82C9A874-C47B-496D-AECD-C6894066CC51}"/>
    <hyperlink ref="K76" r:id="rId59" xr:uid="{F34EEBCC-B871-4861-AC50-4EFEC6BED4E8}"/>
    <hyperlink ref="L21" r:id="rId60" xr:uid="{FDBD24A3-BC65-4BCA-A726-07300E144B02}"/>
    <hyperlink ref="L81" r:id="rId61" xr:uid="{719E33CD-A7FB-449D-8A97-31098DAFCE1D}"/>
    <hyperlink ref="K82" r:id="rId62" xr:uid="{C4464B38-0797-4512-9B3B-FCCD2D47E1C6}"/>
    <hyperlink ref="L82" r:id="rId63" xr:uid="{87607D64-C8B5-4100-98E6-8E7CD4AF217A}"/>
    <hyperlink ref="K83" r:id="rId64" xr:uid="{E94619D8-71BD-4581-A210-5DAD6B200D82}"/>
    <hyperlink ref="L83" r:id="rId65" location=":~:text=231%2F2001.-,La%20norma%20ISO%2037001,supporto%20per%20la%20relativa%20applicazione." xr:uid="{D5FAC7A5-0B5B-4BB9-84DC-5CC05473E66A}"/>
    <hyperlink ref="K86" r:id="rId66" xr:uid="{EA585C28-AE26-4B11-8465-6B296AE0166E}"/>
    <hyperlink ref="L9" r:id="rId67" xr:uid="{50DA2269-BDE3-4C1D-9965-2F5069A0D788}"/>
    <hyperlink ref="K45" r:id="rId68" xr:uid="{9D8997B6-9163-43CE-89B9-2540BBC7FBD0}"/>
    <hyperlink ref="L45" r:id="rId69" xr:uid="{36DDFAC9-DAFB-49B7-A7F6-FDAAEF418BEA}"/>
    <hyperlink ref="K46" r:id="rId70" xr:uid="{BF881924-9634-4DA8-BE7A-7B9BE19EC4C3}"/>
    <hyperlink ref="L46" r:id="rId71" xr:uid="{6EF6BF5D-5D08-4A1E-BA38-7CF36292F458}"/>
    <hyperlink ref="L91" r:id="rId72" xr:uid="{544B87B9-0628-40B1-8400-3B7390C96859}"/>
    <hyperlink ref="K95" r:id="rId73" xr:uid="{6C83A6C6-E931-4427-83E3-991F402A1D1C}"/>
    <hyperlink ref="K96" r:id="rId74" xr:uid="{FF9FC8A4-2AF5-4846-ACE6-0D90C43CF958}"/>
    <hyperlink ref="K97" r:id="rId75" xr:uid="{9B16551C-7F2E-47C7-981E-85EABB7CFC4B}"/>
    <hyperlink ref="K84" r:id="rId76" xr:uid="{F0301ADB-D9D3-4CE1-925D-325715EB32D6}"/>
  </hyperlinks>
  <pageMargins left="0.7" right="0.7" top="0.75" bottom="0.75" header="0.3" footer="0.3"/>
  <pageSetup paperSize="9" orientation="portrait" r:id="rId77"/>
  <drawing r:id="rId78"/>
  <tableParts count="1">
    <tablePart r:id="rId7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BF93D-3626-488E-9677-49B760017EC5}">
  <dimension ref="A1:I98"/>
  <sheetViews>
    <sheetView topLeftCell="C1" zoomScale="62" zoomScaleNormal="90" workbookViewId="0">
      <selection activeCell="C1" sqref="C1"/>
    </sheetView>
  </sheetViews>
  <sheetFormatPr defaultRowHeight="14.4" x14ac:dyDescent="0.3"/>
  <cols>
    <col min="1" max="1" width="18.6640625" hidden="1" customWidth="1"/>
    <col min="2" max="2" width="7.88671875" hidden="1" customWidth="1"/>
    <col min="3" max="3" width="84.44140625" customWidth="1"/>
    <col min="4" max="4" width="43.109375" bestFit="1" customWidth="1"/>
    <col min="5" max="5" width="41.33203125" bestFit="1" customWidth="1"/>
    <col min="6" max="6" width="36.109375" bestFit="1" customWidth="1"/>
    <col min="7" max="7" width="38.6640625" bestFit="1" customWidth="1"/>
    <col min="9" max="9" width="51.5546875" bestFit="1" customWidth="1"/>
    <col min="11" max="11" width="51.5546875" bestFit="1" customWidth="1"/>
  </cols>
  <sheetData>
    <row r="1" spans="1:9" x14ac:dyDescent="0.3">
      <c r="A1" t="s">
        <v>2544</v>
      </c>
      <c r="B1" t="s">
        <v>1986</v>
      </c>
      <c r="C1" t="s">
        <v>1980</v>
      </c>
      <c r="D1" t="s">
        <v>2542</v>
      </c>
      <c r="E1" t="s">
        <v>2541</v>
      </c>
      <c r="F1" t="s">
        <v>2540</v>
      </c>
      <c r="G1" t="s">
        <v>2175</v>
      </c>
      <c r="H1" t="s">
        <v>1964</v>
      </c>
      <c r="I1" t="s">
        <v>959</v>
      </c>
    </row>
    <row r="2" spans="1:9" x14ac:dyDescent="0.3">
      <c r="A2" t="e" vm="1">
        <v>#VALUE!</v>
      </c>
      <c r="C2" t="s">
        <v>1989</v>
      </c>
      <c r="D2" s="30">
        <v>1</v>
      </c>
      <c r="E2" s="30">
        <v>1</v>
      </c>
      <c r="F2" s="30">
        <v>0</v>
      </c>
      <c r="G2" s="27" t="s">
        <v>1985</v>
      </c>
      <c r="H2">
        <v>3</v>
      </c>
      <c r="I2" t="s">
        <v>2589</v>
      </c>
    </row>
    <row r="3" spans="1:9" x14ac:dyDescent="0.3">
      <c r="C3" t="s">
        <v>1994</v>
      </c>
      <c r="D3" s="59">
        <v>0</v>
      </c>
      <c r="E3" s="59">
        <v>0</v>
      </c>
      <c r="F3" s="59">
        <v>0</v>
      </c>
      <c r="G3" s="27" t="s">
        <v>1995</v>
      </c>
      <c r="H3">
        <v>2</v>
      </c>
    </row>
    <row r="4" spans="1:9" x14ac:dyDescent="0.3">
      <c r="C4" t="s">
        <v>1998</v>
      </c>
      <c r="D4" s="59">
        <v>1</v>
      </c>
      <c r="E4" s="59">
        <v>1</v>
      </c>
      <c r="F4" s="59">
        <v>0</v>
      </c>
      <c r="G4" s="27" t="s">
        <v>2002</v>
      </c>
      <c r="H4">
        <v>4</v>
      </c>
    </row>
    <row r="5" spans="1:9" x14ac:dyDescent="0.3">
      <c r="C5" t="s">
        <v>2004</v>
      </c>
      <c r="D5" s="59">
        <v>1</v>
      </c>
      <c r="E5" s="59">
        <v>1</v>
      </c>
      <c r="F5" s="59">
        <v>0</v>
      </c>
      <c r="G5" s="27" t="s">
        <v>2002</v>
      </c>
      <c r="H5">
        <v>2</v>
      </c>
    </row>
    <row r="6" spans="1:9" x14ac:dyDescent="0.3">
      <c r="C6" t="s">
        <v>1987</v>
      </c>
      <c r="D6" s="30">
        <v>1</v>
      </c>
      <c r="E6" s="30">
        <v>1</v>
      </c>
      <c r="F6" s="30">
        <v>0</v>
      </c>
      <c r="G6" s="27" t="s">
        <v>1985</v>
      </c>
      <c r="H6">
        <v>12</v>
      </c>
    </row>
    <row r="7" spans="1:9" x14ac:dyDescent="0.3">
      <c r="C7" t="s">
        <v>2588</v>
      </c>
      <c r="D7" s="30">
        <v>1</v>
      </c>
      <c r="E7" s="30">
        <v>0</v>
      </c>
      <c r="F7" s="30">
        <v>1</v>
      </c>
      <c r="G7" s="27" t="s">
        <v>1985</v>
      </c>
      <c r="H7">
        <v>5</v>
      </c>
      <c r="I7" t="s">
        <v>2590</v>
      </c>
    </row>
    <row r="8" spans="1:9" x14ac:dyDescent="0.3">
      <c r="C8" t="s">
        <v>2018</v>
      </c>
      <c r="D8" s="30">
        <v>1</v>
      </c>
      <c r="E8" s="30">
        <v>1</v>
      </c>
      <c r="F8" s="30">
        <v>0</v>
      </c>
      <c r="G8" s="30" t="s">
        <v>1985</v>
      </c>
      <c r="H8">
        <v>13</v>
      </c>
    </row>
    <row r="9" spans="1:9" x14ac:dyDescent="0.3">
      <c r="C9" t="s">
        <v>2022</v>
      </c>
      <c r="D9" s="30">
        <v>1</v>
      </c>
      <c r="E9" s="30">
        <v>1</v>
      </c>
      <c r="F9" s="30">
        <v>0</v>
      </c>
      <c r="G9" s="30" t="s">
        <v>1985</v>
      </c>
      <c r="H9">
        <v>1</v>
      </c>
    </row>
    <row r="10" spans="1:9" x14ac:dyDescent="0.3">
      <c r="C10" t="s">
        <v>2025</v>
      </c>
      <c r="D10" s="30">
        <v>1</v>
      </c>
      <c r="E10" s="30">
        <v>0</v>
      </c>
      <c r="F10" s="30">
        <v>1</v>
      </c>
      <c r="G10" s="30" t="s">
        <v>1985</v>
      </c>
      <c r="H10">
        <v>1</v>
      </c>
    </row>
    <row r="11" spans="1:9" x14ac:dyDescent="0.3">
      <c r="C11" t="s">
        <v>2026</v>
      </c>
      <c r="D11" s="30">
        <v>1</v>
      </c>
      <c r="E11" s="30">
        <v>0</v>
      </c>
      <c r="F11" s="30">
        <v>1</v>
      </c>
      <c r="G11" s="30" t="s">
        <v>1985</v>
      </c>
      <c r="H11">
        <v>1</v>
      </c>
    </row>
    <row r="12" spans="1:9" x14ac:dyDescent="0.3">
      <c r="C12" t="s">
        <v>2030</v>
      </c>
      <c r="D12" s="30">
        <v>1</v>
      </c>
      <c r="E12" s="30">
        <v>1</v>
      </c>
      <c r="F12" s="30">
        <v>1</v>
      </c>
      <c r="G12" s="30" t="s">
        <v>2028</v>
      </c>
      <c r="H12">
        <v>1</v>
      </c>
    </row>
    <row r="13" spans="1:9" x14ac:dyDescent="0.3">
      <c r="C13" t="s">
        <v>1725</v>
      </c>
      <c r="D13" s="30">
        <v>1</v>
      </c>
      <c r="E13" s="30">
        <v>1</v>
      </c>
      <c r="F13" s="30">
        <v>1</v>
      </c>
      <c r="G13" s="30" t="s">
        <v>2028</v>
      </c>
      <c r="H13">
        <v>2</v>
      </c>
    </row>
    <row r="14" spans="1:9" x14ac:dyDescent="0.3">
      <c r="C14" t="s">
        <v>1724</v>
      </c>
      <c r="D14" s="30">
        <v>1</v>
      </c>
      <c r="E14" s="30">
        <v>1</v>
      </c>
      <c r="F14" s="30">
        <v>0</v>
      </c>
      <c r="G14" s="30" t="s">
        <v>2002</v>
      </c>
      <c r="H14">
        <v>1</v>
      </c>
    </row>
    <row r="15" spans="1:9" x14ac:dyDescent="0.3">
      <c r="C15" t="s">
        <v>2037</v>
      </c>
      <c r="D15" s="30">
        <v>1</v>
      </c>
      <c r="E15" s="30">
        <v>1</v>
      </c>
      <c r="F15" s="30">
        <v>0</v>
      </c>
      <c r="G15" s="30" t="s">
        <v>2028</v>
      </c>
      <c r="H15">
        <v>1</v>
      </c>
    </row>
    <row r="16" spans="1:9" x14ac:dyDescent="0.3">
      <c r="C16" t="s">
        <v>2038</v>
      </c>
      <c r="D16" s="30">
        <v>1</v>
      </c>
      <c r="E16" s="30">
        <v>1</v>
      </c>
      <c r="F16" s="30">
        <v>0</v>
      </c>
      <c r="G16" s="30" t="s">
        <v>2002</v>
      </c>
      <c r="H16">
        <v>1</v>
      </c>
    </row>
    <row r="17" spans="3:8" x14ac:dyDescent="0.3">
      <c r="C17" t="s">
        <v>2063</v>
      </c>
      <c r="D17" s="30">
        <v>1</v>
      </c>
      <c r="E17" s="30">
        <v>1</v>
      </c>
      <c r="F17" s="30">
        <v>0</v>
      </c>
      <c r="G17" s="30" t="s">
        <v>2028</v>
      </c>
      <c r="H17">
        <v>1</v>
      </c>
    </row>
    <row r="18" spans="3:8" x14ac:dyDescent="0.3">
      <c r="C18" t="s">
        <v>2043</v>
      </c>
      <c r="D18" s="30">
        <v>1</v>
      </c>
      <c r="E18" s="30">
        <v>1</v>
      </c>
      <c r="F18" s="30">
        <v>1</v>
      </c>
      <c r="G18" s="30" t="s">
        <v>2028</v>
      </c>
      <c r="H18">
        <v>2</v>
      </c>
    </row>
    <row r="19" spans="3:8" x14ac:dyDescent="0.3">
      <c r="C19" t="s">
        <v>2049</v>
      </c>
      <c r="D19" s="30">
        <v>1</v>
      </c>
      <c r="E19" s="30">
        <v>1</v>
      </c>
      <c r="F19" s="30">
        <v>1</v>
      </c>
      <c r="G19" s="30" t="s">
        <v>2028</v>
      </c>
      <c r="H19">
        <v>1</v>
      </c>
    </row>
    <row r="20" spans="3:8" x14ac:dyDescent="0.3">
      <c r="C20" t="s">
        <v>2051</v>
      </c>
      <c r="D20" s="30">
        <v>1</v>
      </c>
      <c r="E20" s="30">
        <v>1</v>
      </c>
      <c r="F20" s="30">
        <v>1</v>
      </c>
      <c r="G20" s="30" t="s">
        <v>2028</v>
      </c>
      <c r="H20">
        <v>1</v>
      </c>
    </row>
    <row r="21" spans="3:8" x14ac:dyDescent="0.3">
      <c r="C21" t="s">
        <v>2055</v>
      </c>
      <c r="D21" s="30">
        <v>1</v>
      </c>
      <c r="E21" s="30">
        <v>1</v>
      </c>
      <c r="F21" s="30">
        <v>1</v>
      </c>
      <c r="G21" s="30" t="s">
        <v>2028</v>
      </c>
      <c r="H21">
        <v>1</v>
      </c>
    </row>
    <row r="22" spans="3:8" x14ac:dyDescent="0.3">
      <c r="C22" t="s">
        <v>2062</v>
      </c>
      <c r="D22" s="30">
        <v>1</v>
      </c>
      <c r="E22" s="30">
        <v>0</v>
      </c>
      <c r="F22" s="30">
        <v>0</v>
      </c>
      <c r="G22" s="30" t="s">
        <v>2028</v>
      </c>
      <c r="H22">
        <v>1</v>
      </c>
    </row>
    <row r="23" spans="3:8" x14ac:dyDescent="0.3">
      <c r="C23" t="s">
        <v>1473</v>
      </c>
      <c r="D23" s="30">
        <v>1</v>
      </c>
      <c r="E23" s="30">
        <v>1</v>
      </c>
      <c r="F23" s="30">
        <v>0</v>
      </c>
      <c r="G23" s="30" t="s">
        <v>2002</v>
      </c>
      <c r="H23">
        <v>1</v>
      </c>
    </row>
    <row r="24" spans="3:8" x14ac:dyDescent="0.3">
      <c r="C24" t="s">
        <v>2064</v>
      </c>
      <c r="D24" s="30">
        <v>1</v>
      </c>
      <c r="E24" s="30">
        <v>1</v>
      </c>
      <c r="F24" s="30">
        <v>1</v>
      </c>
      <c r="G24" s="30" t="s">
        <v>2028</v>
      </c>
      <c r="H24">
        <v>1</v>
      </c>
    </row>
    <row r="25" spans="3:8" x14ac:dyDescent="0.3">
      <c r="C25" t="s">
        <v>2069</v>
      </c>
      <c r="D25" s="30">
        <v>1</v>
      </c>
      <c r="E25" s="30">
        <v>1</v>
      </c>
      <c r="F25" s="30">
        <v>1</v>
      </c>
      <c r="G25" s="30" t="s">
        <v>2028</v>
      </c>
      <c r="H25">
        <v>2</v>
      </c>
    </row>
    <row r="26" spans="3:8" x14ac:dyDescent="0.3">
      <c r="C26" t="s">
        <v>2071</v>
      </c>
      <c r="D26" s="30">
        <v>1</v>
      </c>
      <c r="E26" s="30">
        <v>1</v>
      </c>
      <c r="F26" s="30">
        <v>0</v>
      </c>
      <c r="G26" s="30" t="s">
        <v>2028</v>
      </c>
      <c r="H26">
        <v>7</v>
      </c>
    </row>
    <row r="27" spans="3:8" x14ac:dyDescent="0.3">
      <c r="C27" t="s">
        <v>2075</v>
      </c>
      <c r="D27" s="30">
        <v>0</v>
      </c>
      <c r="E27" s="30">
        <v>1</v>
      </c>
      <c r="F27" s="30">
        <v>0</v>
      </c>
      <c r="G27" s="30" t="s">
        <v>2002</v>
      </c>
      <c r="H27">
        <v>1</v>
      </c>
    </row>
    <row r="28" spans="3:8" x14ac:dyDescent="0.3">
      <c r="C28" t="s">
        <v>2079</v>
      </c>
      <c r="D28" s="30">
        <v>1</v>
      </c>
      <c r="E28" s="30">
        <v>1</v>
      </c>
      <c r="F28" s="30">
        <v>0</v>
      </c>
      <c r="G28" s="30" t="s">
        <v>2028</v>
      </c>
      <c r="H28">
        <v>1</v>
      </c>
    </row>
    <row r="29" spans="3:8" x14ac:dyDescent="0.3">
      <c r="C29" t="s">
        <v>1468</v>
      </c>
      <c r="D29" s="30">
        <v>1</v>
      </c>
      <c r="E29" s="30">
        <v>1</v>
      </c>
      <c r="F29" s="30">
        <v>1</v>
      </c>
      <c r="G29" s="30" t="s">
        <v>2028</v>
      </c>
      <c r="H29">
        <v>1</v>
      </c>
    </row>
    <row r="30" spans="3:8" x14ac:dyDescent="0.3">
      <c r="C30" t="s">
        <v>2086</v>
      </c>
      <c r="D30" s="30">
        <v>1</v>
      </c>
      <c r="E30" s="30">
        <v>1</v>
      </c>
      <c r="F30" s="30">
        <v>1</v>
      </c>
      <c r="G30" s="30" t="s">
        <v>2002</v>
      </c>
      <c r="H30">
        <v>8</v>
      </c>
    </row>
    <row r="31" spans="3:8" x14ac:dyDescent="0.3">
      <c r="C31" t="s">
        <v>2087</v>
      </c>
      <c r="D31" s="30">
        <v>1</v>
      </c>
      <c r="E31" s="30">
        <v>1</v>
      </c>
      <c r="F31" s="30">
        <v>1</v>
      </c>
      <c r="G31" s="30" t="s">
        <v>2028</v>
      </c>
      <c r="H31">
        <v>5</v>
      </c>
    </row>
    <row r="32" spans="3:8" x14ac:dyDescent="0.3">
      <c r="C32" t="s">
        <v>2090</v>
      </c>
      <c r="D32" s="30">
        <v>1</v>
      </c>
      <c r="E32" s="30">
        <v>1</v>
      </c>
      <c r="F32" s="30">
        <v>1</v>
      </c>
      <c r="G32" s="30" t="s">
        <v>2028</v>
      </c>
      <c r="H32">
        <v>2</v>
      </c>
    </row>
    <row r="33" spans="3:8" x14ac:dyDescent="0.3">
      <c r="C33" t="s">
        <v>2093</v>
      </c>
      <c r="D33" s="30">
        <v>1</v>
      </c>
      <c r="E33" s="30">
        <v>1</v>
      </c>
      <c r="F33" s="30">
        <v>1</v>
      </c>
      <c r="G33" s="30" t="s">
        <v>2028</v>
      </c>
      <c r="H33">
        <v>1</v>
      </c>
    </row>
    <row r="34" spans="3:8" x14ac:dyDescent="0.3">
      <c r="C34" t="s">
        <v>2095</v>
      </c>
      <c r="D34" s="30">
        <v>1</v>
      </c>
      <c r="E34" s="30">
        <v>0</v>
      </c>
      <c r="F34" s="30">
        <v>1</v>
      </c>
      <c r="G34" s="30" t="s">
        <v>1985</v>
      </c>
      <c r="H34">
        <v>7</v>
      </c>
    </row>
    <row r="35" spans="3:8" x14ac:dyDescent="0.3">
      <c r="C35" t="s">
        <v>2099</v>
      </c>
      <c r="D35" s="30">
        <v>1</v>
      </c>
      <c r="E35" s="30">
        <v>0</v>
      </c>
      <c r="F35" s="30">
        <v>1</v>
      </c>
      <c r="G35" s="30" t="s">
        <v>1985</v>
      </c>
      <c r="H35">
        <v>1</v>
      </c>
    </row>
    <row r="36" spans="3:8" x14ac:dyDescent="0.3">
      <c r="C36" t="s">
        <v>2102</v>
      </c>
      <c r="D36" s="30">
        <v>1</v>
      </c>
      <c r="E36" s="30">
        <v>1</v>
      </c>
      <c r="F36" s="30">
        <v>1</v>
      </c>
      <c r="G36" s="30" t="s">
        <v>2002</v>
      </c>
      <c r="H36">
        <v>3</v>
      </c>
    </row>
    <row r="37" spans="3:8" x14ac:dyDescent="0.3">
      <c r="C37" t="s">
        <v>2107</v>
      </c>
      <c r="D37" s="30">
        <v>0</v>
      </c>
      <c r="E37" s="30">
        <v>1</v>
      </c>
      <c r="F37" s="30">
        <v>0</v>
      </c>
      <c r="G37" s="30" t="s">
        <v>2002</v>
      </c>
      <c r="H37">
        <v>1</v>
      </c>
    </row>
    <row r="38" spans="3:8" x14ac:dyDescent="0.3">
      <c r="C38" t="s">
        <v>2109</v>
      </c>
      <c r="D38" s="30">
        <v>0</v>
      </c>
      <c r="E38" s="30">
        <v>1</v>
      </c>
      <c r="F38" s="30">
        <v>0</v>
      </c>
      <c r="G38" s="30" t="s">
        <v>2002</v>
      </c>
      <c r="H38">
        <v>1</v>
      </c>
    </row>
    <row r="39" spans="3:8" x14ac:dyDescent="0.3">
      <c r="C39" t="s">
        <v>2111</v>
      </c>
      <c r="D39" s="30">
        <v>0</v>
      </c>
      <c r="E39" s="30">
        <v>1</v>
      </c>
      <c r="F39" s="30">
        <v>0</v>
      </c>
      <c r="G39" s="30" t="s">
        <v>2002</v>
      </c>
      <c r="H39">
        <v>1</v>
      </c>
    </row>
    <row r="40" spans="3:8" x14ac:dyDescent="0.3">
      <c r="C40" t="s">
        <v>2115</v>
      </c>
      <c r="D40" s="30">
        <v>0</v>
      </c>
      <c r="E40" s="30">
        <v>1</v>
      </c>
      <c r="F40" s="30">
        <v>0</v>
      </c>
      <c r="G40" s="30" t="s">
        <v>2002</v>
      </c>
      <c r="H40">
        <v>1</v>
      </c>
    </row>
    <row r="41" spans="3:8" x14ac:dyDescent="0.3">
      <c r="C41" t="s">
        <v>2119</v>
      </c>
      <c r="D41" s="30">
        <v>1</v>
      </c>
      <c r="E41" s="30">
        <v>1</v>
      </c>
      <c r="F41" s="30">
        <v>1</v>
      </c>
      <c r="G41" s="30" t="s">
        <v>2028</v>
      </c>
      <c r="H41">
        <v>3</v>
      </c>
    </row>
    <row r="42" spans="3:8" x14ac:dyDescent="0.3">
      <c r="C42" t="s">
        <v>2126</v>
      </c>
      <c r="D42" s="30">
        <v>0</v>
      </c>
      <c r="E42" s="30">
        <v>1</v>
      </c>
      <c r="F42" s="30">
        <v>1</v>
      </c>
      <c r="G42" s="30" t="s">
        <v>1985</v>
      </c>
      <c r="H42">
        <v>1</v>
      </c>
    </row>
    <row r="43" spans="3:8" x14ac:dyDescent="0.3">
      <c r="C43" t="s">
        <v>2130</v>
      </c>
      <c r="D43" s="30">
        <v>1</v>
      </c>
      <c r="E43" s="30">
        <v>1</v>
      </c>
      <c r="F43" s="30">
        <v>0</v>
      </c>
      <c r="G43" s="30" t="s">
        <v>1985</v>
      </c>
      <c r="H43">
        <v>13</v>
      </c>
    </row>
    <row r="44" spans="3:8" x14ac:dyDescent="0.3">
      <c r="C44" t="s">
        <v>2132</v>
      </c>
      <c r="D44" s="30">
        <v>1</v>
      </c>
      <c r="E44" s="30">
        <v>1</v>
      </c>
      <c r="F44" s="30">
        <v>0</v>
      </c>
      <c r="G44" s="30" t="s">
        <v>2002</v>
      </c>
      <c r="H44">
        <v>2</v>
      </c>
    </row>
    <row r="45" spans="3:8" x14ac:dyDescent="0.3">
      <c r="C45" t="s">
        <v>2136</v>
      </c>
      <c r="D45" s="30">
        <v>0</v>
      </c>
      <c r="E45" s="30">
        <v>1</v>
      </c>
      <c r="F45" s="30">
        <v>0</v>
      </c>
      <c r="G45" s="30" t="s">
        <v>2002</v>
      </c>
      <c r="H45">
        <v>8</v>
      </c>
    </row>
    <row r="46" spans="3:8" x14ac:dyDescent="0.3">
      <c r="C46" t="s">
        <v>2140</v>
      </c>
      <c r="D46" s="30">
        <v>0</v>
      </c>
      <c r="E46" s="30">
        <v>1</v>
      </c>
      <c r="F46" s="30">
        <v>0</v>
      </c>
      <c r="G46" s="30" t="s">
        <v>2002</v>
      </c>
      <c r="H46">
        <v>5</v>
      </c>
    </row>
    <row r="47" spans="3:8" x14ac:dyDescent="0.3">
      <c r="C47" t="s">
        <v>2144</v>
      </c>
      <c r="D47" s="30">
        <v>0</v>
      </c>
      <c r="E47" s="30">
        <v>0</v>
      </c>
      <c r="F47" s="30">
        <v>0</v>
      </c>
      <c r="G47" s="30" t="s">
        <v>2002</v>
      </c>
      <c r="H47">
        <v>78</v>
      </c>
    </row>
    <row r="48" spans="3:8" x14ac:dyDescent="0.3">
      <c r="C48" t="s">
        <v>2149</v>
      </c>
      <c r="D48" s="30">
        <v>0</v>
      </c>
      <c r="E48" s="30">
        <v>1</v>
      </c>
      <c r="F48" s="30">
        <v>0</v>
      </c>
      <c r="G48" s="30" t="s">
        <v>2002</v>
      </c>
      <c r="H48">
        <v>47</v>
      </c>
    </row>
    <row r="49" spans="3:8" x14ac:dyDescent="0.3">
      <c r="C49" t="s">
        <v>2152</v>
      </c>
      <c r="D49" s="30">
        <v>0</v>
      </c>
      <c r="E49" s="30">
        <v>1</v>
      </c>
      <c r="F49" s="30">
        <v>0</v>
      </c>
      <c r="G49" s="30" t="s">
        <v>2002</v>
      </c>
      <c r="H49">
        <v>1</v>
      </c>
    </row>
    <row r="50" spans="3:8" x14ac:dyDescent="0.3">
      <c r="C50" t="s">
        <v>2156</v>
      </c>
      <c r="D50" s="30">
        <v>0</v>
      </c>
      <c r="E50" s="30">
        <v>1</v>
      </c>
      <c r="F50" s="30">
        <v>0</v>
      </c>
      <c r="G50" s="30" t="s">
        <v>2002</v>
      </c>
      <c r="H50">
        <v>1</v>
      </c>
    </row>
    <row r="51" spans="3:8" x14ac:dyDescent="0.3">
      <c r="C51" t="s">
        <v>2159</v>
      </c>
      <c r="D51" s="30">
        <v>0</v>
      </c>
      <c r="E51" s="30">
        <v>1</v>
      </c>
      <c r="F51" s="30">
        <v>0</v>
      </c>
      <c r="G51" s="30" t="s">
        <v>2002</v>
      </c>
      <c r="H51">
        <v>9</v>
      </c>
    </row>
    <row r="52" spans="3:8" x14ac:dyDescent="0.3">
      <c r="C52" t="s">
        <v>2163</v>
      </c>
      <c r="D52" s="30">
        <v>1</v>
      </c>
      <c r="E52" s="30">
        <v>1</v>
      </c>
      <c r="F52" s="30">
        <v>0</v>
      </c>
      <c r="G52" s="30" t="s">
        <v>2002</v>
      </c>
      <c r="H52">
        <v>4</v>
      </c>
    </row>
    <row r="53" spans="3:8" x14ac:dyDescent="0.3">
      <c r="C53" t="s">
        <v>2167</v>
      </c>
      <c r="D53" s="30">
        <v>0</v>
      </c>
      <c r="E53" s="30">
        <v>0</v>
      </c>
      <c r="F53" s="30">
        <v>1</v>
      </c>
      <c r="G53" s="30" t="s">
        <v>2002</v>
      </c>
      <c r="H53">
        <v>30</v>
      </c>
    </row>
    <row r="54" spans="3:8" x14ac:dyDescent="0.3">
      <c r="C54" t="s">
        <v>2171</v>
      </c>
      <c r="D54" s="30">
        <v>1</v>
      </c>
      <c r="E54" s="30">
        <v>1</v>
      </c>
      <c r="F54" s="30">
        <v>0</v>
      </c>
      <c r="G54" s="30" t="s">
        <v>2002</v>
      </c>
      <c r="H54">
        <v>4</v>
      </c>
    </row>
    <row r="55" spans="3:8" x14ac:dyDescent="0.3">
      <c r="C55" t="s">
        <v>2179</v>
      </c>
      <c r="D55" s="30">
        <v>1</v>
      </c>
      <c r="E55" s="30">
        <v>1</v>
      </c>
      <c r="F55" s="30">
        <v>1</v>
      </c>
      <c r="G55" s="30" t="s">
        <v>1985</v>
      </c>
      <c r="H55">
        <v>1</v>
      </c>
    </row>
    <row r="56" spans="3:8" x14ac:dyDescent="0.3">
      <c r="C56" t="s">
        <v>2181</v>
      </c>
      <c r="D56" s="30">
        <v>0</v>
      </c>
      <c r="E56" s="30">
        <v>0</v>
      </c>
      <c r="F56" s="30">
        <v>1</v>
      </c>
      <c r="G56" s="30" t="s">
        <v>2002</v>
      </c>
      <c r="H56">
        <v>10</v>
      </c>
    </row>
    <row r="57" spans="3:8" x14ac:dyDescent="0.3">
      <c r="C57" t="s">
        <v>2184</v>
      </c>
      <c r="D57" s="30">
        <v>0</v>
      </c>
      <c r="E57" s="30">
        <v>1</v>
      </c>
      <c r="F57" s="30">
        <v>0</v>
      </c>
      <c r="G57" s="30" t="s">
        <v>2002</v>
      </c>
      <c r="H57">
        <v>5</v>
      </c>
    </row>
    <row r="58" spans="3:8" x14ac:dyDescent="0.3">
      <c r="C58" t="s">
        <v>2190</v>
      </c>
      <c r="D58" s="30">
        <v>0</v>
      </c>
      <c r="E58" s="30">
        <v>1</v>
      </c>
      <c r="F58" s="30">
        <v>1</v>
      </c>
      <c r="G58" s="30" t="s">
        <v>2002</v>
      </c>
      <c r="H58">
        <v>18</v>
      </c>
    </row>
    <row r="59" spans="3:8" x14ac:dyDescent="0.3">
      <c r="C59" t="s">
        <v>2192</v>
      </c>
      <c r="D59" s="30">
        <v>0</v>
      </c>
      <c r="E59" s="30">
        <v>0</v>
      </c>
      <c r="F59" s="30">
        <v>1</v>
      </c>
      <c r="G59" s="30" t="s">
        <v>2002</v>
      </c>
      <c r="H59">
        <v>1</v>
      </c>
    </row>
    <row r="60" spans="3:8" x14ac:dyDescent="0.3">
      <c r="C60" t="s">
        <v>1681</v>
      </c>
      <c r="D60" s="30">
        <v>0</v>
      </c>
      <c r="E60" s="30">
        <v>1</v>
      </c>
      <c r="F60" s="30">
        <v>0</v>
      </c>
      <c r="G60" s="30" t="s">
        <v>2002</v>
      </c>
      <c r="H60">
        <v>1</v>
      </c>
    </row>
    <row r="61" spans="3:8" x14ac:dyDescent="0.3">
      <c r="C61" t="s">
        <v>2198</v>
      </c>
      <c r="D61" s="30">
        <v>1</v>
      </c>
      <c r="E61" s="30">
        <v>1</v>
      </c>
      <c r="F61" s="30">
        <v>0</v>
      </c>
      <c r="G61" s="30" t="s">
        <v>2002</v>
      </c>
      <c r="H61">
        <v>3</v>
      </c>
    </row>
    <row r="62" spans="3:8" x14ac:dyDescent="0.3">
      <c r="C62" t="s">
        <v>2202</v>
      </c>
      <c r="D62" s="30">
        <v>1</v>
      </c>
      <c r="E62" s="30">
        <v>1</v>
      </c>
      <c r="F62" s="30">
        <v>0</v>
      </c>
      <c r="G62" s="30" t="s">
        <v>2002</v>
      </c>
      <c r="H62">
        <v>20</v>
      </c>
    </row>
    <row r="63" spans="3:8" x14ac:dyDescent="0.3">
      <c r="C63" t="s">
        <v>2206</v>
      </c>
      <c r="D63" s="30">
        <v>0</v>
      </c>
      <c r="E63" s="30">
        <v>0</v>
      </c>
      <c r="F63" s="30">
        <v>1</v>
      </c>
      <c r="G63" s="30" t="s">
        <v>2002</v>
      </c>
      <c r="H63">
        <v>8</v>
      </c>
    </row>
    <row r="64" spans="3:8" x14ac:dyDescent="0.3">
      <c r="C64" t="s">
        <v>2210</v>
      </c>
      <c r="D64" s="30">
        <v>0</v>
      </c>
      <c r="E64" s="30">
        <v>0</v>
      </c>
      <c r="F64" s="30">
        <v>0</v>
      </c>
      <c r="G64" s="30" t="s">
        <v>2213</v>
      </c>
      <c r="H64">
        <v>2</v>
      </c>
    </row>
    <row r="65" spans="3:8" x14ac:dyDescent="0.3">
      <c r="C65" t="s">
        <v>2215</v>
      </c>
      <c r="D65" s="30">
        <v>0</v>
      </c>
      <c r="E65" s="30">
        <v>1</v>
      </c>
      <c r="F65" s="30">
        <v>1</v>
      </c>
      <c r="G65" s="30" t="s">
        <v>2002</v>
      </c>
      <c r="H65">
        <v>1</v>
      </c>
    </row>
    <row r="66" spans="3:8" x14ac:dyDescent="0.3">
      <c r="C66" t="s">
        <v>2219</v>
      </c>
      <c r="D66" s="30">
        <v>0</v>
      </c>
      <c r="E66" s="30">
        <v>1</v>
      </c>
      <c r="F66" s="30">
        <v>0</v>
      </c>
      <c r="G66" s="30" t="s">
        <v>1985</v>
      </c>
      <c r="H66">
        <v>2</v>
      </c>
    </row>
    <row r="67" spans="3:8" x14ac:dyDescent="0.3">
      <c r="C67" t="s">
        <v>2223</v>
      </c>
      <c r="D67" s="30">
        <v>0</v>
      </c>
      <c r="E67" s="30">
        <v>0</v>
      </c>
      <c r="F67" s="30">
        <v>0</v>
      </c>
      <c r="G67" s="30" t="s">
        <v>2002</v>
      </c>
      <c r="H67">
        <v>1</v>
      </c>
    </row>
    <row r="68" spans="3:8" x14ac:dyDescent="0.3">
      <c r="C68" t="s">
        <v>2227</v>
      </c>
      <c r="D68" s="30">
        <v>0</v>
      </c>
      <c r="E68" s="30">
        <v>0</v>
      </c>
      <c r="F68" s="30">
        <v>0</v>
      </c>
      <c r="G68" s="30" t="s">
        <v>2002</v>
      </c>
      <c r="H68">
        <v>1</v>
      </c>
    </row>
    <row r="69" spans="3:8" x14ac:dyDescent="0.3">
      <c r="C69" t="s">
        <v>2231</v>
      </c>
      <c r="D69" s="30">
        <v>0</v>
      </c>
      <c r="E69" s="30">
        <v>0</v>
      </c>
      <c r="F69" s="30">
        <v>1</v>
      </c>
      <c r="G69" s="30" t="s">
        <v>2002</v>
      </c>
      <c r="H69">
        <v>2</v>
      </c>
    </row>
    <row r="70" spans="3:8" x14ac:dyDescent="0.3">
      <c r="C70" t="s">
        <v>2235</v>
      </c>
      <c r="D70" s="30">
        <v>0</v>
      </c>
      <c r="E70" s="30">
        <v>0</v>
      </c>
      <c r="F70" s="30">
        <v>1</v>
      </c>
      <c r="G70" s="30" t="s">
        <v>2002</v>
      </c>
      <c r="H70">
        <v>1</v>
      </c>
    </row>
    <row r="71" spans="3:8" x14ac:dyDescent="0.3">
      <c r="C71" t="s">
        <v>2240</v>
      </c>
      <c r="D71" s="30">
        <v>0</v>
      </c>
      <c r="E71" s="30">
        <v>0</v>
      </c>
      <c r="F71" s="30">
        <v>1</v>
      </c>
      <c r="G71" s="30" t="s">
        <v>2002</v>
      </c>
      <c r="H71">
        <v>1</v>
      </c>
    </row>
    <row r="72" spans="3:8" x14ac:dyDescent="0.3">
      <c r="C72" t="s">
        <v>2243</v>
      </c>
      <c r="D72" s="30">
        <v>0</v>
      </c>
      <c r="E72" s="30">
        <v>0</v>
      </c>
      <c r="F72" s="30">
        <v>0</v>
      </c>
      <c r="G72" s="30" t="s">
        <v>2002</v>
      </c>
      <c r="H72">
        <v>2</v>
      </c>
    </row>
    <row r="73" spans="3:8" x14ac:dyDescent="0.3">
      <c r="C73" t="s">
        <v>2247</v>
      </c>
      <c r="D73" s="30">
        <v>0</v>
      </c>
      <c r="E73" s="30">
        <v>0</v>
      </c>
      <c r="F73" s="30">
        <v>1</v>
      </c>
      <c r="G73" s="30" t="s">
        <v>2002</v>
      </c>
      <c r="H73">
        <v>1</v>
      </c>
    </row>
    <row r="74" spans="3:8" x14ac:dyDescent="0.3">
      <c r="C74" t="s">
        <v>2252</v>
      </c>
      <c r="D74" s="30">
        <v>0</v>
      </c>
      <c r="E74" s="30">
        <v>0</v>
      </c>
      <c r="F74" s="30">
        <v>0</v>
      </c>
      <c r="G74" s="30" t="s">
        <v>2587</v>
      </c>
      <c r="H74">
        <v>2</v>
      </c>
    </row>
    <row r="75" spans="3:8" x14ac:dyDescent="0.3">
      <c r="C75" t="s">
        <v>2259</v>
      </c>
      <c r="D75" s="30">
        <v>0</v>
      </c>
      <c r="E75" s="30">
        <v>0</v>
      </c>
      <c r="F75" s="30">
        <v>0</v>
      </c>
      <c r="G75" s="30" t="s">
        <v>2002</v>
      </c>
      <c r="H75">
        <v>1</v>
      </c>
    </row>
    <row r="76" spans="3:8" x14ac:dyDescent="0.3">
      <c r="C76" t="s">
        <v>2260</v>
      </c>
      <c r="D76" s="30">
        <v>0</v>
      </c>
      <c r="E76" s="30">
        <v>0</v>
      </c>
      <c r="F76" s="30">
        <v>1</v>
      </c>
      <c r="G76" s="30" t="s">
        <v>2002</v>
      </c>
      <c r="H76">
        <v>13</v>
      </c>
    </row>
    <row r="77" spans="3:8" x14ac:dyDescent="0.3">
      <c r="C77" t="s">
        <v>2264</v>
      </c>
      <c r="D77" s="30">
        <v>0</v>
      </c>
      <c r="E77" s="30">
        <v>0</v>
      </c>
      <c r="F77" s="30">
        <v>0</v>
      </c>
      <c r="G77" s="30" t="s">
        <v>2002</v>
      </c>
      <c r="H77">
        <v>1</v>
      </c>
    </row>
    <row r="78" spans="3:8" x14ac:dyDescent="0.3">
      <c r="C78" t="s">
        <v>2270</v>
      </c>
      <c r="D78" s="30">
        <v>0</v>
      </c>
      <c r="E78" s="30">
        <v>0</v>
      </c>
      <c r="F78" s="30">
        <v>1</v>
      </c>
      <c r="G78" s="30" t="s">
        <v>2002</v>
      </c>
      <c r="H78">
        <v>11</v>
      </c>
    </row>
    <row r="79" spans="3:8" x14ac:dyDescent="0.3">
      <c r="C79" t="s">
        <v>2272</v>
      </c>
      <c r="D79" s="30">
        <v>0</v>
      </c>
      <c r="E79" s="30">
        <v>1</v>
      </c>
      <c r="F79" s="30">
        <v>0</v>
      </c>
      <c r="G79" s="30" t="s">
        <v>2002</v>
      </c>
      <c r="H79">
        <v>1</v>
      </c>
    </row>
    <row r="80" spans="3:8" x14ac:dyDescent="0.3">
      <c r="C80" t="s">
        <v>2279</v>
      </c>
      <c r="D80" s="30">
        <v>0</v>
      </c>
      <c r="E80" s="30">
        <v>0</v>
      </c>
      <c r="F80" s="30">
        <v>0</v>
      </c>
      <c r="G80" s="30" t="s">
        <v>2002</v>
      </c>
      <c r="H80">
        <v>2</v>
      </c>
    </row>
    <row r="81" spans="3:8" x14ac:dyDescent="0.3">
      <c r="C81" t="s">
        <v>2283</v>
      </c>
      <c r="D81" s="30">
        <v>0</v>
      </c>
      <c r="E81" s="30">
        <v>0</v>
      </c>
      <c r="F81" s="30">
        <v>0</v>
      </c>
      <c r="G81" s="30" t="s">
        <v>2002</v>
      </c>
      <c r="H81">
        <v>1</v>
      </c>
    </row>
    <row r="82" spans="3:8" x14ac:dyDescent="0.3">
      <c r="C82" t="s">
        <v>2286</v>
      </c>
      <c r="D82" s="30">
        <v>1</v>
      </c>
      <c r="E82" s="30">
        <v>1</v>
      </c>
      <c r="F82" s="30">
        <v>0</v>
      </c>
      <c r="G82" s="30" t="s">
        <v>2002</v>
      </c>
      <c r="H82">
        <v>2</v>
      </c>
    </row>
    <row r="83" spans="3:8" x14ac:dyDescent="0.3">
      <c r="C83" t="s">
        <v>2292</v>
      </c>
      <c r="D83" s="30">
        <v>0</v>
      </c>
      <c r="E83" s="30">
        <v>1</v>
      </c>
      <c r="F83" s="30">
        <v>0</v>
      </c>
      <c r="G83" s="30" t="s">
        <v>2293</v>
      </c>
      <c r="H83">
        <v>2</v>
      </c>
    </row>
    <row r="84" spans="3:8" x14ac:dyDescent="0.3">
      <c r="C84" t="s">
        <v>2295</v>
      </c>
      <c r="D84" s="30">
        <v>0</v>
      </c>
      <c r="E84" s="30">
        <v>0</v>
      </c>
      <c r="F84" s="30">
        <v>1</v>
      </c>
      <c r="G84" s="30" t="s">
        <v>2002</v>
      </c>
      <c r="H84">
        <v>3</v>
      </c>
    </row>
    <row r="85" spans="3:8" x14ac:dyDescent="0.3">
      <c r="C85" t="s">
        <v>2297</v>
      </c>
      <c r="D85" s="30">
        <v>0</v>
      </c>
      <c r="E85" s="30">
        <v>0</v>
      </c>
      <c r="F85" s="30">
        <v>0</v>
      </c>
      <c r="G85" s="30" t="s">
        <v>2002</v>
      </c>
      <c r="H85">
        <v>1</v>
      </c>
    </row>
    <row r="86" spans="3:8" x14ac:dyDescent="0.3">
      <c r="C86" t="s">
        <v>1731</v>
      </c>
      <c r="D86" s="30">
        <v>1</v>
      </c>
      <c r="E86" s="30">
        <v>1</v>
      </c>
      <c r="F86" s="30">
        <v>0</v>
      </c>
      <c r="G86" s="30" t="s">
        <v>1985</v>
      </c>
      <c r="H86">
        <v>1</v>
      </c>
    </row>
    <row r="87" spans="3:8" x14ac:dyDescent="0.3">
      <c r="C87" t="s">
        <v>1711</v>
      </c>
      <c r="D87" s="30">
        <v>1</v>
      </c>
      <c r="E87" s="30">
        <v>1</v>
      </c>
      <c r="F87" s="30">
        <v>0</v>
      </c>
      <c r="G87" s="30" t="s">
        <v>2002</v>
      </c>
      <c r="H87">
        <v>1</v>
      </c>
    </row>
    <row r="88" spans="3:8" x14ac:dyDescent="0.3">
      <c r="C88" t="s">
        <v>2309</v>
      </c>
      <c r="D88" s="30">
        <v>1</v>
      </c>
      <c r="E88" s="30">
        <v>1</v>
      </c>
      <c r="F88" s="30">
        <v>0</v>
      </c>
      <c r="G88" s="30" t="s">
        <v>2002</v>
      </c>
      <c r="H88">
        <v>1</v>
      </c>
    </row>
    <row r="89" spans="3:8" x14ac:dyDescent="0.3">
      <c r="C89" t="s">
        <v>1709</v>
      </c>
      <c r="D89" s="30">
        <v>1</v>
      </c>
      <c r="E89" s="30">
        <v>1</v>
      </c>
      <c r="F89" s="30">
        <v>0</v>
      </c>
      <c r="G89" s="30" t="s">
        <v>2002</v>
      </c>
      <c r="H89">
        <v>1</v>
      </c>
    </row>
    <row r="90" spans="3:8" x14ac:dyDescent="0.3">
      <c r="C90" t="s">
        <v>2312</v>
      </c>
      <c r="D90" s="30">
        <v>1</v>
      </c>
      <c r="E90" s="30">
        <v>1</v>
      </c>
      <c r="F90" s="30">
        <v>0</v>
      </c>
      <c r="G90" s="30" t="s">
        <v>2002</v>
      </c>
      <c r="H90">
        <v>1</v>
      </c>
    </row>
    <row r="91" spans="3:8" x14ac:dyDescent="0.3">
      <c r="C91" t="s">
        <v>2318</v>
      </c>
      <c r="D91" s="30">
        <v>0</v>
      </c>
      <c r="E91" s="30">
        <v>1</v>
      </c>
      <c r="F91" s="30">
        <v>0</v>
      </c>
      <c r="G91" s="30" t="s">
        <v>1985</v>
      </c>
      <c r="H91">
        <v>1</v>
      </c>
    </row>
    <row r="92" spans="3:8" x14ac:dyDescent="0.3">
      <c r="C92" t="s">
        <v>2313</v>
      </c>
      <c r="D92" s="30">
        <v>1</v>
      </c>
      <c r="E92" s="30">
        <v>0</v>
      </c>
      <c r="F92" s="30">
        <v>1</v>
      </c>
      <c r="G92" s="30" t="s">
        <v>2002</v>
      </c>
      <c r="H92">
        <v>2</v>
      </c>
    </row>
    <row r="93" spans="3:8" x14ac:dyDescent="0.3">
      <c r="C93" t="s">
        <v>2323</v>
      </c>
      <c r="D93" s="30">
        <v>1</v>
      </c>
      <c r="E93" s="30">
        <v>0</v>
      </c>
      <c r="F93" s="30">
        <v>1</v>
      </c>
      <c r="G93" s="30" t="s">
        <v>1985</v>
      </c>
      <c r="H93">
        <v>1</v>
      </c>
    </row>
    <row r="94" spans="3:8" x14ac:dyDescent="0.3">
      <c r="C94" t="s">
        <v>2329</v>
      </c>
      <c r="D94" s="30">
        <v>0</v>
      </c>
      <c r="E94" s="30">
        <v>0</v>
      </c>
      <c r="F94" s="30">
        <v>1</v>
      </c>
      <c r="G94" s="30" t="s">
        <v>2002</v>
      </c>
      <c r="H94">
        <v>1</v>
      </c>
    </row>
    <row r="95" spans="3:8" x14ac:dyDescent="0.3">
      <c r="C95" t="s">
        <v>2332</v>
      </c>
      <c r="D95" s="30">
        <v>1</v>
      </c>
      <c r="E95" s="30">
        <v>0</v>
      </c>
      <c r="F95" s="30">
        <v>1</v>
      </c>
      <c r="G95" s="30" t="s">
        <v>1985</v>
      </c>
      <c r="H95">
        <v>5</v>
      </c>
    </row>
    <row r="96" spans="3:8" x14ac:dyDescent="0.3">
      <c r="C96" t="s">
        <v>2334</v>
      </c>
      <c r="D96" s="57">
        <v>0</v>
      </c>
      <c r="E96" s="57">
        <v>0</v>
      </c>
      <c r="F96" s="57">
        <v>0</v>
      </c>
      <c r="G96" s="57" t="s">
        <v>2002</v>
      </c>
      <c r="H96">
        <v>2</v>
      </c>
    </row>
    <row r="98" spans="3:8" x14ac:dyDescent="0.3">
      <c r="C98" t="s">
        <v>1534</v>
      </c>
      <c r="D98">
        <f>SUM(Tabella7[[#All],[CERTIFICAZIONE DI PRODOTTO]])</f>
        <v>50</v>
      </c>
      <c r="E98">
        <f>SUM(Tabella7[[#All],[SOSTENIBILITA'' AMBIENTALE]])</f>
        <v>61</v>
      </c>
      <c r="F98">
        <f>SUM(Tabella7[[#All],[SOSTENIBILITA'' SOCIALE]])</f>
        <v>39</v>
      </c>
      <c r="H98">
        <f>SUM(Tabella7[[#All],[N]])</f>
        <v>446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362D57-5BDE-4241-8483-7BA038A5E9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my_data</vt:lpstr>
      <vt:lpstr>stat</vt:lpstr>
      <vt:lpstr>calc_cert</vt:lpstr>
      <vt:lpstr>CERT</vt:lpstr>
      <vt:lpstr>CERT (2)</vt:lpstr>
      <vt:lpstr>CERT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pierf</dc:creator>
  <cp:lastModifiedBy>pierf</cp:lastModifiedBy>
  <dcterms:created xsi:type="dcterms:W3CDTF">2024-02-12T09:27:17Z</dcterms:created>
  <dcterms:modified xsi:type="dcterms:W3CDTF">2024-08-23T15:48:31Z</dcterms:modified>
</cp:coreProperties>
</file>