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rpa/Dropbox/PeveratiRes/DFT_Uncaging_Rev2/SI_Documents_ALLrevs/Excel_rev3/"/>
    </mc:Choice>
  </mc:AlternateContent>
  <xr:revisionPtr revIDLastSave="0" documentId="13_ncr:1_{61E4AFD6-3DFC-8C45-98EA-E278674DFD32}" xr6:coauthVersionLast="45" xr6:coauthVersionMax="45" xr10:uidLastSave="{00000000-0000-0000-0000-000000000000}"/>
  <bookViews>
    <workbookView xWindow="340" yWindow="940" windowWidth="27640" windowHeight="16200" xr2:uid="{FC31F853-590B-1149-917B-FAD04029B728}"/>
  </bookViews>
  <sheets>
    <sheet name="README" sheetId="16" r:id="rId1"/>
    <sheet name="General_MDNI" sheetId="14" r:id="rId2"/>
    <sheet name="MR_Diagnostics" sheetId="15" r:id="rId3"/>
    <sheet name="ωB97X-D" sheetId="2" r:id="rId4"/>
    <sheet name="M11" sheetId="6" r:id="rId5"/>
    <sheet name="MN15" sheetId="7" r:id="rId6"/>
    <sheet name="CAM-B3LYP" sheetId="8" r:id="rId7"/>
    <sheet name="LC-ωHPBE" sheetId="9" r:id="rId8"/>
    <sheet name="DSDPBEP86-D3BJ" sheetId="11" r:id="rId9"/>
    <sheet name="ωB97MV" sheetId="12" r:id="rId10"/>
    <sheet name="Gibbs_Correction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15" l="1"/>
  <c r="E41" i="15"/>
  <c r="E40" i="15"/>
  <c r="E36" i="15"/>
  <c r="E35" i="15"/>
  <c r="E47" i="15"/>
  <c r="E46" i="15"/>
  <c r="F46" i="15" s="1"/>
  <c r="F40" i="15" l="1"/>
  <c r="F35" i="15"/>
  <c r="H13" i="2" l="1"/>
  <c r="H11" i="2"/>
  <c r="F62" i="7" l="1"/>
  <c r="E31" i="15" l="1"/>
  <c r="E30" i="15"/>
  <c r="C13" i="15"/>
  <c r="C23" i="15"/>
  <c r="E7" i="15"/>
  <c r="C22" i="15"/>
  <c r="C12" i="15"/>
  <c r="F24" i="6"/>
  <c r="F24" i="2"/>
  <c r="H26" i="2"/>
  <c r="E8" i="15" l="1"/>
  <c r="F58" i="7"/>
  <c r="F37" i="6"/>
  <c r="F38" i="6"/>
  <c r="F62" i="6"/>
  <c r="F60" i="6"/>
  <c r="F59" i="6"/>
  <c r="F57" i="6"/>
  <c r="F55" i="6"/>
  <c r="F53" i="6"/>
  <c r="F51" i="6"/>
  <c r="F49" i="6"/>
  <c r="F47" i="6"/>
  <c r="F45" i="6"/>
  <c r="F43" i="6"/>
  <c r="F42" i="6"/>
  <c r="F11" i="2" l="1"/>
  <c r="C59" i="12" l="1"/>
  <c r="C57" i="12"/>
  <c r="C55" i="12"/>
  <c r="C51" i="12"/>
  <c r="C49" i="12"/>
  <c r="C47" i="12"/>
  <c r="C45" i="12"/>
  <c r="C9" i="12"/>
  <c r="C58" i="11"/>
  <c r="C56" i="11"/>
  <c r="C54" i="11"/>
  <c r="C50" i="11"/>
  <c r="C48" i="11"/>
  <c r="C46" i="11"/>
  <c r="C44" i="11"/>
  <c r="C9" i="11"/>
  <c r="H60" i="9"/>
  <c r="C60" i="9"/>
  <c r="H58" i="9"/>
  <c r="C58" i="9"/>
  <c r="H56" i="9"/>
  <c r="C56" i="9"/>
  <c r="H54" i="9"/>
  <c r="H52" i="9"/>
  <c r="C52" i="9"/>
  <c r="H50" i="9"/>
  <c r="C50" i="9"/>
  <c r="H48" i="9"/>
  <c r="C48" i="9"/>
  <c r="H46" i="9"/>
  <c r="C46" i="9"/>
  <c r="H9" i="9"/>
  <c r="C9" i="9"/>
  <c r="H60" i="8"/>
  <c r="C60" i="8"/>
  <c r="H58" i="8"/>
  <c r="C58" i="8"/>
  <c r="H56" i="8"/>
  <c r="C56" i="8"/>
  <c r="H54" i="8"/>
  <c r="H52" i="8"/>
  <c r="C52" i="8"/>
  <c r="H50" i="8"/>
  <c r="C50" i="8"/>
  <c r="C48" i="8"/>
  <c r="H46" i="8"/>
  <c r="C46" i="8"/>
  <c r="H9" i="8"/>
  <c r="C9" i="8"/>
  <c r="H60" i="7"/>
  <c r="C60" i="7"/>
  <c r="H58" i="7"/>
  <c r="C58" i="7"/>
  <c r="H56" i="7"/>
  <c r="C56" i="7"/>
  <c r="H54" i="7"/>
  <c r="H52" i="7"/>
  <c r="C52" i="7"/>
  <c r="H50" i="7"/>
  <c r="C50" i="7"/>
  <c r="C48" i="7"/>
  <c r="H46" i="7"/>
  <c r="C46" i="7"/>
  <c r="H9" i="7"/>
  <c r="C9" i="7"/>
  <c r="H57" i="6"/>
  <c r="C57" i="6"/>
  <c r="H55" i="6"/>
  <c r="C55" i="6"/>
  <c r="H53" i="6"/>
  <c r="C53" i="6"/>
  <c r="H51" i="6"/>
  <c r="H49" i="6"/>
  <c r="C49" i="6"/>
  <c r="H47" i="6"/>
  <c r="C47" i="6"/>
  <c r="C45" i="6"/>
  <c r="H43" i="6"/>
  <c r="C43" i="6"/>
  <c r="H9" i="6"/>
  <c r="C9" i="6"/>
  <c r="C9" i="2"/>
  <c r="C43" i="2"/>
  <c r="C45" i="2"/>
  <c r="C47" i="2"/>
  <c r="C49" i="2"/>
  <c r="C51" i="2"/>
  <c r="C53" i="2"/>
  <c r="C55" i="2"/>
  <c r="C57" i="2"/>
  <c r="H59" i="2"/>
  <c r="H57" i="2"/>
  <c r="H55" i="2"/>
  <c r="H53" i="2"/>
  <c r="H51" i="2"/>
  <c r="H49" i="2"/>
  <c r="H47" i="2"/>
  <c r="H43" i="2"/>
  <c r="H9" i="2"/>
  <c r="C21" i="15" l="1"/>
  <c r="C20" i="15"/>
  <c r="C11" i="15"/>
  <c r="C10" i="15"/>
  <c r="E5" i="15" s="1"/>
  <c r="E6" i="15"/>
  <c r="M67" i="14" l="1" a="1"/>
  <c r="M67" i="14" s="1"/>
  <c r="L67" i="14" a="1"/>
  <c r="L67" i="14" s="1"/>
  <c r="K67" i="14" a="1"/>
  <c r="K67" i="14" s="1"/>
  <c r="M60" i="14" a="1"/>
  <c r="M60" i="14" s="1"/>
  <c r="L60" i="14" a="1"/>
  <c r="L60" i="14" s="1"/>
  <c r="K60" i="14" a="1"/>
  <c r="K60" i="14" s="1"/>
  <c r="M5" i="14" a="1"/>
  <c r="M5" i="14" s="1"/>
  <c r="L5" i="14" a="1"/>
  <c r="L5" i="14" s="1"/>
  <c r="K5" i="14" a="1"/>
  <c r="K5" i="14" s="1"/>
  <c r="M32" i="14" a="1"/>
  <c r="M32" i="14" s="1"/>
  <c r="L32" i="14" a="1"/>
  <c r="L32" i="14" s="1"/>
  <c r="K32" i="14" a="1"/>
  <c r="K32" i="14" s="1"/>
  <c r="M37" i="14" a="1"/>
  <c r="M37" i="14" s="1"/>
  <c r="L37" i="14" a="1"/>
  <c r="L37" i="14" s="1"/>
  <c r="K37" i="14" a="1"/>
  <c r="K37" i="14" s="1"/>
  <c r="U67" i="6"/>
  <c r="V67" i="6" s="1"/>
  <c r="G68" i="6" s="1"/>
  <c r="F68" i="6" s="1"/>
  <c r="F66" i="6"/>
  <c r="F69" i="6"/>
  <c r="F71" i="6"/>
  <c r="F72" i="6"/>
  <c r="F33" i="6"/>
  <c r="F31" i="6"/>
  <c r="F30" i="6"/>
  <c r="F23" i="6"/>
  <c r="F21" i="6"/>
  <c r="F19" i="6"/>
  <c r="F17" i="6"/>
  <c r="F15" i="6"/>
  <c r="F13" i="6"/>
  <c r="F9" i="6"/>
  <c r="F8" i="6"/>
  <c r="K57" i="14" a="1"/>
  <c r="K57" i="14" s="1"/>
  <c r="U70" i="8"/>
  <c r="H45" i="6" l="1"/>
  <c r="G71" i="7" l="1"/>
  <c r="U70" i="7"/>
  <c r="V70" i="7" s="1"/>
  <c r="G21" i="11" l="1"/>
  <c r="H21" i="6" l="1"/>
  <c r="C21" i="6"/>
  <c r="K27" i="14" l="1" a="1"/>
  <c r="K27" i="14" s="1"/>
  <c r="B15" i="11"/>
  <c r="B50" i="11"/>
  <c r="B63" i="11"/>
  <c r="B33" i="11"/>
  <c r="B69" i="11"/>
  <c r="B78" i="11"/>
  <c r="B52" i="11"/>
  <c r="B48" i="11"/>
  <c r="B13" i="11"/>
  <c r="B17" i="11"/>
  <c r="B37" i="11"/>
  <c r="B38" i="11"/>
  <c r="B77" i="11"/>
  <c r="B19" i="11"/>
  <c r="B23" i="11"/>
  <c r="B9" i="11"/>
  <c r="B8" i="11"/>
  <c r="B67" i="11"/>
  <c r="F31" i="8" l="1"/>
  <c r="M75" i="14" l="1" a="1"/>
  <c r="M75" i="14" s="1"/>
  <c r="L75" i="14" a="1"/>
  <c r="L75" i="14" s="1"/>
  <c r="K75" i="14" a="1"/>
  <c r="K75" i="14" s="1"/>
  <c r="M74" i="14" a="1"/>
  <c r="M74" i="14" s="1"/>
  <c r="L74" i="14" a="1"/>
  <c r="L74" i="14" s="1"/>
  <c r="K74" i="14" a="1"/>
  <c r="K74" i="14" s="1"/>
  <c r="M73" i="14" a="1"/>
  <c r="M73" i="14" s="1"/>
  <c r="L73" i="14" a="1"/>
  <c r="L73" i="14" s="1"/>
  <c r="K73" i="14" a="1"/>
  <c r="K73" i="14" s="1"/>
  <c r="M72" i="14" a="1"/>
  <c r="M72" i="14" s="1"/>
  <c r="L72" i="14" a="1"/>
  <c r="L72" i="14" s="1"/>
  <c r="K72" i="14" a="1"/>
  <c r="K72" i="14" s="1"/>
  <c r="M23" i="14" a="1"/>
  <c r="M23" i="14" s="1"/>
  <c r="L23" i="14" a="1"/>
  <c r="L23" i="14" s="1"/>
  <c r="K23" i="14" a="1"/>
  <c r="K23" i="14" s="1"/>
  <c r="M25" i="14" a="1"/>
  <c r="M25" i="14" s="1"/>
  <c r="L25" i="14" a="1"/>
  <c r="L25" i="14" s="1"/>
  <c r="K25" i="14" a="1"/>
  <c r="K25" i="14" s="1"/>
  <c r="M69" i="14" a="1"/>
  <c r="M69" i="14" s="1"/>
  <c r="L69" i="14" a="1"/>
  <c r="L69" i="14" s="1"/>
  <c r="K69" i="14" a="1"/>
  <c r="K69" i="14" s="1"/>
  <c r="M64" i="14" a="1"/>
  <c r="M64" i="14" s="1"/>
  <c r="L64" i="14" a="1"/>
  <c r="L64" i="14" s="1"/>
  <c r="K64" i="14" a="1"/>
  <c r="K64" i="14" s="1"/>
  <c r="M62" i="14" a="1"/>
  <c r="M62" i="14" s="1"/>
  <c r="L62" i="14" a="1"/>
  <c r="L62" i="14" s="1"/>
  <c r="K62" i="14" a="1"/>
  <c r="K62" i="14" s="1"/>
  <c r="K40" i="14" a="1"/>
  <c r="K40" i="14" s="1"/>
  <c r="L40" i="14" a="1"/>
  <c r="L40" i="14" s="1"/>
  <c r="M40" i="14" a="1"/>
  <c r="M40" i="14" s="1"/>
  <c r="K41" i="14" a="1"/>
  <c r="K41" i="14" s="1"/>
  <c r="L41" i="14" a="1"/>
  <c r="L41" i="14" s="1"/>
  <c r="M41" i="14" a="1"/>
  <c r="M41" i="14" s="1"/>
  <c r="K42" i="14" a="1"/>
  <c r="K42" i="14" s="1"/>
  <c r="L42" i="14" a="1"/>
  <c r="L42" i="14" s="1"/>
  <c r="M42" i="14" a="1"/>
  <c r="M42" i="14" s="1"/>
  <c r="K43" i="14" a="1"/>
  <c r="K43" i="14" s="1"/>
  <c r="L43" i="14" a="1"/>
  <c r="L43" i="14" s="1"/>
  <c r="M43" i="14" a="1"/>
  <c r="M43" i="14" s="1"/>
  <c r="K44" i="14" a="1"/>
  <c r="K44" i="14" s="1"/>
  <c r="L44" i="14" a="1"/>
  <c r="L44" i="14" s="1"/>
  <c r="M44" i="14" a="1"/>
  <c r="M44" i="14" s="1"/>
  <c r="K45" i="14" a="1"/>
  <c r="K45" i="14" s="1"/>
  <c r="L45" i="14" a="1"/>
  <c r="L45" i="14" s="1"/>
  <c r="M45" i="14" a="1"/>
  <c r="M45" i="14" s="1"/>
  <c r="K46" i="14" a="1"/>
  <c r="K46" i="14" s="1"/>
  <c r="L46" i="14" a="1"/>
  <c r="L46" i="14" s="1"/>
  <c r="M46" i="14" a="1"/>
  <c r="M46" i="14" s="1"/>
  <c r="K47" i="14" a="1"/>
  <c r="K47" i="14" s="1"/>
  <c r="L47" i="14" a="1"/>
  <c r="L47" i="14" s="1"/>
  <c r="M47" i="14" a="1"/>
  <c r="M47" i="14" s="1"/>
  <c r="K48" i="14" a="1"/>
  <c r="K48" i="14" s="1"/>
  <c r="L48" i="14" a="1"/>
  <c r="L48" i="14" s="1"/>
  <c r="M48" i="14" a="1"/>
  <c r="M48" i="14" s="1"/>
  <c r="K49" i="14" a="1"/>
  <c r="K49" i="14" s="1"/>
  <c r="L49" i="14" a="1"/>
  <c r="L49" i="14" s="1"/>
  <c r="M49" i="14" a="1"/>
  <c r="M49" i="14" s="1"/>
  <c r="K50" i="14" a="1"/>
  <c r="K50" i="14" s="1"/>
  <c r="L50" i="14" a="1"/>
  <c r="L50" i="14" s="1"/>
  <c r="M50" i="14" a="1"/>
  <c r="M50" i="14" s="1"/>
  <c r="K51" i="14" a="1"/>
  <c r="K51" i="14" s="1"/>
  <c r="L51" i="14" a="1"/>
  <c r="L51" i="14" s="1"/>
  <c r="M51" i="14" a="1"/>
  <c r="M51" i="14" s="1"/>
  <c r="K52" i="14" a="1"/>
  <c r="K52" i="14" s="1"/>
  <c r="L52" i="14" a="1"/>
  <c r="L52" i="14" s="1"/>
  <c r="M52" i="14" a="1"/>
  <c r="M52" i="14" s="1"/>
  <c r="K53" i="14" a="1"/>
  <c r="K53" i="14" s="1"/>
  <c r="L53" i="14" a="1"/>
  <c r="L53" i="14" s="1"/>
  <c r="M53" i="14" a="1"/>
  <c r="M53" i="14" s="1"/>
  <c r="K54" i="14" a="1"/>
  <c r="K54" i="14" s="1"/>
  <c r="L54" i="14" a="1"/>
  <c r="L54" i="14" s="1"/>
  <c r="M54" i="14" a="1"/>
  <c r="M54" i="14" s="1"/>
  <c r="K55" i="14" a="1"/>
  <c r="K55" i="14" s="1"/>
  <c r="L55" i="14" a="1"/>
  <c r="L55" i="14" s="1"/>
  <c r="M55" i="14" a="1"/>
  <c r="M55" i="14" s="1"/>
  <c r="K56" i="14" a="1"/>
  <c r="K56" i="14" s="1"/>
  <c r="L56" i="14" a="1"/>
  <c r="L56" i="14" s="1"/>
  <c r="M56" i="14" a="1"/>
  <c r="M56" i="14" s="1"/>
  <c r="L57" i="14" a="1"/>
  <c r="L57" i="14" s="1"/>
  <c r="M57" i="14" a="1"/>
  <c r="M57" i="14" s="1"/>
  <c r="M39" i="14" a="1"/>
  <c r="M39" i="14" s="1"/>
  <c r="L39" i="14" a="1"/>
  <c r="L39" i="14" s="1"/>
  <c r="K39" i="14" a="1"/>
  <c r="K39" i="14" s="1"/>
  <c r="K34" i="14" a="1"/>
  <c r="K34" i="14" s="1"/>
  <c r="M34" i="14" a="1"/>
  <c r="M34" i="14" s="1"/>
  <c r="L34" i="14" a="1"/>
  <c r="L34" i="14" s="1"/>
  <c r="K8" i="14" a="1"/>
  <c r="K8" i="14" s="1"/>
  <c r="L8" i="14" a="1"/>
  <c r="L8" i="14" s="1"/>
  <c r="M8" i="14" a="1"/>
  <c r="M8" i="14" s="1"/>
  <c r="K9" i="14" a="1"/>
  <c r="K9" i="14" s="1"/>
  <c r="L9" i="14" a="1"/>
  <c r="L9" i="14" s="1"/>
  <c r="M9" i="14" a="1"/>
  <c r="M9" i="14" s="1"/>
  <c r="K10" i="14" a="1"/>
  <c r="K10" i="14" s="1"/>
  <c r="L10" i="14" a="1"/>
  <c r="L10" i="14" s="1"/>
  <c r="M10" i="14" a="1"/>
  <c r="M10" i="14" s="1"/>
  <c r="K11" i="14" a="1"/>
  <c r="K11" i="14" s="1"/>
  <c r="L11" i="14" a="1"/>
  <c r="L11" i="14" s="1"/>
  <c r="M11" i="14" a="1"/>
  <c r="M11" i="14" s="1"/>
  <c r="K12" i="14" a="1"/>
  <c r="K12" i="14" s="1"/>
  <c r="L12" i="14" a="1"/>
  <c r="L12" i="14" s="1"/>
  <c r="M12" i="14" a="1"/>
  <c r="M12" i="14" s="1"/>
  <c r="K13" i="14" a="1"/>
  <c r="K13" i="14" s="1"/>
  <c r="L13" i="14" a="1"/>
  <c r="L13" i="14" s="1"/>
  <c r="M13" i="14" a="1"/>
  <c r="M13" i="14" s="1"/>
  <c r="K15" i="14" a="1"/>
  <c r="K15" i="14" s="1"/>
  <c r="L15" i="14" a="1"/>
  <c r="L15" i="14" s="1"/>
  <c r="M15" i="14" a="1"/>
  <c r="M15" i="14" s="1"/>
  <c r="K16" i="14" a="1"/>
  <c r="K16" i="14" s="1"/>
  <c r="L16" i="14" a="1"/>
  <c r="L16" i="14" s="1"/>
  <c r="M16" i="14" a="1"/>
  <c r="M16" i="14" s="1"/>
  <c r="K17" i="14" a="1"/>
  <c r="K17" i="14" s="1"/>
  <c r="L17" i="14" a="1"/>
  <c r="L17" i="14" s="1"/>
  <c r="M17" i="14" a="1"/>
  <c r="M17" i="14" s="1"/>
  <c r="K19" i="14" a="1"/>
  <c r="K19" i="14" s="1"/>
  <c r="L19" i="14" a="1"/>
  <c r="L19" i="14" s="1"/>
  <c r="M19" i="14" a="1"/>
  <c r="M19" i="14" s="1"/>
  <c r="K21" i="14" a="1"/>
  <c r="K21" i="14" s="1"/>
  <c r="L21" i="14" a="1"/>
  <c r="L21" i="14" s="1"/>
  <c r="M21" i="14" a="1"/>
  <c r="M21" i="14" s="1"/>
  <c r="K26" i="14" a="1"/>
  <c r="K26" i="14" s="1"/>
  <c r="L26" i="14" a="1"/>
  <c r="L26" i="14" s="1"/>
  <c r="M26" i="14" a="1"/>
  <c r="M26" i="14" s="1"/>
  <c r="L27" i="14" a="1"/>
  <c r="L27" i="14" s="1"/>
  <c r="M27" i="14" a="1"/>
  <c r="M27" i="14" s="1"/>
  <c r="K28" i="14" a="1"/>
  <c r="K28" i="14" s="1"/>
  <c r="L28" i="14" a="1"/>
  <c r="L28" i="14" s="1"/>
  <c r="M28" i="14" a="1"/>
  <c r="M28" i="14" s="1"/>
  <c r="K29" i="14" a="1"/>
  <c r="K29" i="14" s="1"/>
  <c r="L29" i="14" a="1"/>
  <c r="L29" i="14" s="1"/>
  <c r="M29" i="14" a="1"/>
  <c r="M29" i="14" s="1"/>
  <c r="M7" i="14" a="1"/>
  <c r="M7" i="14" s="1"/>
  <c r="L7" i="14" a="1"/>
  <c r="L7" i="14" s="1"/>
  <c r="K7" i="14" a="1"/>
  <c r="K7" i="14" s="1"/>
  <c r="J4" i="13" a="1"/>
  <c r="J4" i="13" s="1"/>
  <c r="K4" i="13" a="1"/>
  <c r="K4" i="13" s="1"/>
  <c r="L4" i="13" a="1"/>
  <c r="L4" i="13" s="1"/>
  <c r="J5" i="13" a="1"/>
  <c r="J5" i="13" s="1"/>
  <c r="K5" i="13" a="1"/>
  <c r="K5" i="13" s="1"/>
  <c r="L5" i="13" a="1"/>
  <c r="L5" i="13" s="1"/>
  <c r="J6" i="13" a="1"/>
  <c r="J6" i="13" s="1"/>
  <c r="K6" i="13" a="1"/>
  <c r="K6" i="13" s="1"/>
  <c r="L6" i="13" a="1"/>
  <c r="L6" i="13" s="1"/>
  <c r="J7" i="13" a="1"/>
  <c r="J7" i="13" s="1"/>
  <c r="K7" i="13" a="1"/>
  <c r="K7" i="13" s="1"/>
  <c r="L7" i="13" a="1"/>
  <c r="L7" i="13" s="1"/>
  <c r="J8" i="13" a="1"/>
  <c r="J8" i="13" s="1"/>
  <c r="K8" i="13" a="1"/>
  <c r="K8" i="13" s="1"/>
  <c r="L8" i="13" a="1"/>
  <c r="L8" i="13" s="1"/>
  <c r="J9" i="13" a="1"/>
  <c r="J9" i="13" s="1"/>
  <c r="K9" i="13" a="1"/>
  <c r="K9" i="13" s="1"/>
  <c r="L9" i="13" a="1"/>
  <c r="L9" i="13" s="1"/>
  <c r="J10" i="13" a="1"/>
  <c r="J10" i="13" s="1"/>
  <c r="K10" i="13" a="1"/>
  <c r="K10" i="13" s="1"/>
  <c r="L10" i="13" a="1"/>
  <c r="L10" i="13" s="1"/>
  <c r="J11" i="13" a="1"/>
  <c r="J11" i="13" s="1"/>
  <c r="K11" i="13" a="1"/>
  <c r="K11" i="13" s="1"/>
  <c r="L11" i="13" a="1"/>
  <c r="L11" i="13" s="1"/>
  <c r="J12" i="13" a="1"/>
  <c r="J12" i="13" s="1"/>
  <c r="K12" i="13" a="1"/>
  <c r="K12" i="13" s="1"/>
  <c r="L12" i="13" a="1"/>
  <c r="L12" i="13" s="1"/>
  <c r="J13" i="13" a="1"/>
  <c r="J13" i="13" s="1"/>
  <c r="K13" i="13" a="1"/>
  <c r="K13" i="13" s="1"/>
  <c r="L13" i="13" a="1"/>
  <c r="L13" i="13" s="1"/>
  <c r="J14" i="13" a="1"/>
  <c r="J14" i="13" s="1"/>
  <c r="K14" i="13" a="1"/>
  <c r="K14" i="13" s="1"/>
  <c r="L14" i="13" a="1"/>
  <c r="L14" i="13" s="1"/>
  <c r="J15" i="13" a="1"/>
  <c r="J15" i="13" s="1"/>
  <c r="K15" i="13" a="1"/>
  <c r="K15" i="13" s="1"/>
  <c r="L15" i="13" a="1"/>
  <c r="L15" i="13" s="1"/>
  <c r="J16" i="13" a="1"/>
  <c r="J16" i="13" s="1"/>
  <c r="K16" i="13" a="1"/>
  <c r="K16" i="13" s="1"/>
  <c r="L16" i="13" a="1"/>
  <c r="L16" i="13" s="1"/>
  <c r="J17" i="13" a="1"/>
  <c r="J17" i="13" s="1"/>
  <c r="K17" i="13" a="1"/>
  <c r="K17" i="13" s="1"/>
  <c r="L17" i="13" a="1"/>
  <c r="L17" i="13" s="1"/>
  <c r="J18" i="13" a="1"/>
  <c r="J18" i="13" s="1"/>
  <c r="K18" i="13" a="1"/>
  <c r="K18" i="13" s="1"/>
  <c r="L18" i="13" a="1"/>
  <c r="L18" i="13" s="1"/>
  <c r="J19" i="13" a="1"/>
  <c r="J19" i="13" s="1"/>
  <c r="K19" i="13" a="1"/>
  <c r="K19" i="13" s="1"/>
  <c r="L19" i="13" a="1"/>
  <c r="L19" i="13" s="1"/>
  <c r="J20" i="13" a="1"/>
  <c r="J20" i="13" s="1"/>
  <c r="K20" i="13" a="1"/>
  <c r="K20" i="13" s="1"/>
  <c r="L20" i="13" a="1"/>
  <c r="L20" i="13" s="1"/>
  <c r="J25" i="13" a="1"/>
  <c r="J25" i="13" s="1"/>
  <c r="K25" i="13" a="1"/>
  <c r="K25" i="13" s="1"/>
  <c r="L25" i="13" a="1"/>
  <c r="L25" i="13" s="1"/>
  <c r="J26" i="13" a="1"/>
  <c r="J26" i="13" s="1"/>
  <c r="K26" i="13" a="1"/>
  <c r="K26" i="13" s="1"/>
  <c r="L26" i="13" a="1"/>
  <c r="L26" i="13" s="1"/>
  <c r="J27" i="13" a="1"/>
  <c r="J27" i="13" s="1"/>
  <c r="K27" i="13" a="1"/>
  <c r="K27" i="13" s="1"/>
  <c r="L27" i="13" a="1"/>
  <c r="L27" i="13" s="1"/>
  <c r="J28" i="13" a="1"/>
  <c r="J28" i="13" s="1"/>
  <c r="K28" i="13" a="1"/>
  <c r="K28" i="13" s="1"/>
  <c r="L28" i="13" a="1"/>
  <c r="L28" i="13" s="1"/>
  <c r="J29" i="13" a="1"/>
  <c r="J29" i="13" s="1"/>
  <c r="K29" i="13" a="1"/>
  <c r="K29" i="13" s="1"/>
  <c r="L29" i="13" a="1"/>
  <c r="L29" i="13" s="1"/>
  <c r="J35" i="13" a="1"/>
  <c r="J35" i="13" s="1"/>
  <c r="K35" i="13" a="1"/>
  <c r="K35" i="13" s="1"/>
  <c r="L35" i="13" a="1"/>
  <c r="L35" i="13" s="1"/>
  <c r="J36" i="13" a="1"/>
  <c r="J36" i="13" s="1"/>
  <c r="K36" i="13" a="1"/>
  <c r="K36" i="13" s="1"/>
  <c r="L36" i="13" a="1"/>
  <c r="L36" i="13" s="1"/>
  <c r="J41" i="13" a="1"/>
  <c r="J41" i="13" s="1"/>
  <c r="K41" i="13" a="1"/>
  <c r="K41" i="13" s="1"/>
  <c r="L41" i="13" a="1"/>
  <c r="L41" i="13" s="1"/>
  <c r="J42" i="13" a="1"/>
  <c r="J42" i="13" s="1"/>
  <c r="K42" i="13" a="1"/>
  <c r="K42" i="13" s="1"/>
  <c r="L42" i="13" a="1"/>
  <c r="L42" i="13" s="1"/>
  <c r="J43" i="13" a="1"/>
  <c r="J43" i="13" s="1"/>
  <c r="K43" i="13" a="1"/>
  <c r="K43" i="13" s="1"/>
  <c r="L43" i="13" a="1"/>
  <c r="L43" i="13" s="1"/>
  <c r="J44" i="13" a="1"/>
  <c r="J44" i="13" s="1"/>
  <c r="K44" i="13" a="1"/>
  <c r="K44" i="13" s="1"/>
  <c r="L44" i="13" a="1"/>
  <c r="L44" i="13" s="1"/>
  <c r="J45" i="13" a="1"/>
  <c r="J45" i="13" s="1"/>
  <c r="K45" i="13" a="1"/>
  <c r="K45" i="13" s="1"/>
  <c r="L45" i="13" a="1"/>
  <c r="L45" i="13" s="1"/>
  <c r="J46" i="13" a="1"/>
  <c r="J46" i="13" s="1"/>
  <c r="K46" i="13" a="1"/>
  <c r="K46" i="13" s="1"/>
  <c r="L46" i="13" a="1"/>
  <c r="L46" i="13" s="1"/>
  <c r="J47" i="13" a="1"/>
  <c r="J47" i="13" s="1"/>
  <c r="K47" i="13" a="1"/>
  <c r="K47" i="13" s="1"/>
  <c r="L47" i="13" a="1"/>
  <c r="L47" i="13" s="1"/>
  <c r="J48" i="13" a="1"/>
  <c r="J48" i="13" s="1"/>
  <c r="K48" i="13" a="1"/>
  <c r="K48" i="13" s="1"/>
  <c r="L48" i="13" a="1"/>
  <c r="L48" i="13" s="1"/>
  <c r="J49" i="13" a="1"/>
  <c r="J49" i="13" s="1"/>
  <c r="K49" i="13" a="1"/>
  <c r="K49" i="13" s="1"/>
  <c r="L49" i="13" a="1"/>
  <c r="L49" i="13" s="1"/>
  <c r="J50" i="13" a="1"/>
  <c r="J50" i="13" s="1"/>
  <c r="K50" i="13" a="1"/>
  <c r="K50" i="13" s="1"/>
  <c r="L50" i="13" a="1"/>
  <c r="L50" i="13" s="1"/>
  <c r="J51" i="13" a="1"/>
  <c r="J51" i="13" s="1"/>
  <c r="K51" i="13" a="1"/>
  <c r="K51" i="13" s="1"/>
  <c r="L51" i="13" a="1"/>
  <c r="L51" i="13" s="1"/>
  <c r="J52" i="13" a="1"/>
  <c r="J52" i="13" s="1"/>
  <c r="K52" i="13" a="1"/>
  <c r="K52" i="13" s="1"/>
  <c r="L52" i="13" a="1"/>
  <c r="L52" i="13" s="1"/>
  <c r="J53" i="13" a="1"/>
  <c r="J53" i="13" s="1"/>
  <c r="K53" i="13" a="1"/>
  <c r="K53" i="13" s="1"/>
  <c r="L53" i="13" a="1"/>
  <c r="L53" i="13" s="1"/>
  <c r="J54" i="13" a="1"/>
  <c r="J54" i="13" s="1"/>
  <c r="K54" i="13" a="1"/>
  <c r="K54" i="13" s="1"/>
  <c r="L54" i="13" a="1"/>
  <c r="L54" i="13" s="1"/>
  <c r="J55" i="13" a="1"/>
  <c r="J55" i="13" s="1"/>
  <c r="K55" i="13" a="1"/>
  <c r="K55" i="13" s="1"/>
  <c r="L55" i="13" a="1"/>
  <c r="L55" i="13" s="1"/>
  <c r="J56" i="13" a="1"/>
  <c r="J56" i="13" s="1"/>
  <c r="K56" i="13" a="1"/>
  <c r="K56" i="13" s="1"/>
  <c r="L56" i="13" a="1"/>
  <c r="L56" i="13" s="1"/>
  <c r="J57" i="13" a="1"/>
  <c r="J57" i="13" s="1"/>
  <c r="K57" i="13" a="1"/>
  <c r="K57" i="13" s="1"/>
  <c r="L57" i="13" a="1"/>
  <c r="L57" i="13" s="1"/>
  <c r="J58" i="13" a="1"/>
  <c r="J58" i="13" s="1"/>
  <c r="K58" i="13" a="1"/>
  <c r="K58" i="13" s="1"/>
  <c r="L58" i="13" a="1"/>
  <c r="L58" i="13" s="1"/>
  <c r="J59" i="13" a="1"/>
  <c r="J59" i="13" s="1"/>
  <c r="K59" i="13" a="1"/>
  <c r="K59" i="13" s="1"/>
  <c r="L59" i="13" a="1"/>
  <c r="L59" i="13" s="1"/>
  <c r="J61" i="13" a="1"/>
  <c r="J61" i="13" s="1"/>
  <c r="K61" i="13" a="1"/>
  <c r="K61" i="13" s="1"/>
  <c r="L61" i="13" a="1"/>
  <c r="L61" i="13" s="1"/>
  <c r="J65" i="13" a="1"/>
  <c r="J65" i="13" s="1"/>
  <c r="K65" i="13" a="1"/>
  <c r="K65" i="13" s="1"/>
  <c r="L65" i="13" a="1"/>
  <c r="L65" i="13" s="1"/>
  <c r="J67" i="13" a="1"/>
  <c r="J67" i="13" s="1"/>
  <c r="K67" i="13" a="1"/>
  <c r="K67" i="13" s="1"/>
  <c r="L67" i="13" a="1"/>
  <c r="L67" i="13" s="1"/>
  <c r="J68" i="13" a="1"/>
  <c r="J68" i="13" s="1"/>
  <c r="K68" i="13" a="1"/>
  <c r="K68" i="13" s="1"/>
  <c r="L68" i="13" a="1"/>
  <c r="L68" i="13" s="1"/>
  <c r="J70" i="13" a="1"/>
  <c r="J70" i="13" s="1"/>
  <c r="K70" i="13" a="1"/>
  <c r="K70" i="13" s="1"/>
  <c r="L70" i="13" a="1"/>
  <c r="L70" i="13"/>
  <c r="J71" i="13" a="1"/>
  <c r="J71" i="13" s="1"/>
  <c r="K71" i="13" a="1"/>
  <c r="K71" i="13" s="1"/>
  <c r="L71" i="13" a="1"/>
  <c r="L71" i="13" s="1"/>
  <c r="J75" i="13" a="1"/>
  <c r="J75" i="13" s="1"/>
  <c r="K75" i="13" a="1"/>
  <c r="K75" i="13" s="1"/>
  <c r="L75" i="13" a="1"/>
  <c r="L75" i="13" s="1"/>
  <c r="J76" i="13" a="1"/>
  <c r="J76" i="13" s="1"/>
  <c r="K76" i="13" a="1"/>
  <c r="K76" i="13" s="1"/>
  <c r="L76" i="13" a="1"/>
  <c r="L76" i="13" s="1"/>
  <c r="J24" i="13" a="1"/>
  <c r="J24" i="13" s="1"/>
  <c r="K24" i="13" a="1"/>
  <c r="K24" i="13" s="1"/>
  <c r="L24" i="13" a="1"/>
  <c r="L24" i="13" s="1"/>
  <c r="J22" i="13" a="1"/>
  <c r="J22" i="13" s="1"/>
  <c r="K22" i="13" a="1"/>
  <c r="K22" i="13" s="1"/>
  <c r="L22" i="13" a="1"/>
  <c r="L22" i="13" s="1"/>
  <c r="J80" i="13" a="1"/>
  <c r="J80" i="13" s="1"/>
  <c r="K80" i="13" a="1"/>
  <c r="K80" i="13" s="1"/>
  <c r="L80" i="13" a="1"/>
  <c r="L80" i="13" s="1"/>
  <c r="J81" i="13" a="1"/>
  <c r="J81" i="13" s="1"/>
  <c r="K81" i="13" a="1"/>
  <c r="K81" i="13" s="1"/>
  <c r="L81" i="13" a="1"/>
  <c r="L81" i="13" s="1"/>
  <c r="J82" i="13" a="1"/>
  <c r="J82" i="13" s="1"/>
  <c r="K82" i="13" a="1"/>
  <c r="K82" i="13" s="1"/>
  <c r="L82" i="13" a="1"/>
  <c r="L82" i="13" s="1"/>
  <c r="J83" i="13" a="1"/>
  <c r="J83" i="13" s="1"/>
  <c r="K83" i="13" a="1"/>
  <c r="K83" i="13" s="1"/>
  <c r="L83" i="13" a="1"/>
  <c r="L83" i="13" s="1"/>
  <c r="C26" i="12"/>
  <c r="C28" i="12"/>
  <c r="G87" i="12"/>
  <c r="G86" i="12"/>
  <c r="G85" i="12"/>
  <c r="G84" i="12"/>
  <c r="G26" i="12"/>
  <c r="G28" i="12"/>
  <c r="G80" i="12"/>
  <c r="G79" i="12"/>
  <c r="G82" i="11"/>
  <c r="G85" i="11"/>
  <c r="G84" i="11"/>
  <c r="G83" i="11"/>
  <c r="G26" i="11"/>
  <c r="G28" i="11"/>
  <c r="G78" i="11"/>
  <c r="G77" i="11"/>
  <c r="H78" i="11" s="1"/>
  <c r="C26" i="11"/>
  <c r="C23" i="11"/>
  <c r="C28" i="11"/>
  <c r="C83" i="11"/>
  <c r="F26" i="9"/>
  <c r="F28" i="9"/>
  <c r="F81" i="9"/>
  <c r="F80" i="9"/>
  <c r="F75" i="9"/>
  <c r="F74" i="9"/>
  <c r="F72" i="9"/>
  <c r="F69" i="9"/>
  <c r="F65" i="9"/>
  <c r="F63" i="9"/>
  <c r="F62" i="9"/>
  <c r="F60" i="9"/>
  <c r="F58" i="9"/>
  <c r="F56" i="9"/>
  <c r="F54" i="9"/>
  <c r="F52" i="9"/>
  <c r="F50" i="9"/>
  <c r="F46" i="9"/>
  <c r="F45" i="9"/>
  <c r="F40" i="9"/>
  <c r="F39" i="9"/>
  <c r="F33" i="9"/>
  <c r="F31" i="9"/>
  <c r="F30" i="9"/>
  <c r="F24" i="9"/>
  <c r="F23" i="9"/>
  <c r="F21" i="9"/>
  <c r="F19" i="9"/>
  <c r="F17" i="9"/>
  <c r="F15" i="9"/>
  <c r="F13" i="9"/>
  <c r="F9" i="9"/>
  <c r="F8" i="9"/>
  <c r="F84" i="8"/>
  <c r="F26" i="8"/>
  <c r="F28" i="8"/>
  <c r="F80" i="8"/>
  <c r="F79" i="8"/>
  <c r="F75" i="8"/>
  <c r="F74" i="8"/>
  <c r="F72" i="8"/>
  <c r="F69" i="8"/>
  <c r="F65" i="8"/>
  <c r="F63" i="8"/>
  <c r="F62" i="8"/>
  <c r="F58" i="8"/>
  <c r="F56" i="8"/>
  <c r="F54" i="8"/>
  <c r="F52" i="8"/>
  <c r="F50" i="8"/>
  <c r="F46" i="8"/>
  <c r="F45" i="8"/>
  <c r="F40" i="8"/>
  <c r="F39" i="8"/>
  <c r="F33" i="8"/>
  <c r="F30" i="8"/>
  <c r="F24" i="8"/>
  <c r="F23" i="8"/>
  <c r="F21" i="8"/>
  <c r="F19" i="8"/>
  <c r="F17" i="8"/>
  <c r="F15" i="8"/>
  <c r="F13" i="8"/>
  <c r="F9" i="8"/>
  <c r="F8" i="8"/>
  <c r="F85" i="8"/>
  <c r="F86" i="8"/>
  <c r="C87" i="12"/>
  <c r="C86" i="12"/>
  <c r="C85" i="12"/>
  <c r="C84" i="12"/>
  <c r="C80" i="12"/>
  <c r="C85" i="11"/>
  <c r="C84" i="11"/>
  <c r="C82" i="11"/>
  <c r="C78" i="11"/>
  <c r="C81" i="9"/>
  <c r="F26" i="7"/>
  <c r="F28" i="7"/>
  <c r="F81" i="7"/>
  <c r="F80" i="7"/>
  <c r="F75" i="7"/>
  <c r="F74" i="7"/>
  <c r="F72" i="7"/>
  <c r="F69" i="7"/>
  <c r="H80" i="12" l="1"/>
  <c r="F46" i="7"/>
  <c r="F50" i="7"/>
  <c r="F52" i="7"/>
  <c r="F54" i="7"/>
  <c r="F56" i="7"/>
  <c r="F63" i="7"/>
  <c r="F65" i="7"/>
  <c r="F45" i="7"/>
  <c r="F40" i="7"/>
  <c r="F39" i="7"/>
  <c r="F9" i="7"/>
  <c r="F13" i="7"/>
  <c r="F15" i="7"/>
  <c r="F17" i="7"/>
  <c r="F19" i="7"/>
  <c r="F21" i="7"/>
  <c r="F23" i="7"/>
  <c r="F24" i="7"/>
  <c r="F30" i="7"/>
  <c r="F31" i="7"/>
  <c r="F33" i="7"/>
  <c r="F8" i="7"/>
  <c r="F28" i="6"/>
  <c r="F26" i="6"/>
  <c r="F78" i="6"/>
  <c r="F77" i="6"/>
  <c r="G74" i="12"/>
  <c r="C74" i="12"/>
  <c r="G73" i="12"/>
  <c r="G71" i="12"/>
  <c r="G70" i="12"/>
  <c r="C70" i="12"/>
  <c r="G68" i="12"/>
  <c r="G64" i="12"/>
  <c r="C64" i="12"/>
  <c r="G62" i="12"/>
  <c r="G61" i="12"/>
  <c r="C61" i="12"/>
  <c r="G59" i="12"/>
  <c r="G57" i="12"/>
  <c r="G55" i="12"/>
  <c r="G53" i="12"/>
  <c r="H53" i="12" s="1"/>
  <c r="C53" i="12"/>
  <c r="G51" i="12"/>
  <c r="G49" i="12"/>
  <c r="G47" i="12"/>
  <c r="H47" i="12" s="1"/>
  <c r="G45" i="12"/>
  <c r="G44" i="12"/>
  <c r="G40" i="12"/>
  <c r="C40" i="12"/>
  <c r="G39" i="12"/>
  <c r="G33" i="12"/>
  <c r="C33" i="12"/>
  <c r="G31" i="12"/>
  <c r="G30" i="12"/>
  <c r="C30" i="12"/>
  <c r="G24" i="12"/>
  <c r="G23" i="12"/>
  <c r="C23" i="12"/>
  <c r="G21" i="12"/>
  <c r="C21" i="12"/>
  <c r="G19" i="12"/>
  <c r="C19" i="12"/>
  <c r="G17" i="12"/>
  <c r="C17" i="12"/>
  <c r="G15" i="12"/>
  <c r="C15" i="12"/>
  <c r="G13" i="12"/>
  <c r="C13" i="12"/>
  <c r="G11" i="12"/>
  <c r="C11" i="12"/>
  <c r="G9" i="12"/>
  <c r="G8" i="12"/>
  <c r="G73" i="11"/>
  <c r="C73" i="11"/>
  <c r="G72" i="11"/>
  <c r="G70" i="11"/>
  <c r="G69" i="11"/>
  <c r="C69" i="11"/>
  <c r="G67" i="11"/>
  <c r="G63" i="11"/>
  <c r="C63" i="11"/>
  <c r="G61" i="11"/>
  <c r="G60" i="11"/>
  <c r="C60" i="11"/>
  <c r="G58" i="11"/>
  <c r="H58" i="11" s="1"/>
  <c r="G56" i="11"/>
  <c r="G54" i="11"/>
  <c r="G52" i="11"/>
  <c r="C52" i="11"/>
  <c r="G50" i="11"/>
  <c r="G48" i="11"/>
  <c r="G46" i="11"/>
  <c r="G44" i="11"/>
  <c r="H44" i="11" s="1"/>
  <c r="G43" i="11"/>
  <c r="G38" i="11"/>
  <c r="C38" i="11"/>
  <c r="G37" i="11"/>
  <c r="G33" i="11"/>
  <c r="C33" i="11"/>
  <c r="G31" i="11"/>
  <c r="G30" i="11"/>
  <c r="C30" i="11"/>
  <c r="G24" i="11"/>
  <c r="G23" i="11"/>
  <c r="C21" i="11"/>
  <c r="G19" i="11"/>
  <c r="C19" i="11"/>
  <c r="G17" i="11"/>
  <c r="C17" i="11"/>
  <c r="G15" i="11"/>
  <c r="C15" i="11"/>
  <c r="G13" i="11"/>
  <c r="C13" i="11"/>
  <c r="G11" i="11"/>
  <c r="C11" i="11"/>
  <c r="G9" i="11"/>
  <c r="G8" i="11"/>
  <c r="H82" i="11" s="1"/>
  <c r="I82" i="11" s="1"/>
  <c r="H49" i="12" l="1"/>
  <c r="H55" i="12"/>
  <c r="H51" i="12"/>
  <c r="H57" i="12"/>
  <c r="H45" i="12"/>
  <c r="H59" i="12"/>
  <c r="H46" i="11"/>
  <c r="H52" i="11"/>
  <c r="H48" i="11"/>
  <c r="H54" i="11"/>
  <c r="H50" i="11"/>
  <c r="H56" i="11"/>
  <c r="H9" i="12"/>
  <c r="H9" i="11"/>
  <c r="H28" i="12"/>
  <c r="H26" i="11"/>
  <c r="H28" i="11"/>
  <c r="H11" i="12"/>
  <c r="H19" i="12"/>
  <c r="H26" i="12"/>
  <c r="H33" i="12"/>
  <c r="H17" i="12"/>
  <c r="H40" i="12"/>
  <c r="H69" i="11"/>
  <c r="H73" i="11"/>
  <c r="H17" i="11"/>
  <c r="H63" i="11"/>
  <c r="H38" i="11"/>
  <c r="H21" i="11"/>
  <c r="H13" i="11"/>
  <c r="H33" i="11"/>
  <c r="H11" i="11"/>
  <c r="H19" i="11"/>
  <c r="H30" i="11"/>
  <c r="H85" i="11"/>
  <c r="I85" i="11" s="1"/>
  <c r="H83" i="11"/>
  <c r="I83" i="11" s="1"/>
  <c r="H84" i="11"/>
  <c r="I84" i="11" s="1"/>
  <c r="H15" i="11"/>
  <c r="H23" i="11"/>
  <c r="H70" i="12"/>
  <c r="H74" i="12"/>
  <c r="H15" i="12"/>
  <c r="H21" i="12"/>
  <c r="H23" i="12"/>
  <c r="H30" i="12"/>
  <c r="H64" i="12"/>
  <c r="H87" i="12"/>
  <c r="H85" i="12"/>
  <c r="H86" i="12"/>
  <c r="H84" i="12"/>
  <c r="H13" i="12"/>
  <c r="H61" i="12"/>
  <c r="H60" i="11"/>
  <c r="U70" i="9"/>
  <c r="V70" i="9" s="1"/>
  <c r="C75" i="9"/>
  <c r="H88" i="9"/>
  <c r="F88" i="9"/>
  <c r="C88" i="9"/>
  <c r="H87" i="9"/>
  <c r="F87" i="9"/>
  <c r="C87" i="9"/>
  <c r="H86" i="9"/>
  <c r="F86" i="9"/>
  <c r="C86" i="9"/>
  <c r="H85" i="9"/>
  <c r="I85" i="9" s="1"/>
  <c r="F85" i="9"/>
  <c r="C85" i="9"/>
  <c r="H26" i="9"/>
  <c r="C26" i="9"/>
  <c r="H28" i="9"/>
  <c r="C28" i="9"/>
  <c r="H81" i="9"/>
  <c r="H75" i="9"/>
  <c r="C71" i="9"/>
  <c r="H65" i="9"/>
  <c r="C65" i="9"/>
  <c r="H62" i="9"/>
  <c r="C62" i="9"/>
  <c r="C54" i="9"/>
  <c r="H40" i="9"/>
  <c r="C40" i="9"/>
  <c r="H33" i="9"/>
  <c r="C33" i="9"/>
  <c r="H30" i="9"/>
  <c r="C30" i="9"/>
  <c r="H23" i="9"/>
  <c r="C23" i="9"/>
  <c r="H21" i="9"/>
  <c r="C21" i="9"/>
  <c r="H19" i="9"/>
  <c r="C19" i="9"/>
  <c r="H17" i="9"/>
  <c r="C17" i="9"/>
  <c r="H15" i="9"/>
  <c r="C15" i="9"/>
  <c r="H13" i="9"/>
  <c r="C13" i="9"/>
  <c r="C11" i="9"/>
  <c r="H87" i="8"/>
  <c r="F87" i="8"/>
  <c r="C87" i="8"/>
  <c r="H86" i="8"/>
  <c r="C86" i="8"/>
  <c r="H85" i="8"/>
  <c r="C85" i="8"/>
  <c r="H84" i="8"/>
  <c r="I84" i="8" s="1"/>
  <c r="C84" i="8"/>
  <c r="G71" i="9" l="1"/>
  <c r="F71" i="9" s="1"/>
  <c r="F11" i="9"/>
  <c r="F48" i="9"/>
  <c r="I87" i="9"/>
  <c r="I88" i="9"/>
  <c r="I86" i="9"/>
  <c r="I85" i="8"/>
  <c r="I86" i="8"/>
  <c r="I87" i="8"/>
  <c r="H11" i="9" l="1"/>
  <c r="H71" i="9"/>
  <c r="H85" i="6"/>
  <c r="F85" i="6"/>
  <c r="C85" i="6"/>
  <c r="H84" i="6"/>
  <c r="F84" i="6"/>
  <c r="C84" i="6"/>
  <c r="H83" i="6"/>
  <c r="F83" i="6"/>
  <c r="C83" i="6"/>
  <c r="H82" i="6"/>
  <c r="I82" i="6" s="1"/>
  <c r="F82" i="6"/>
  <c r="C82" i="6"/>
  <c r="H84" i="2"/>
  <c r="F84" i="2"/>
  <c r="C84" i="2"/>
  <c r="H83" i="2"/>
  <c r="I83" i="2" s="1"/>
  <c r="F83" i="2"/>
  <c r="C83" i="2"/>
  <c r="H82" i="2"/>
  <c r="F82" i="2"/>
  <c r="C82" i="2"/>
  <c r="H81" i="2"/>
  <c r="I81" i="2" s="1"/>
  <c r="F81" i="2"/>
  <c r="C81" i="2"/>
  <c r="F86" i="7"/>
  <c r="F87" i="7"/>
  <c r="F88" i="7"/>
  <c r="F85" i="7"/>
  <c r="H88" i="7"/>
  <c r="H87" i="7"/>
  <c r="H86" i="7"/>
  <c r="H85" i="7"/>
  <c r="I85" i="7" s="1"/>
  <c r="C88" i="7"/>
  <c r="C87" i="7"/>
  <c r="C86" i="7"/>
  <c r="C85" i="7"/>
  <c r="H26" i="8"/>
  <c r="C26" i="8"/>
  <c r="H28" i="8"/>
  <c r="C28" i="8"/>
  <c r="H80" i="8"/>
  <c r="C80" i="8"/>
  <c r="H75" i="8"/>
  <c r="C75" i="8"/>
  <c r="V70" i="8"/>
  <c r="C71" i="8"/>
  <c r="H65" i="8"/>
  <c r="C65" i="8"/>
  <c r="H62" i="8"/>
  <c r="C62" i="8"/>
  <c r="C54" i="8"/>
  <c r="H40" i="8"/>
  <c r="C40" i="8"/>
  <c r="H33" i="8"/>
  <c r="C33" i="8"/>
  <c r="H30" i="8"/>
  <c r="C30" i="8"/>
  <c r="H23" i="8"/>
  <c r="C23" i="8"/>
  <c r="H21" i="8"/>
  <c r="C21" i="8"/>
  <c r="H19" i="8"/>
  <c r="C19" i="8"/>
  <c r="H17" i="8"/>
  <c r="C17" i="8"/>
  <c r="H15" i="8"/>
  <c r="C15" i="8"/>
  <c r="H13" i="8"/>
  <c r="C13" i="8"/>
  <c r="C11" i="8"/>
  <c r="F71" i="7"/>
  <c r="F60" i="7"/>
  <c r="F11" i="7"/>
  <c r="H26" i="7"/>
  <c r="C26" i="7"/>
  <c r="H28" i="7"/>
  <c r="C28" i="7"/>
  <c r="H81" i="7"/>
  <c r="C81" i="7"/>
  <c r="H75" i="7"/>
  <c r="C75" i="7"/>
  <c r="C71" i="7"/>
  <c r="H65" i="7"/>
  <c r="C65" i="7"/>
  <c r="H62" i="7"/>
  <c r="C54" i="7"/>
  <c r="H40" i="7"/>
  <c r="C40" i="7"/>
  <c r="H33" i="7"/>
  <c r="C33" i="7"/>
  <c r="H30" i="7"/>
  <c r="C30" i="7"/>
  <c r="H23" i="7"/>
  <c r="C23" i="7"/>
  <c r="H21" i="7"/>
  <c r="C21" i="7"/>
  <c r="H19" i="7"/>
  <c r="C19" i="7"/>
  <c r="H17" i="7"/>
  <c r="C17" i="7"/>
  <c r="H15" i="7"/>
  <c r="C15" i="7"/>
  <c r="H13" i="7"/>
  <c r="C13" i="7"/>
  <c r="C11" i="7"/>
  <c r="H28" i="6"/>
  <c r="C28" i="6"/>
  <c r="H26" i="6"/>
  <c r="C26" i="6"/>
  <c r="H78" i="6"/>
  <c r="C78" i="6"/>
  <c r="H72" i="6"/>
  <c r="C72" i="6"/>
  <c r="H68" i="6"/>
  <c r="C68" i="6"/>
  <c r="H62" i="6"/>
  <c r="C62" i="6"/>
  <c r="H59" i="6"/>
  <c r="C59" i="6"/>
  <c r="C51" i="6"/>
  <c r="H38" i="6"/>
  <c r="C38" i="6"/>
  <c r="H33" i="6"/>
  <c r="C33" i="6"/>
  <c r="H30" i="6"/>
  <c r="C30" i="6"/>
  <c r="H23" i="6"/>
  <c r="C23" i="6"/>
  <c r="H19" i="6"/>
  <c r="C19" i="6"/>
  <c r="H17" i="6"/>
  <c r="C17" i="6"/>
  <c r="H15" i="6"/>
  <c r="C15" i="6"/>
  <c r="H13" i="6"/>
  <c r="C13" i="6"/>
  <c r="H11" i="6"/>
  <c r="F11" i="6"/>
  <c r="C11" i="6"/>
  <c r="I83" i="6" l="1"/>
  <c r="F60" i="8"/>
  <c r="G71" i="8"/>
  <c r="F71" i="8" s="1"/>
  <c r="F11" i="8"/>
  <c r="I86" i="7"/>
  <c r="I87" i="7"/>
  <c r="I88" i="7"/>
  <c r="I84" i="2"/>
  <c r="I82" i="2"/>
  <c r="I85" i="6"/>
  <c r="I84" i="6"/>
  <c r="H71" i="7"/>
  <c r="F48" i="8" l="1"/>
  <c r="H48" i="8"/>
  <c r="F48" i="7"/>
  <c r="H48" i="7"/>
  <c r="H11" i="8"/>
  <c r="H71" i="8"/>
  <c r="H11" i="7"/>
  <c r="F26" i="2" l="1"/>
  <c r="F28" i="2"/>
  <c r="F77" i="2"/>
  <c r="F76" i="2"/>
  <c r="F72" i="2"/>
  <c r="F71" i="2"/>
  <c r="F69" i="2"/>
  <c r="F66" i="2"/>
  <c r="F62" i="2"/>
  <c r="F60" i="2"/>
  <c r="F59" i="2"/>
  <c r="F55" i="2"/>
  <c r="F53" i="2"/>
  <c r="F51" i="2"/>
  <c r="F49" i="2"/>
  <c r="F47" i="2"/>
  <c r="F43" i="2"/>
  <c r="F42" i="2"/>
  <c r="F38" i="2"/>
  <c r="F37" i="2"/>
  <c r="F33" i="2"/>
  <c r="F31" i="2"/>
  <c r="F30" i="2"/>
  <c r="F23" i="2"/>
  <c r="F21" i="2"/>
  <c r="F19" i="2"/>
  <c r="F17" i="2"/>
  <c r="F15" i="2"/>
  <c r="F13" i="2"/>
  <c r="F9" i="2"/>
  <c r="F8" i="2"/>
  <c r="C26" i="2" l="1"/>
  <c r="H28" i="2"/>
  <c r="C28" i="2"/>
  <c r="H77" i="2"/>
  <c r="C77" i="2"/>
  <c r="H72" i="2"/>
  <c r="C72" i="2"/>
  <c r="U68" i="2"/>
  <c r="V68" i="2" s="1"/>
  <c r="G68" i="2" s="1"/>
  <c r="C68" i="2"/>
  <c r="H62" i="2"/>
  <c r="C62" i="2"/>
  <c r="C59" i="2"/>
  <c r="H38" i="2"/>
  <c r="C38" i="2"/>
  <c r="H33" i="2"/>
  <c r="C33" i="2"/>
  <c r="H30" i="2"/>
  <c r="C30" i="2"/>
  <c r="H23" i="2"/>
  <c r="C23" i="2"/>
  <c r="H21" i="2"/>
  <c r="C21" i="2"/>
  <c r="H19" i="2"/>
  <c r="C19" i="2"/>
  <c r="H17" i="2"/>
  <c r="C17" i="2"/>
  <c r="H15" i="2"/>
  <c r="C15" i="2"/>
  <c r="C13" i="2"/>
  <c r="C11" i="2"/>
  <c r="H68" i="2" l="1"/>
  <c r="F68" i="2"/>
  <c r="F57" i="2"/>
  <c r="H45" i="2"/>
  <c r="F45" i="2" l="1"/>
</calcChain>
</file>

<file path=xl/sharedStrings.xml><?xml version="1.0" encoding="utf-8"?>
<sst xmlns="http://schemas.openxmlformats.org/spreadsheetml/2006/main" count="774" uniqueCount="159">
  <si>
    <t>Photolysis of MDNI-Ac in water.</t>
  </si>
  <si>
    <t>Entropy</t>
  </si>
  <si>
    <t xml:space="preserve">                </t>
  </si>
  <si>
    <t xml:space="preserve"> Cal/Mol-Kelvin</t>
  </si>
  <si>
    <t>Geometry Optimization with B3LYP-D3(BJ)/def2-SVPD</t>
  </si>
  <si>
    <t>Thermochemistry calculations with ωB97X-D/def2-TZVP</t>
  </si>
  <si>
    <t xml:space="preserve"> Total          </t>
  </si>
  <si>
    <t>∆H (TS-Cyclic)</t>
  </si>
  <si>
    <t>-T∆S (TS-Cyclic)</t>
  </si>
  <si>
    <t>∆G (TS-Cyclic)</t>
  </si>
  <si>
    <t>Structure name</t>
  </si>
  <si>
    <t>E (a. u.)</t>
  </si>
  <si>
    <r>
      <rPr>
        <b/>
        <sz val="12"/>
        <color theme="1"/>
        <rFont val="Symbol"/>
        <charset val="2"/>
      </rPr>
      <t>D</t>
    </r>
    <r>
      <rPr>
        <b/>
        <sz val="12"/>
        <color theme="1"/>
        <rFont val="Calibri"/>
        <family val="2"/>
        <scheme val="minor"/>
      </rPr>
      <t>E (kcal/mol)</t>
    </r>
  </si>
  <si>
    <t>Gibbs (a. u.)</t>
  </si>
  <si>
    <r>
      <rPr>
        <b/>
        <sz val="12"/>
        <color theme="1"/>
        <rFont val="Symbol"/>
        <charset val="2"/>
      </rPr>
      <t>D</t>
    </r>
    <r>
      <rPr>
        <b/>
        <sz val="12"/>
        <color theme="1"/>
        <rFont val="Calibri (Body)"/>
      </rPr>
      <t>G</t>
    </r>
    <r>
      <rPr>
        <b/>
        <sz val="12"/>
        <color theme="1"/>
        <rFont val="Calibri"/>
        <family val="2"/>
        <scheme val="minor"/>
      </rPr>
      <t xml:space="preserve"> (kcal/mol)</t>
    </r>
  </si>
  <si>
    <t>Notes</t>
  </si>
  <si>
    <t xml:space="preserve"> Electronic     </t>
  </si>
  <si>
    <t xml:space="preserve"> Translational  </t>
  </si>
  <si>
    <t>Main Mechanism</t>
  </si>
  <si>
    <t xml:space="preserve"> Rotational     </t>
  </si>
  <si>
    <t xml:space="preserve"> Vibrational    </t>
  </si>
  <si>
    <t xml:space="preserve"> Vibration     1</t>
  </si>
  <si>
    <t xml:space="preserve"> Vibration     2</t>
  </si>
  <si>
    <t xml:space="preserve"> Vibration     3</t>
  </si>
  <si>
    <t>⟵ Corrected! (see table on the side)</t>
  </si>
  <si>
    <t>↑ Excluded</t>
  </si>
  <si>
    <t>TS-Cyclic in the Singlet Surface</t>
  </si>
  <si>
    <t>Alternative Mechanism with the Hydrogen Abstraction</t>
  </si>
  <si>
    <t>2 negative eigenvalues</t>
  </si>
  <si>
    <t>Hydrolysis Side-Reaction</t>
  </si>
  <si>
    <t>TS-Hydrolysis</t>
  </si>
  <si>
    <t>∆H (TS-Hydrolysis)</t>
  </si>
  <si>
    <t>-T∆S (TS-Hydrolysis)</t>
  </si>
  <si>
    <t>∆G (TS-Hydrolysis)</t>
  </si>
  <si>
    <t>Water</t>
  </si>
  <si>
    <t>MDNI–Et addition</t>
  </si>
  <si>
    <t>MDNI-Et (Triplet)</t>
  </si>
  <si>
    <t>TS-Migration MDNI–Et</t>
  </si>
  <si>
    <t>Thermochemistry calculations with M11/def2-TZVP</t>
  </si>
  <si>
    <t>Thermochemistry calculations with MN15/def2-TZVP</t>
  </si>
  <si>
    <t>Isomers</t>
  </si>
  <si>
    <t>R-Boat</t>
  </si>
  <si>
    <t>R-Chair</t>
  </si>
  <si>
    <t>S-Boat</t>
  </si>
  <si>
    <t>S-Chair</t>
  </si>
  <si>
    <t>Relative stability</t>
  </si>
  <si>
    <t>Thermochemistry calculations with CAM-B3LYP/def2-TZVP</t>
  </si>
  <si>
    <t>Thermochemistry calculations with LC-ωHPBE/def2-TZVP</t>
  </si>
  <si>
    <t/>
  </si>
  <si>
    <t>Alternative Mechanism (Hydrogen Abstraction)</t>
  </si>
  <si>
    <t>MIN</t>
  </si>
  <si>
    <t>MAX</t>
  </si>
  <si>
    <t>AVERAGE</t>
  </si>
  <si>
    <t>LC-ωHPBE</t>
  </si>
  <si>
    <t>CAM-B3LYP</t>
  </si>
  <si>
    <t>MN15</t>
  </si>
  <si>
    <t>M11</t>
  </si>
  <si>
    <t>ωB97X-D</t>
  </si>
  <si>
    <t>Gibbs' corrections for MDNI</t>
  </si>
  <si>
    <t>General results for MDNI-Ac with various functionals and the def2-TZVP basis set.</t>
  </si>
  <si>
    <r>
      <t>All values are Gibbs free energies in kcal mol</t>
    </r>
    <r>
      <rPr>
        <vertAlign val="superscript"/>
        <sz val="12"/>
        <color theme="1"/>
        <rFont val="Calibri (Body)"/>
      </rPr>
      <t>–1</t>
    </r>
  </si>
  <si>
    <t>DSD-PBEP86-D3(BJ)</t>
  </si>
  <si>
    <t>ωB97M-V</t>
  </si>
  <si>
    <t>Alternative Mechanism (H Abstraction)</t>
  </si>
  <si>
    <t>xxx</t>
  </si>
  <si>
    <t>Structure 17</t>
  </si>
  <si>
    <t>Structure 18</t>
  </si>
  <si>
    <t>Structure 19</t>
  </si>
  <si>
    <t>Structure 21</t>
  </si>
  <si>
    <t>Acetate</t>
  </si>
  <si>
    <t>Acetic Acid</t>
  </si>
  <si>
    <t>Structure 16/S1</t>
  </si>
  <si>
    <t>Structure 17/S2</t>
  </si>
  <si>
    <t>Structure S5</t>
  </si>
  <si>
    <t>Structure S11</t>
  </si>
  <si>
    <t>Structure S12</t>
  </si>
  <si>
    <t>Structure S16</t>
  </si>
  <si>
    <t>Hydrolyzed Cage</t>
  </si>
  <si>
    <t>TS-Cyclization (Singlet)</t>
  </si>
  <si>
    <t>Gibbs corrections (a.u.)</t>
  </si>
  <si>
    <t>Cal/(mol K)</t>
  </si>
  <si>
    <t>Higher, goes through triplet</t>
  </si>
  <si>
    <t>⟵ From corrected Gibbs' free energies</t>
  </si>
  <si>
    <t>Electronic energies with DSD-PBEP86-D3(BJ), Gibbs' corrections from average (See last Sheet)</t>
  </si>
  <si>
    <t>Gibbs corrections (average, a.u.)</t>
  </si>
  <si>
    <t>Hydrolyzed Cage + Acetic Acid</t>
  </si>
  <si>
    <r>
      <t xml:space="preserve">⟵ </t>
    </r>
    <r>
      <rPr>
        <sz val="12"/>
        <color theme="1"/>
        <rFont val="Calibri"/>
        <family val="2"/>
        <scheme val="minor"/>
      </rPr>
      <t>Not reported in main text/SI</t>
    </r>
  </si>
  <si>
    <t>Values in red have been excluded from the average</t>
  </si>
  <si>
    <t>Electronic energies with ωB97M-V, Gibbs' corrections from average (See last Sheet)</t>
  </si>
  <si>
    <t>Multi-Reference Diagnostics</t>
  </si>
  <si>
    <r>
      <t>A</t>
    </r>
    <r>
      <rPr>
        <b/>
        <vertAlign val="subscript"/>
        <sz val="12"/>
        <color theme="1"/>
        <rFont val="Calibri (Body)"/>
      </rPr>
      <t>λ</t>
    </r>
  </si>
  <si>
    <r>
      <t>(1-TAE[X</t>
    </r>
    <r>
      <rPr>
        <vertAlign val="subscript"/>
        <sz val="12"/>
        <color theme="1"/>
        <rFont val="Calibri (Body)"/>
      </rPr>
      <t>λ</t>
    </r>
    <r>
      <rPr>
        <sz val="12"/>
        <color theme="1"/>
        <rFont val="Calibri"/>
        <family val="2"/>
        <scheme val="minor"/>
      </rPr>
      <t>C]/TAE[XC])/λ</t>
    </r>
  </si>
  <si>
    <t>With B1LYP and BLYP, it translates into</t>
  </si>
  <si>
    <r>
      <t>4x(1-TAE[X</t>
    </r>
    <r>
      <rPr>
        <vertAlign val="subscript"/>
        <sz val="12"/>
        <color theme="1"/>
        <rFont val="Calibri (Body)"/>
      </rPr>
      <t>λ</t>
    </r>
    <r>
      <rPr>
        <sz val="12"/>
        <color theme="1"/>
        <rFont val="Calibri"/>
        <family val="2"/>
        <scheme val="minor"/>
      </rPr>
      <t>C]/TAE[XC])</t>
    </r>
  </si>
  <si>
    <r>
      <t>Both molecules are C</t>
    </r>
    <r>
      <rPr>
        <vertAlign val="subscript"/>
        <sz val="12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>H</t>
    </r>
    <r>
      <rPr>
        <vertAlign val="subscript"/>
        <sz val="12"/>
        <color theme="1"/>
        <rFont val="Calibri (Body)"/>
      </rPr>
      <t>11</t>
    </r>
    <r>
      <rPr>
        <sz val="12"/>
        <color theme="1"/>
        <rFont val="Calibri"/>
        <family val="2"/>
        <scheme val="minor"/>
      </rPr>
      <t>N</t>
    </r>
    <r>
      <rPr>
        <vertAlign val="sub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>O</t>
    </r>
    <r>
      <rPr>
        <vertAlign val="subscript"/>
        <sz val="12"/>
        <color theme="1"/>
        <rFont val="Calibri (Body)"/>
      </rPr>
      <t>6</t>
    </r>
  </si>
  <si>
    <t>E (a.u.)</t>
  </si>
  <si>
    <t>TAE (au)</t>
  </si>
  <si>
    <r>
      <t>B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-Diagnostics</t>
    </r>
  </si>
  <si>
    <t>From Schultz, Zhao &amp; Truhlar, JPCA 2005, 109, 11127</t>
  </si>
  <si>
    <t>BDE of second bond: Intermediate 1 ⟶ Intermediate 2</t>
  </si>
  <si>
    <t>Hydrogen</t>
  </si>
  <si>
    <t>Carbon</t>
  </si>
  <si>
    <t>Nitrogen</t>
  </si>
  <si>
    <t>Oxygen</t>
  </si>
  <si>
    <t>B1LYP/cc-pVTZ</t>
  </si>
  <si>
    <r>
      <t>A</t>
    </r>
    <r>
      <rPr>
        <b/>
        <vertAlign val="subscript"/>
        <sz val="12"/>
        <color theme="1"/>
        <rFont val="Calibri (Body)"/>
      </rPr>
      <t>λ</t>
    </r>
    <r>
      <rPr>
        <b/>
        <sz val="12"/>
        <color theme="1"/>
        <rFont val="Calibri (Body)"/>
      </rPr>
      <t xml:space="preserve"> Values</t>
    </r>
  </si>
  <si>
    <t>BLYP/cc-pVTZ</t>
  </si>
  <si>
    <t>B1LYP/MG3</t>
  </si>
  <si>
    <t>BLYP/MG3</t>
  </si>
  <si>
    <t>BDE(BLYP)</t>
  </si>
  <si>
    <t>BDE(B1LYP)</t>
  </si>
  <si>
    <t>n = 1</t>
  </si>
  <si>
    <t>[BDE(BLYP)-BDE(B1LYP)]/n</t>
  </si>
  <si>
    <t>E are electronic energies</t>
  </si>
  <si>
    <t>Pierpaolo Morgante, Charitha Guruge, Yannick P. Ouedraogo, Nasri Nesnas*, Roberto Peverati*</t>
  </si>
  <si>
    <t>nesnas@fit.edu — rpeverati@fit.edu</t>
  </si>
  <si>
    <t>ωB97X-D/def2-TZVP</t>
  </si>
  <si>
    <t>M11/def2-TZVP</t>
  </si>
  <si>
    <t>MN15/def2-TZVP</t>
  </si>
  <si>
    <t>CAM-B3LYP/def2-TZVP</t>
  </si>
  <si>
    <t>LC-ωHPBE/def2-TZVP</t>
  </si>
  <si>
    <t>DSD-PBEP86-D3(BJ)/def2-TZVP</t>
  </si>
  <si>
    <t>ωB97M-V/def2-TZVP</t>
  </si>
  <si>
    <t>All values in Hartrees</t>
  </si>
  <si>
    <t>From Fogueri, Kozuch, Karton and Martin, TCA, 2013, 132, 1291</t>
  </si>
  <si>
    <r>
      <rPr>
        <b/>
        <sz val="14"/>
        <color theme="1"/>
        <rFont val="Calibri"/>
        <family val="2"/>
        <scheme val="minor"/>
      </rPr>
      <t xml:space="preserve">Results for </t>
    </r>
    <r>
      <rPr>
        <sz val="14"/>
        <color theme="1"/>
        <rFont val="Calibri"/>
        <family val="2"/>
        <scheme val="minor"/>
      </rPr>
      <t>4-methoxy-5,7-dinitroindolinyl acetate (</t>
    </r>
    <r>
      <rPr>
        <b/>
        <sz val="14"/>
        <color theme="1"/>
        <rFont val="Calibri"/>
        <family val="2"/>
        <scheme val="minor"/>
      </rPr>
      <t>MDNI-Ac</t>
    </r>
    <r>
      <rPr>
        <sz val="14"/>
        <color theme="1"/>
        <rFont val="Calibri"/>
        <family val="2"/>
        <scheme val="minor"/>
      </rPr>
      <t>)</t>
    </r>
  </si>
  <si>
    <r>
      <rPr>
        <u/>
        <sz val="12"/>
        <color theme="1"/>
        <rFont val="Calibri (Body)"/>
      </rPr>
      <t>In the first sheet</t>
    </r>
    <r>
      <rPr>
        <sz val="12"/>
        <color theme="1"/>
        <rFont val="Calibri"/>
        <family val="2"/>
        <scheme val="minor"/>
      </rPr>
      <t>, called "</t>
    </r>
    <r>
      <rPr>
        <b/>
        <sz val="12"/>
        <color theme="1"/>
        <rFont val="Calibri"/>
        <family val="2"/>
        <scheme val="minor"/>
      </rPr>
      <t>General_MDNI</t>
    </r>
    <r>
      <rPr>
        <sz val="12"/>
        <color theme="1"/>
        <rFont val="Calibri"/>
        <family val="2"/>
        <scheme val="minor"/>
      </rPr>
      <t>", we collected all the data for the calculated Gibbs Free Energies of the reaction, that are presented in the different figures in the main text and Supplementary Information.</t>
    </r>
  </si>
  <si>
    <t>Averaged contributions to Gibbs</t>
  </si>
  <si>
    <t>In each sheet, we present the electronic energies in Hartrees, the differences in electronic energies (∆E, in kcal/mol), Gibbs free energies in Hartrees, and the differences in Gibbs free energies (∆G, in kcal/mol).</t>
  </si>
  <si>
    <t xml:space="preserve">R-Chair </t>
  </si>
  <si>
    <t>Structure 23</t>
  </si>
  <si>
    <t>Structure 24</t>
  </si>
  <si>
    <t>Structure 22</t>
  </si>
  <si>
    <t xml:space="preserve">BDE of second bond: MDNI (T) ⟶ R-Chair cyclic structure </t>
  </si>
  <si>
    <t>BDE of first bond: MDNI (T) ⟶ Nitronic anhydride</t>
  </si>
  <si>
    <t>BDE of third bond: R-Chair cyclic structure ⟶ Nitronic anhydride</t>
  </si>
  <si>
    <t>Structure 19/S3</t>
  </si>
  <si>
    <t>Structure 20/S4</t>
  </si>
  <si>
    <t>Structure 24 (Singlet)</t>
  </si>
  <si>
    <t>Structure 26/S10</t>
  </si>
  <si>
    <t>Structure 25 (Triplet)</t>
  </si>
  <si>
    <t>Structure 25 (Singlet)/S9</t>
  </si>
  <si>
    <t>Structure S12 + Water</t>
  </si>
  <si>
    <t>Structure S6</t>
  </si>
  <si>
    <t>Structure S7</t>
  </si>
  <si>
    <t>Structure S8</t>
  </si>
  <si>
    <t>Structure 25 (Singlet)/S9 + Acetic Acid</t>
  </si>
  <si>
    <t>Structure 24 (Triplet) + Acetate</t>
  </si>
  <si>
    <t>Structure 24 (Singlet) + Acetate</t>
  </si>
  <si>
    <t>Structure 25 (Triplet) + Acetic acid</t>
  </si>
  <si>
    <t>Structure 25 (Singlet)/S9 + Acetic acid</t>
  </si>
  <si>
    <r>
      <rPr>
        <u/>
        <sz val="12"/>
        <color theme="1"/>
        <rFont val="Calibri (Body)"/>
      </rPr>
      <t>In the second sheet</t>
    </r>
    <r>
      <rPr>
        <sz val="12"/>
        <color theme="1"/>
        <rFont val="Calibri"/>
        <family val="2"/>
        <scheme val="minor"/>
      </rPr>
      <t>, called "</t>
    </r>
    <r>
      <rPr>
        <b/>
        <sz val="12"/>
        <color theme="1"/>
        <rFont val="Calibri"/>
        <family val="2"/>
        <scheme val="minor"/>
      </rPr>
      <t>MR_Diagnostics</t>
    </r>
    <r>
      <rPr>
        <sz val="12"/>
        <color theme="1"/>
        <rFont val="Calibri"/>
        <family val="2"/>
        <scheme val="minor"/>
      </rPr>
      <t xml:space="preserve">", we collected the data referring to </t>
    </r>
    <r>
      <rPr>
        <b/>
        <sz val="12"/>
        <color theme="1"/>
        <rFont val="Calibri"/>
        <family val="2"/>
        <scheme val="minor"/>
      </rPr>
      <t>Section S4</t>
    </r>
    <r>
      <rPr>
        <sz val="12"/>
        <color theme="1"/>
        <rFont val="Calibri"/>
        <family val="2"/>
        <scheme val="minor"/>
      </rPr>
      <t xml:space="preserve"> in the Supplementary Information.</t>
    </r>
  </si>
  <si>
    <t>For DSD-PBEP86-D3(BJ) and ωB97M-V, we did not perform frequency calculations, but we used the average corrections to Gibbs' free energy to calculate the corresponding value.</t>
  </si>
  <si>
    <t>In addition, we included all the negative eigenvalues, the corresponding entropy contributions, and the corrections for the hydrolysis transition structures.</t>
  </si>
  <si>
    <r>
      <rPr>
        <u/>
        <sz val="12"/>
        <color theme="1"/>
        <rFont val="Calibri (Body)"/>
      </rPr>
      <t>In the last sheet</t>
    </r>
    <r>
      <rPr>
        <sz val="12"/>
        <color theme="1"/>
        <rFont val="Calibri"/>
        <family val="2"/>
        <scheme val="minor"/>
      </rPr>
      <t>, called "</t>
    </r>
    <r>
      <rPr>
        <b/>
        <sz val="12"/>
        <color theme="1"/>
        <rFont val="Calibri"/>
        <family val="2"/>
        <scheme val="minor"/>
      </rPr>
      <t>Gibbs_Corrections</t>
    </r>
    <r>
      <rPr>
        <sz val="12"/>
        <color theme="1"/>
        <rFont val="Calibri"/>
        <family val="2"/>
        <scheme val="minor"/>
      </rPr>
      <t>", we simply collected all the Gibbs free energy corrections (in Hartrees) to the electronic energies, and we show how we calculated the average used for DSD-PBEP86-D3(BJ) and ωB97M-V.</t>
    </r>
  </si>
  <si>
    <t>Isomers of Structure 20/S4</t>
  </si>
  <si>
    <t>Competition Between Cyclization and Unusual Norrish Type I and Type II Nitro-Acyl Migration Pathways 
in the Photouncaging of 1-Acyl-7-nitroindoline Revealed by Computations</t>
  </si>
  <si>
    <t>This Excel file contains the detailed results for all the functionals used in this work. It includes 10 sheets.</t>
  </si>
  <si>
    <r>
      <rPr>
        <u/>
        <sz val="12"/>
        <color theme="1"/>
        <rFont val="Calibri (Body)"/>
      </rPr>
      <t>Starting at the third sheet</t>
    </r>
    <r>
      <rPr>
        <sz val="12"/>
        <color theme="1"/>
        <rFont val="Calibri"/>
        <family val="2"/>
        <scheme val="minor"/>
      </rPr>
      <t>, we collected all the results divided per functional. The functional list is given below: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</si>
</sst>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"/>
    <numFmt numFmtId="165" formatCode="0.0000"/>
    <numFmt numFmtId="166" formatCode="0.000000"/>
    <numFmt numFmtId="167" formatCode="0.0"/>
    <numFmt numFmtId="168" formatCode="0.0000000"/>
    <numFmt numFmtId="169" formatCode="0.00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Symbol"/>
      <charset val="2"/>
    </font>
    <font>
      <b/>
      <sz val="12"/>
      <color theme="1"/>
      <name val="Calibri (Body)"/>
    </font>
    <font>
      <vertAlign val="superscript"/>
      <sz val="12"/>
      <color theme="1"/>
      <name val="Calibri (Body)"/>
    </font>
    <font>
      <sz val="12"/>
      <color rgb="FF000000"/>
      <name val="Calibri"/>
      <family val="2"/>
      <scheme val="minor"/>
    </font>
    <font>
      <b/>
      <vertAlign val="subscript"/>
      <sz val="12"/>
      <color theme="1"/>
      <name val="Calibri (Body)"/>
    </font>
    <font>
      <vertAlign val="subscript"/>
      <sz val="12"/>
      <color theme="1"/>
      <name val="Calibri (Body)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"/>
      <name val="Calibri (Body)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0" borderId="7" xfId="0" applyBorder="1"/>
    <xf numFmtId="2" fontId="0" fillId="0" borderId="8" xfId="0" applyNumberForma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2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8" xfId="0" applyBorder="1"/>
    <xf numFmtId="0" fontId="1" fillId="4" borderId="0" xfId="0" applyFont="1" applyFill="1"/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10" xfId="0" applyFont="1" applyBorder="1"/>
    <xf numFmtId="11" fontId="0" fillId="0" borderId="0" xfId="0" applyNumberFormat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quotePrefix="1" applyFill="1" applyBorder="1"/>
    <xf numFmtId="164" fontId="0" fillId="0" borderId="0" xfId="0" applyNumberFormat="1" applyFill="1" applyBorder="1"/>
    <xf numFmtId="165" fontId="0" fillId="0" borderId="0" xfId="0" applyNumberFormat="1" applyFill="1" applyBorder="1"/>
    <xf numFmtId="166" fontId="0" fillId="0" borderId="0" xfId="0" applyNumberFormat="1" applyFill="1" applyBorder="1"/>
    <xf numFmtId="167" fontId="0" fillId="0" borderId="0" xfId="0" applyNumberFormat="1"/>
    <xf numFmtId="2" fontId="0" fillId="0" borderId="0" xfId="0" applyNumberFormat="1" applyAlignment="1">
      <alignment horizontal="center"/>
    </xf>
    <xf numFmtId="167" fontId="1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167" fontId="0" fillId="0" borderId="0" xfId="0" applyNumberFormat="1" applyFill="1" applyAlignment="1">
      <alignment horizontal="center" vertical="center"/>
    </xf>
    <xf numFmtId="167" fontId="0" fillId="0" borderId="0" xfId="0" applyNumberFormat="1" applyFill="1" applyAlignment="1">
      <alignment horizontal="center"/>
    </xf>
    <xf numFmtId="167" fontId="0" fillId="0" borderId="0" xfId="0" applyNumberFormat="1" applyAlignment="1">
      <alignment horizontal="center"/>
    </xf>
    <xf numFmtId="0" fontId="1" fillId="3" borderId="10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2" fontId="0" fillId="0" borderId="0" xfId="0" applyNumberFormat="1" applyFill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Alignment="1">
      <alignment vertical="center"/>
    </xf>
    <xf numFmtId="0" fontId="6" fillId="0" borderId="0" xfId="0" applyFont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0" fillId="0" borderId="10" xfId="0" applyFill="1" applyBorder="1"/>
    <xf numFmtId="0" fontId="0" fillId="0" borderId="11" xfId="0" applyFill="1" applyBorder="1"/>
    <xf numFmtId="0" fontId="1" fillId="0" borderId="0" xfId="0" applyFont="1" applyBorder="1"/>
    <xf numFmtId="0" fontId="0" fillId="0" borderId="0" xfId="0" quotePrefix="1" applyBorder="1"/>
    <xf numFmtId="0" fontId="1" fillId="0" borderId="2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164" fontId="0" fillId="0" borderId="0" xfId="0" applyNumberFormat="1" applyBorder="1"/>
    <xf numFmtId="165" fontId="0" fillId="0" borderId="0" xfId="0" applyNumberFormat="1" applyBorder="1"/>
    <xf numFmtId="166" fontId="0" fillId="0" borderId="0" xfId="0" applyNumberFormat="1" applyBorder="1"/>
    <xf numFmtId="0" fontId="0" fillId="4" borderId="0" xfId="0" applyFont="1" applyFill="1"/>
    <xf numFmtId="2" fontId="0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left" vertical="center"/>
    </xf>
    <xf numFmtId="167" fontId="0" fillId="6" borderId="0" xfId="0" applyNumberFormat="1" applyFill="1" applyAlignment="1">
      <alignment horizontal="center" vertical="center"/>
    </xf>
    <xf numFmtId="167" fontId="0" fillId="6" borderId="0" xfId="0" applyNumberFormat="1" applyFill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69" fontId="0" fillId="2" borderId="0" xfId="0" applyNumberFormat="1" applyFill="1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0" fontId="0" fillId="0" borderId="0" xfId="0" quotePrefix="1" applyFill="1"/>
    <xf numFmtId="0" fontId="1" fillId="0" borderId="0" xfId="0" quotePrefix="1" applyFont="1" applyFill="1" applyAlignment="1">
      <alignment horizontal="center" vertical="center"/>
    </xf>
    <xf numFmtId="169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/>
    <xf numFmtId="0" fontId="0" fillId="0" borderId="0" xfId="0" quotePrefix="1" applyFont="1" applyBorder="1"/>
    <xf numFmtId="0" fontId="0" fillId="0" borderId="0" xfId="0" applyFont="1"/>
    <xf numFmtId="0" fontId="1" fillId="0" borderId="0" xfId="0" applyFont="1" applyFill="1" applyBorder="1" applyAlignment="1">
      <alignment vertical="center"/>
    </xf>
    <xf numFmtId="2" fontId="1" fillId="0" borderId="0" xfId="0" applyNumberFormat="1" applyFont="1" applyFill="1"/>
    <xf numFmtId="2" fontId="0" fillId="0" borderId="0" xfId="0" applyNumberFormat="1" applyFill="1"/>
    <xf numFmtId="0" fontId="0" fillId="0" borderId="0" xfId="0" quotePrefix="1" applyFont="1" applyFill="1" applyBorder="1"/>
    <xf numFmtId="0" fontId="0" fillId="0" borderId="0" xfId="0" applyFont="1" applyFill="1"/>
    <xf numFmtId="2" fontId="0" fillId="0" borderId="0" xfId="0" applyNumberFormat="1" applyFont="1" applyFill="1" applyBorder="1"/>
    <xf numFmtId="2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0" fontId="0" fillId="0" borderId="0" xfId="0" applyFont="1" applyFill="1" applyAlignment="1"/>
    <xf numFmtId="167" fontId="0" fillId="0" borderId="0" xfId="0" applyNumberFormat="1" applyFont="1" applyFill="1"/>
    <xf numFmtId="169" fontId="0" fillId="0" borderId="0" xfId="0" applyNumberFormat="1"/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Border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left" vertical="center"/>
    </xf>
    <xf numFmtId="0" fontId="1" fillId="3" borderId="10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/>
    </xf>
    <xf numFmtId="0" fontId="2" fillId="5" borderId="0" xfId="0" applyFont="1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9061-C184-6E44-A7A6-6D6CBFE7306A}">
  <dimension ref="A1:P24"/>
  <sheetViews>
    <sheetView tabSelected="1" workbookViewId="0">
      <selection activeCell="D16" sqref="D16"/>
    </sheetView>
  </sheetViews>
  <sheetFormatPr baseColWidth="10" defaultRowHeight="16"/>
  <cols>
    <col min="1" max="1" width="13.83203125" customWidth="1"/>
  </cols>
  <sheetData>
    <row r="1" spans="1:16" ht="55" customHeight="1">
      <c r="A1" s="125" t="s">
        <v>156</v>
      </c>
      <c r="B1" s="126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7"/>
    </row>
    <row r="2" spans="1:16" ht="19">
      <c r="A2" s="128" t="s">
        <v>114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30"/>
    </row>
    <row r="3" spans="1:16" ht="17" thickBot="1">
      <c r="A3" s="131" t="s">
        <v>115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3"/>
    </row>
    <row r="4" spans="1:16" ht="17" thickBot="1"/>
    <row r="5" spans="1:16" ht="20" thickBot="1">
      <c r="A5" s="134" t="s">
        <v>125</v>
      </c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6"/>
    </row>
    <row r="7" spans="1:16">
      <c r="A7" t="s">
        <v>157</v>
      </c>
    </row>
    <row r="8" spans="1:16">
      <c r="A8" t="s">
        <v>126</v>
      </c>
    </row>
    <row r="9" spans="1:16">
      <c r="A9" t="s">
        <v>151</v>
      </c>
    </row>
    <row r="10" spans="1:16">
      <c r="A10" t="s">
        <v>158</v>
      </c>
    </row>
    <row r="12" spans="1:16">
      <c r="A12" t="s">
        <v>116</v>
      </c>
    </row>
    <row r="13" spans="1:16">
      <c r="A13" t="s">
        <v>117</v>
      </c>
    </row>
    <row r="14" spans="1:16">
      <c r="A14" t="s">
        <v>118</v>
      </c>
    </row>
    <row r="15" spans="1:16">
      <c r="A15" t="s">
        <v>119</v>
      </c>
    </row>
    <row r="16" spans="1:16">
      <c r="A16" t="s">
        <v>120</v>
      </c>
    </row>
    <row r="17" spans="1:1">
      <c r="A17" t="s">
        <v>121</v>
      </c>
    </row>
    <row r="18" spans="1:1">
      <c r="A18" t="s">
        <v>122</v>
      </c>
    </row>
    <row r="19" spans="1:1">
      <c r="A19" t="s">
        <v>152</v>
      </c>
    </row>
    <row r="21" spans="1:1">
      <c r="A21" t="s">
        <v>128</v>
      </c>
    </row>
    <row r="22" spans="1:1">
      <c r="A22" t="s">
        <v>153</v>
      </c>
    </row>
    <row r="24" spans="1:1">
      <c r="A24" t="s">
        <v>154</v>
      </c>
    </row>
  </sheetData>
  <mergeCells count="4">
    <mergeCell ref="A1:P1"/>
    <mergeCell ref="A2:P2"/>
    <mergeCell ref="A3:P3"/>
    <mergeCell ref="A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BA253-1737-754C-9413-5D8E111BBD2B}">
  <dimension ref="A1:R87"/>
  <sheetViews>
    <sheetView zoomScale="95" workbookViewId="0">
      <selection sqref="A1:M1"/>
    </sheetView>
  </sheetViews>
  <sheetFormatPr baseColWidth="10" defaultRowHeight="16"/>
  <cols>
    <col min="1" max="1" width="30.1640625" customWidth="1"/>
    <col min="8" max="8" width="16.83203125" customWidth="1"/>
    <col min="11" max="11" width="10.83203125" customWidth="1"/>
  </cols>
  <sheetData>
    <row r="1" spans="1:18" ht="19">
      <c r="A1" s="140" t="s">
        <v>59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</row>
    <row r="2" spans="1:18" ht="19">
      <c r="A2" s="137" t="s">
        <v>60</v>
      </c>
      <c r="B2" s="137"/>
      <c r="C2" s="137"/>
      <c r="D2" s="137"/>
      <c r="E2" s="137"/>
      <c r="F2" s="57"/>
      <c r="G2" s="57"/>
      <c r="K2" s="56"/>
    </row>
    <row r="3" spans="1:18" ht="19">
      <c r="A3" s="141" t="s">
        <v>87</v>
      </c>
      <c r="B3" s="141"/>
      <c r="C3" s="141"/>
      <c r="D3" s="58"/>
      <c r="E3" s="58"/>
      <c r="F3" s="57"/>
      <c r="G3" s="57"/>
      <c r="H3" s="138" t="s">
        <v>127</v>
      </c>
      <c r="I3" s="138"/>
      <c r="J3" s="56"/>
    </row>
    <row r="4" spans="1:18">
      <c r="A4" s="143" t="s">
        <v>18</v>
      </c>
      <c r="B4" s="143"/>
      <c r="C4" s="22" t="s">
        <v>57</v>
      </c>
      <c r="D4" s="22" t="s">
        <v>56</v>
      </c>
      <c r="E4" s="22" t="s">
        <v>55</v>
      </c>
      <c r="F4" s="22" t="s">
        <v>54</v>
      </c>
      <c r="G4" s="22" t="s">
        <v>53</v>
      </c>
      <c r="H4" s="22" t="s">
        <v>61</v>
      </c>
      <c r="I4" s="22" t="s">
        <v>62</v>
      </c>
      <c r="J4" s="22"/>
      <c r="K4" s="22" t="s">
        <v>52</v>
      </c>
      <c r="L4" s="22" t="s">
        <v>50</v>
      </c>
      <c r="M4" s="22" t="s">
        <v>51</v>
      </c>
      <c r="R4" s="21"/>
    </row>
    <row r="5" spans="1:18">
      <c r="A5" s="21" t="s">
        <v>71</v>
      </c>
      <c r="C5" s="59">
        <v>0</v>
      </c>
      <c r="D5" s="59">
        <v>0</v>
      </c>
      <c r="E5" s="60">
        <v>0</v>
      </c>
      <c r="F5" s="60">
        <v>0</v>
      </c>
      <c r="G5" s="60">
        <v>0</v>
      </c>
      <c r="H5" s="51">
        <v>0</v>
      </c>
      <c r="I5" s="13">
        <v>0</v>
      </c>
      <c r="K5" s="39">
        <f t="array" ref="K5">IF(ISNUMBER(C5:I5),AVERAGE(C5:I5),"")</f>
        <v>0</v>
      </c>
      <c r="L5" s="39">
        <f t="array" ref="L5">IF(ISNUMBER(C5:I5),MIN(C5:I5),"")</f>
        <v>0</v>
      </c>
      <c r="M5" s="39">
        <f t="array" ref="M5">IF(ISNUMBER(C5:I5),MAX(C5:I5),"")</f>
        <v>0</v>
      </c>
    </row>
    <row r="6" spans="1:18">
      <c r="C6" s="59"/>
      <c r="D6" s="59"/>
      <c r="E6" s="60"/>
      <c r="F6" s="60"/>
      <c r="G6" s="60"/>
      <c r="H6" s="51"/>
      <c r="I6" s="13"/>
      <c r="K6" s="53"/>
      <c r="R6" s="21"/>
    </row>
    <row r="7" spans="1:18">
      <c r="A7" s="21" t="s">
        <v>72</v>
      </c>
      <c r="C7" s="61">
        <v>54.836216370022079</v>
      </c>
      <c r="D7" s="61">
        <v>57.632400929953675</v>
      </c>
      <c r="E7" s="62">
        <v>55.570403070023268</v>
      </c>
      <c r="F7" s="62">
        <v>53.042792789984304</v>
      </c>
      <c r="G7" s="62">
        <v>55.948791599995339</v>
      </c>
      <c r="H7" s="63">
        <v>62.838205378587496</v>
      </c>
      <c r="I7" s="39">
        <v>55.006189627268178</v>
      </c>
      <c r="K7" s="39">
        <f t="array" ref="K7">IF(ISNUMBER(C7:I7),AVERAGE(C7:I7),"")</f>
        <v>56.410714252262046</v>
      </c>
      <c r="L7" s="39">
        <f t="array" ref="L7">IF(ISNUMBER(C7:I7),MIN(C7:I7),"")</f>
        <v>53.042792789984304</v>
      </c>
      <c r="M7" s="39">
        <f t="array" ref="M7">IF(ISNUMBER(C7:I7),MAX(C7:I7),"")</f>
        <v>62.838205378587496</v>
      </c>
      <c r="R7" s="21"/>
    </row>
    <row r="8" spans="1:18">
      <c r="A8" s="21"/>
      <c r="C8" s="61"/>
      <c r="D8" s="61"/>
      <c r="E8" s="62"/>
      <c r="F8" s="62"/>
      <c r="G8" s="62"/>
      <c r="H8" s="63"/>
      <c r="I8" s="39"/>
      <c r="J8" s="21"/>
      <c r="K8" s="39" t="str">
        <f t="array" ref="K8">IF(ISNUMBER(C8:I8),AVERAGE(C8:I8),"")</f>
        <v/>
      </c>
      <c r="L8" s="39" t="str">
        <f t="array" ref="L8">IF(ISNUMBER(C8:I8),MIN(C8:I8),"")</f>
        <v/>
      </c>
      <c r="M8" s="39" t="str">
        <f t="array" ref="M8">IF(ISNUMBER(C8:I8),MAX(C8:I8),"")</f>
        <v/>
      </c>
      <c r="R8" s="70"/>
    </row>
    <row r="9" spans="1:18">
      <c r="A9" s="70" t="s">
        <v>136</v>
      </c>
      <c r="C9" s="61">
        <v>58.055970179954357</v>
      </c>
      <c r="D9" s="61">
        <v>60.993344490028861</v>
      </c>
      <c r="E9" s="62">
        <v>58.987195020028793</v>
      </c>
      <c r="F9" s="62">
        <v>55.882275540020601</v>
      </c>
      <c r="G9" s="62">
        <v>57.077054580000336</v>
      </c>
      <c r="H9" s="63">
        <v>67.742965732335193</v>
      </c>
      <c r="I9" s="39">
        <v>57.833874499080565</v>
      </c>
      <c r="J9" s="50"/>
      <c r="K9" s="39">
        <f t="array" ref="K9">IF(ISNUMBER(C9:I9),AVERAGE(C9:I9),"")</f>
        <v>59.510382863064102</v>
      </c>
      <c r="L9" s="39">
        <f t="array" ref="L9">IF(ISNUMBER(C9:I9),MIN(C9:I9),"")</f>
        <v>55.882275540020601</v>
      </c>
      <c r="M9" s="39">
        <f t="array" ref="M9">IF(ISNUMBER(C9:I9),MAX(C9:I9),"")</f>
        <v>67.742965732335193</v>
      </c>
      <c r="R9" s="70"/>
    </row>
    <row r="10" spans="1:18">
      <c r="A10" s="70"/>
      <c r="C10" s="61"/>
      <c r="D10" s="61"/>
      <c r="E10" s="62"/>
      <c r="F10" s="62"/>
      <c r="G10" s="62"/>
      <c r="H10" s="63"/>
      <c r="I10" s="39"/>
      <c r="K10" s="39" t="str">
        <f t="array" ref="K10">IF(ISNUMBER(C10:I10),AVERAGE(C10:I10),"")</f>
        <v/>
      </c>
      <c r="L10" s="39" t="str">
        <f t="array" ref="L10">IF(ISNUMBER(C10:I10),MIN(C10:I10),"")</f>
        <v/>
      </c>
      <c r="M10" s="39" t="str">
        <f t="array" ref="M10">IF(ISNUMBER(C10:I10),MAX(C10:I10),"")</f>
        <v/>
      </c>
      <c r="R10" s="70"/>
    </row>
    <row r="11" spans="1:18">
      <c r="A11" s="70" t="s">
        <v>137</v>
      </c>
      <c r="C11" s="61">
        <v>58.106798490040049</v>
      </c>
      <c r="D11" s="61">
        <v>61.102531230038551</v>
      </c>
      <c r="E11" s="62">
        <v>58.173314550014794</v>
      </c>
      <c r="F11" s="62">
        <v>55.548440220007379</v>
      </c>
      <c r="G11" s="62">
        <v>56.414404020103895</v>
      </c>
      <c r="H11" s="63">
        <v>67.962728707691994</v>
      </c>
      <c r="I11" s="39">
        <v>57.370832736532549</v>
      </c>
      <c r="K11" s="39">
        <f t="array" ref="K11">IF(ISNUMBER(C11:I11),AVERAGE(C11:I11),"")</f>
        <v>59.239864279204184</v>
      </c>
      <c r="L11" s="39">
        <f t="array" ref="L11">IF(ISNUMBER(C11:I11),MIN(C11:I11),"")</f>
        <v>55.548440220007379</v>
      </c>
      <c r="M11" s="39">
        <f t="array" ref="M11">IF(ISNUMBER(C11:I11),MAX(C11:I11),"")</f>
        <v>67.962728707691994</v>
      </c>
      <c r="R11" s="70"/>
    </row>
    <row r="12" spans="1:18">
      <c r="A12" s="70"/>
      <c r="C12" s="61"/>
      <c r="D12" s="61"/>
      <c r="E12" s="62"/>
      <c r="F12" s="62"/>
      <c r="G12" s="62"/>
      <c r="H12" s="63"/>
      <c r="I12" s="39"/>
      <c r="K12" s="39" t="str">
        <f t="array" ref="K12">IF(ISNUMBER(C12:I12),AVERAGE(C12:I12),"")</f>
        <v/>
      </c>
      <c r="L12" s="39" t="str">
        <f t="array" ref="L12">IF(ISNUMBER(C12:I12),MIN(C12:I12),"")</f>
        <v/>
      </c>
      <c r="M12" s="39" t="str">
        <f t="array" ref="M12">IF(ISNUMBER(C12:I12),MAX(C12:I12),"")</f>
        <v/>
      </c>
      <c r="R12" s="70"/>
    </row>
    <row r="13" spans="1:18">
      <c r="A13" s="70" t="s">
        <v>68</v>
      </c>
      <c r="C13" s="61">
        <v>59.540658839915544</v>
      </c>
      <c r="D13" s="61">
        <v>62.105919720002127</v>
      </c>
      <c r="E13" s="62">
        <v>60.281748149970639</v>
      </c>
      <c r="F13" s="62">
        <v>56.609559629967876</v>
      </c>
      <c r="G13" s="62">
        <v>58.191512340040184</v>
      </c>
      <c r="H13" s="63">
        <v>69.772915087710459</v>
      </c>
      <c r="I13" s="39">
        <v>59.134337957363229</v>
      </c>
      <c r="K13" s="39">
        <f t="array" ref="K13">IF(ISNUMBER(C13:I13),AVERAGE(C13:I13),"")</f>
        <v>60.80523596071</v>
      </c>
      <c r="L13" s="39">
        <f t="array" ref="L13">IF(ISNUMBER(C13:I13),MIN(C13:I13),"")</f>
        <v>56.609559629967876</v>
      </c>
      <c r="M13" s="39">
        <f t="array" ref="M13">IF(ISNUMBER(C13:I13),MAX(C13:I13),"")</f>
        <v>69.772915087710459</v>
      </c>
      <c r="R13" s="70"/>
    </row>
    <row r="14" spans="1:18">
      <c r="A14" s="70"/>
      <c r="C14" s="61"/>
      <c r="D14" s="61"/>
      <c r="E14" s="61"/>
      <c r="F14" s="61"/>
      <c r="G14" s="61"/>
      <c r="H14" s="61"/>
      <c r="I14" s="61"/>
      <c r="J14" s="70"/>
      <c r="K14" s="39"/>
      <c r="L14" s="39"/>
      <c r="M14" s="39"/>
      <c r="R14" s="21"/>
    </row>
    <row r="15" spans="1:18">
      <c r="A15" s="21" t="s">
        <v>66</v>
      </c>
      <c r="C15" s="61">
        <v>60.635036280006091</v>
      </c>
      <c r="D15" s="61">
        <v>63.254890530026181</v>
      </c>
      <c r="E15" s="62">
        <v>61.922059289966953</v>
      </c>
      <c r="F15" s="62">
        <v>58.135036440040096</v>
      </c>
      <c r="G15" s="62">
        <v>60.751753139996765</v>
      </c>
      <c r="H15" s="63">
        <v>69.73346742461024</v>
      </c>
      <c r="I15" s="39">
        <v>60.459798025698603</v>
      </c>
      <c r="J15" s="50"/>
      <c r="K15" s="39">
        <f t="array" ref="K15">IF(ISNUMBER(C15:I15),AVERAGE(C15:I15),"")</f>
        <v>62.12743444719213</v>
      </c>
      <c r="L15" s="39">
        <f t="array" ref="L15">IF(ISNUMBER(C15:I15),MIN(C15:I15),"")</f>
        <v>58.135036440040096</v>
      </c>
      <c r="M15" s="39">
        <f t="array" ref="M15">IF(ISNUMBER(C15:I15),MAX(C15:I15),"")</f>
        <v>69.73346742461024</v>
      </c>
      <c r="R15" s="70"/>
    </row>
    <row r="16" spans="1:18">
      <c r="A16" s="70"/>
      <c r="C16" s="61"/>
      <c r="D16" s="61"/>
      <c r="E16" s="61"/>
      <c r="F16" s="61"/>
      <c r="G16" s="62"/>
      <c r="H16" s="63"/>
      <c r="I16" s="39"/>
      <c r="K16" s="39" t="str">
        <f t="array" ref="K16">IF(ISNUMBER(C16:I16),AVERAGE(C16:I16),"")</f>
        <v/>
      </c>
      <c r="L16" s="39" t="str">
        <f t="array" ref="L16">IF(ISNUMBER(C16:I16),MIN(C16:I16),"")</f>
        <v/>
      </c>
      <c r="M16" s="39" t="str">
        <f t="array" ref="M16">IF(ISNUMBER(C16:I16),MAX(C16:I16),"")</f>
        <v/>
      </c>
      <c r="R16" s="21"/>
    </row>
    <row r="17" spans="1:18">
      <c r="A17" s="21" t="s">
        <v>132</v>
      </c>
      <c r="C17" s="61">
        <v>40.490710259929131</v>
      </c>
      <c r="D17" s="61">
        <v>43.374746219924283</v>
      </c>
      <c r="E17" s="62">
        <v>40.766187150018354</v>
      </c>
      <c r="F17" s="62">
        <v>36.284510730061839</v>
      </c>
      <c r="G17" s="62">
        <v>38.260539719995279</v>
      </c>
      <c r="H17" s="63">
        <v>52.783981686971117</v>
      </c>
      <c r="I17" s="39">
        <v>40.99877373146974</v>
      </c>
      <c r="K17" s="39">
        <f t="array" ref="K17">IF(ISNUMBER(C17:I17),AVERAGE(C17:I17),"")</f>
        <v>41.851349928338536</v>
      </c>
      <c r="L17" s="39">
        <f t="array" ref="L17">IF(ISNUMBER(C17:I17),MIN(C17:I17),"")</f>
        <v>36.284510730061839</v>
      </c>
      <c r="M17" s="39">
        <f t="array" ref="M17">IF(ISNUMBER(C17:I17),MAX(C17:I17),"")</f>
        <v>52.783981686971117</v>
      </c>
      <c r="R17" s="70"/>
    </row>
    <row r="18" spans="1:18">
      <c r="A18" s="70"/>
      <c r="C18" s="61"/>
      <c r="D18" s="61"/>
      <c r="E18" s="94">
        <v>52.173063930039966</v>
      </c>
      <c r="F18" s="61"/>
      <c r="G18" s="61"/>
      <c r="H18" s="62"/>
      <c r="I18" s="61"/>
      <c r="K18" s="39"/>
      <c r="L18" s="39"/>
      <c r="M18" s="39"/>
      <c r="R18" s="21"/>
    </row>
    <row r="19" spans="1:18">
      <c r="A19" s="21" t="s">
        <v>130</v>
      </c>
      <c r="C19" s="61">
        <v>48.547938659989718</v>
      </c>
      <c r="D19" s="61">
        <v>54.759032640002928</v>
      </c>
      <c r="E19" s="95" t="s">
        <v>64</v>
      </c>
      <c r="F19" s="62">
        <v>44.518696949961011</v>
      </c>
      <c r="G19" s="62">
        <v>50.774971650002833</v>
      </c>
      <c r="H19" s="62">
        <v>66.880811545396028</v>
      </c>
      <c r="I19" s="39">
        <v>50.417655658771601</v>
      </c>
      <c r="K19" s="39">
        <f t="array" ref="K19">IF(ISNUMBER(C19:I19),AVERAGE(C19:I19),"")</f>
        <v>52.649851184020683</v>
      </c>
      <c r="L19" s="39">
        <f t="array" ref="L19">IF(ISNUMBER(C19:I19),MIN(C19:I19),"")</f>
        <v>44.518696949961011</v>
      </c>
      <c r="M19" s="39">
        <f t="array" ref="M19">IF(ISNUMBER(C19:I19),MAX(C19:I19),"")</f>
        <v>66.880811545396028</v>
      </c>
      <c r="R19" s="6"/>
    </row>
    <row r="20" spans="1:18">
      <c r="A20" s="6"/>
      <c r="C20" s="61"/>
      <c r="D20" s="61"/>
      <c r="E20" s="61"/>
      <c r="F20" s="61"/>
      <c r="G20" s="61"/>
      <c r="I20" s="61"/>
      <c r="K20" s="39"/>
      <c r="L20" s="39"/>
      <c r="M20" s="39"/>
      <c r="R20" s="21"/>
    </row>
    <row r="21" spans="1:18">
      <c r="A21" s="21" t="s">
        <v>147</v>
      </c>
      <c r="C21" s="61">
        <v>48.361568189960877</v>
      </c>
      <c r="D21" s="61">
        <v>54.605920199961467</v>
      </c>
      <c r="E21" s="62">
        <v>53.51279778001043</v>
      </c>
      <c r="F21" s="62">
        <v>43.475147819956149</v>
      </c>
      <c r="G21" s="62">
        <v>49.011668550031686</v>
      </c>
      <c r="H21" s="62">
        <v>62.475833884390283</v>
      </c>
      <c r="I21" s="39">
        <v>48.514711001564656</v>
      </c>
      <c r="K21" s="39">
        <f t="array" ref="K21">IF(ISNUMBER(C21:I21),AVERAGE(C21:I21),"")</f>
        <v>51.422521060839365</v>
      </c>
      <c r="L21" s="39">
        <f t="array" ref="L21">IF(ISNUMBER(C21:I21),MIN(C21:I21),"")</f>
        <v>43.475147819956149</v>
      </c>
      <c r="M21" s="39">
        <f t="array" ref="M21">IF(ISNUMBER(C21:I21),MAX(C21:I21),"")</f>
        <v>62.475833884390283</v>
      </c>
      <c r="R21" s="21"/>
    </row>
    <row r="22" spans="1:18">
      <c r="A22" s="21"/>
      <c r="C22" s="61"/>
      <c r="D22" s="61"/>
      <c r="E22" s="62"/>
      <c r="F22" s="62"/>
      <c r="G22" s="62"/>
      <c r="H22" s="63"/>
      <c r="I22" s="39"/>
      <c r="K22" s="39"/>
      <c r="L22" s="39"/>
      <c r="M22" s="39"/>
      <c r="R22" s="21"/>
    </row>
    <row r="23" spans="1:18">
      <c r="A23" s="21" t="s">
        <v>148</v>
      </c>
      <c r="C23" s="61">
        <v>58.794549450015793</v>
      </c>
      <c r="D23" s="61">
        <v>64.021080240017909</v>
      </c>
      <c r="E23" s="62">
        <v>58.452556499951832</v>
      </c>
      <c r="F23" s="62">
        <v>54.400096919910403</v>
      </c>
      <c r="G23" s="62">
        <v>63.572410590080594</v>
      </c>
      <c r="H23" s="63">
        <v>60.010102560000192</v>
      </c>
      <c r="I23" s="39">
        <v>54.280341970423585</v>
      </c>
      <c r="K23" s="39">
        <f t="array" ref="K23">IF(ISNUMBER(C23:I23),AVERAGE(C23:I23),"")</f>
        <v>59.075876890057188</v>
      </c>
      <c r="L23" s="39">
        <f t="array" ref="L23">IF(ISNUMBER(C23:I23),MIN(C23:I23),"")</f>
        <v>54.280341970423585</v>
      </c>
      <c r="M23" s="39">
        <f t="array" ref="M23">IF(ISNUMBER(C23:I23),MAX(C23:I23),"")</f>
        <v>64.021080240017909</v>
      </c>
      <c r="N23" s="144" t="s">
        <v>86</v>
      </c>
      <c r="O23" s="144"/>
      <c r="P23" s="144"/>
      <c r="R23" s="70"/>
    </row>
    <row r="24" spans="1:18">
      <c r="A24" s="70"/>
      <c r="C24" s="61"/>
      <c r="D24" s="61"/>
      <c r="E24" s="62"/>
      <c r="F24" s="62"/>
      <c r="G24" s="62"/>
      <c r="H24" s="95">
        <v>4.3507790011036835</v>
      </c>
      <c r="I24" s="39"/>
      <c r="K24" s="39"/>
      <c r="L24" s="39"/>
      <c r="M24" s="39"/>
      <c r="R24" s="21"/>
    </row>
    <row r="25" spans="1:18">
      <c r="A25" s="21" t="s">
        <v>149</v>
      </c>
      <c r="C25" s="61">
        <v>-8.6113197300170938</v>
      </c>
      <c r="D25" s="61">
        <v>-6.3899343299183826</v>
      </c>
      <c r="E25" s="62">
        <v>-6.9490457400048946</v>
      </c>
      <c r="F25" s="62">
        <v>-14.508658709966387</v>
      </c>
      <c r="G25" s="62">
        <v>-11.442017339932892</v>
      </c>
      <c r="H25" s="95" t="s">
        <v>64</v>
      </c>
      <c r="I25" s="39">
        <v>-8.5577758076670261</v>
      </c>
      <c r="K25" s="39">
        <f t="array" ref="K25">IF(ISNUMBER(C25:I25),AVERAGE(C25:I25),"")</f>
        <v>-9.4097919429177797</v>
      </c>
      <c r="L25" s="39">
        <f t="array" ref="L25">IF(ISNUMBER(C25:I25),MIN(C25:I25),"")</f>
        <v>-14.508658709966387</v>
      </c>
      <c r="M25" s="39">
        <f t="array" ref="M25">IF(ISNUMBER(C25:I25),MAX(C25:I25),"")</f>
        <v>-6.3899343299183826</v>
      </c>
      <c r="R25" s="70"/>
    </row>
    <row r="26" spans="1:18">
      <c r="A26" s="70"/>
      <c r="C26" s="61"/>
      <c r="D26" s="61"/>
      <c r="E26" s="62"/>
      <c r="F26" s="62"/>
      <c r="G26" s="62"/>
      <c r="H26" s="63"/>
      <c r="I26" s="39"/>
      <c r="K26" s="39" t="str">
        <f t="array" ref="K26">IF(ISNUMBER(C26:I26),AVERAGE(C26:I26),"")</f>
        <v/>
      </c>
      <c r="L26" s="39" t="str">
        <f t="array" ref="L26">IF(ISNUMBER(C26:I26),MIN(C26:I26),"")</f>
        <v/>
      </c>
      <c r="M26" s="39" t="str">
        <f t="array" ref="M26">IF(ISNUMBER(C26:I26),MAX(C26:I26),"")</f>
        <v/>
      </c>
      <c r="R26" s="21"/>
    </row>
    <row r="27" spans="1:18">
      <c r="A27" s="21" t="s">
        <v>150</v>
      </c>
      <c r="C27" s="61">
        <v>-21.59136407999052</v>
      </c>
      <c r="D27" s="61">
        <v>-22.242091949988403</v>
      </c>
      <c r="E27" s="62">
        <v>-24.159762509997844</v>
      </c>
      <c r="F27" s="62">
        <v>-26.755771380078137</v>
      </c>
      <c r="G27" s="62">
        <v>-21.744476519889307</v>
      </c>
      <c r="H27" s="63">
        <v>-19.646976930342074</v>
      </c>
      <c r="I27" s="39">
        <v>-25.474912526136986</v>
      </c>
      <c r="K27" s="39">
        <f t="array" ref="K27">IF(ISNUMBER(C27:I27),AVERAGE(C27:I27),"")</f>
        <v>-23.087907985203323</v>
      </c>
      <c r="L27" s="39">
        <f t="array" ref="L27">IF(ISNUMBER(C27:I27),MIN(C27:I27),"")</f>
        <v>-26.755771380078137</v>
      </c>
      <c r="M27" s="39">
        <f t="array" ref="M27">IF(ISNUMBER(C27:I27),MAX(C27:I27),"")</f>
        <v>-19.646976930342074</v>
      </c>
    </row>
    <row r="28" spans="1:18">
      <c r="C28" s="61"/>
      <c r="D28" s="61"/>
      <c r="E28" s="62"/>
      <c r="F28" s="62"/>
      <c r="G28" s="62"/>
      <c r="I28" s="39"/>
      <c r="K28" s="39" t="str">
        <f t="array" ref="K28">IF(ISNUMBER(C28:I28),AVERAGE(C28:I28),"")</f>
        <v/>
      </c>
      <c r="L28" s="39" t="str">
        <f t="array" ref="L28">IF(ISNUMBER(C28:I28),MIN(C28:I28),"")</f>
        <v/>
      </c>
      <c r="M28" s="39" t="str">
        <f t="array" ref="M28">IF(ISNUMBER(C28:I28),MAX(C28:I28),"")</f>
        <v/>
      </c>
      <c r="R28" s="21"/>
    </row>
    <row r="29" spans="1:18">
      <c r="A29" s="21" t="s">
        <v>139</v>
      </c>
      <c r="C29" s="61">
        <v>-35.764932449946855</v>
      </c>
      <c r="D29" s="61">
        <v>-38.687246519916705</v>
      </c>
      <c r="E29" s="62">
        <v>-39.692517539946863</v>
      </c>
      <c r="F29" s="62">
        <v>-41.356046550098576</v>
      </c>
      <c r="G29" s="62">
        <v>-35.966363159937671</v>
      </c>
      <c r="H29" s="63">
        <v>-33.584052086221746</v>
      </c>
      <c r="I29" s="39">
        <v>-38.484079803464226</v>
      </c>
      <c r="K29" s="39">
        <f t="array" ref="K29">IF(ISNUMBER(C29:I29),AVERAGE(C29:I29),"")</f>
        <v>-37.647891158504656</v>
      </c>
      <c r="L29" s="39">
        <f t="array" ref="L29">IF(ISNUMBER(C29:I29),MIN(C29:I29),"")</f>
        <v>-41.356046550098576</v>
      </c>
      <c r="M29" s="39">
        <f t="array" ref="M29">IF(ISNUMBER(C29:I29),MAX(C29:I29),"")</f>
        <v>-33.584052086221746</v>
      </c>
      <c r="R29" s="70"/>
    </row>
    <row r="31" spans="1:18">
      <c r="A31" s="139" t="s">
        <v>26</v>
      </c>
      <c r="B31" s="139"/>
      <c r="C31" s="22" t="s">
        <v>57</v>
      </c>
      <c r="D31" s="22" t="s">
        <v>56</v>
      </c>
      <c r="E31" s="22" t="s">
        <v>55</v>
      </c>
      <c r="F31" s="22" t="s">
        <v>54</v>
      </c>
      <c r="G31" s="22" t="s">
        <v>53</v>
      </c>
      <c r="H31" s="22" t="s">
        <v>61</v>
      </c>
      <c r="I31" s="22" t="s">
        <v>62</v>
      </c>
      <c r="K31" s="22" t="s">
        <v>52</v>
      </c>
      <c r="L31" s="22" t="s">
        <v>50</v>
      </c>
      <c r="M31" s="22" t="s">
        <v>51</v>
      </c>
    </row>
    <row r="32" spans="1:18">
      <c r="A32" s="21" t="s">
        <v>71</v>
      </c>
      <c r="C32" s="59">
        <v>0</v>
      </c>
      <c r="D32" s="59">
        <v>0</v>
      </c>
      <c r="E32" s="60">
        <v>0</v>
      </c>
      <c r="F32" s="60">
        <v>0</v>
      </c>
      <c r="G32" s="60">
        <v>0</v>
      </c>
      <c r="H32" s="51">
        <v>0</v>
      </c>
      <c r="I32" s="13">
        <v>0</v>
      </c>
      <c r="K32" s="39">
        <f t="array" ref="K32">IF(ISNUMBER(C32:I32),AVERAGE(C32:I32),"")</f>
        <v>0</v>
      </c>
      <c r="L32" s="39">
        <f t="array" ref="L32">IF(ISNUMBER(C32:I32),MIN(C32:I32),"")</f>
        <v>0</v>
      </c>
      <c r="M32" s="39">
        <f t="array" ref="M32">IF(ISNUMBER(C32:I32),MAX(C32:I32),"")</f>
        <v>0</v>
      </c>
    </row>
    <row r="33" spans="1:15">
      <c r="A33" s="21"/>
      <c r="C33" s="59"/>
      <c r="D33" s="59"/>
      <c r="E33" s="60"/>
      <c r="F33" s="60"/>
      <c r="G33" s="60"/>
      <c r="H33" s="51"/>
      <c r="I33" s="13"/>
    </row>
    <row r="34" spans="1:15">
      <c r="A34" s="31" t="s">
        <v>78</v>
      </c>
      <c r="C34" s="61">
        <v>35.107929479964817</v>
      </c>
      <c r="D34" s="61">
        <v>37.35692531999382</v>
      </c>
      <c r="E34" s="62">
        <v>33.768195629994359</v>
      </c>
      <c r="F34" s="62">
        <v>34.513050000039946</v>
      </c>
      <c r="G34" s="62">
        <v>36.082452510001268</v>
      </c>
      <c r="H34" s="63">
        <v>32.390046119827986</v>
      </c>
      <c r="I34" s="39">
        <v>34.427887794177941</v>
      </c>
      <c r="J34" s="53"/>
      <c r="K34" s="39">
        <f t="array" ref="K34">IF(ISNUMBER(C34:I34),AVERAGE(C34:I34),"")</f>
        <v>34.806640979142877</v>
      </c>
      <c r="L34" s="39">
        <f t="array" ref="L34">IF(ISNUMBER(C34:I34),MIN(C34:I34),"")</f>
        <v>32.390046119827986</v>
      </c>
      <c r="M34" s="39">
        <f t="array" ref="M34">IF(ISNUMBER(C34:I34),MAX(C34:I34),"")</f>
        <v>37.35692531999382</v>
      </c>
    </row>
    <row r="36" spans="1:15">
      <c r="A36" s="142" t="s">
        <v>63</v>
      </c>
      <c r="B36" s="139"/>
      <c r="C36" s="22" t="s">
        <v>57</v>
      </c>
      <c r="D36" s="22" t="s">
        <v>56</v>
      </c>
      <c r="E36" s="22" t="s">
        <v>55</v>
      </c>
      <c r="F36" s="22" t="s">
        <v>54</v>
      </c>
      <c r="G36" s="22" t="s">
        <v>53</v>
      </c>
      <c r="H36" s="22" t="s">
        <v>61</v>
      </c>
      <c r="I36" s="22" t="s">
        <v>62</v>
      </c>
      <c r="J36" s="22"/>
      <c r="K36" s="22" t="s">
        <v>52</v>
      </c>
      <c r="L36" s="22" t="s">
        <v>50</v>
      </c>
      <c r="M36" s="22" t="s">
        <v>51</v>
      </c>
      <c r="O36" s="21"/>
    </row>
    <row r="37" spans="1:15">
      <c r="A37" s="21" t="s">
        <v>71</v>
      </c>
      <c r="C37" s="59">
        <v>0</v>
      </c>
      <c r="D37" s="59">
        <v>0</v>
      </c>
      <c r="E37" s="60">
        <v>0</v>
      </c>
      <c r="F37" s="60">
        <v>0</v>
      </c>
      <c r="G37" s="60">
        <v>0</v>
      </c>
      <c r="H37" s="51">
        <v>0</v>
      </c>
      <c r="I37" s="13">
        <v>0</v>
      </c>
      <c r="J37" s="53"/>
      <c r="K37" s="39">
        <f t="array" ref="K37">IF(ISNUMBER(C37:I37),AVERAGE(C37:I37),"")</f>
        <v>0</v>
      </c>
      <c r="L37" s="39">
        <f t="array" ref="L37">IF(ISNUMBER(C37:I37),MIN(C37:I37),"")</f>
        <v>0</v>
      </c>
      <c r="M37" s="39">
        <f t="array" ref="M37">IF(ISNUMBER(C37:I37),MAX(C37:I37),"")</f>
        <v>0</v>
      </c>
    </row>
    <row r="38" spans="1:15">
      <c r="A38" s="21"/>
      <c r="C38" s="59"/>
      <c r="D38" s="59"/>
      <c r="E38" s="60"/>
      <c r="F38" s="60"/>
      <c r="G38" s="60"/>
      <c r="H38" s="51"/>
      <c r="I38" s="13"/>
      <c r="J38" s="53"/>
      <c r="K38" s="53"/>
      <c r="O38" s="21"/>
    </row>
    <row r="39" spans="1:15">
      <c r="A39" s="21" t="s">
        <v>72</v>
      </c>
      <c r="C39" s="61">
        <v>54.836216370022079</v>
      </c>
      <c r="D39" s="61">
        <v>57.632400929953675</v>
      </c>
      <c r="E39" s="62">
        <v>55.570403070023268</v>
      </c>
      <c r="F39" s="62">
        <v>53.042792789984304</v>
      </c>
      <c r="G39" s="62">
        <v>55.948791599995339</v>
      </c>
      <c r="H39" s="63">
        <v>62.838205378587496</v>
      </c>
      <c r="I39" s="39">
        <v>55.006189627268178</v>
      </c>
      <c r="J39" s="53"/>
      <c r="K39" s="39">
        <f t="array" ref="K39">IF(ISNUMBER(C39:I39),AVERAGE(C39:I39),"")</f>
        <v>56.410714252262046</v>
      </c>
      <c r="L39" s="39">
        <f t="array" ref="L39">IF(ISNUMBER(C39:I39),MIN(C39:I39),"")</f>
        <v>53.042792789984304</v>
      </c>
      <c r="M39" s="39">
        <f t="array" ref="M39">IF(ISNUMBER(C39:I39),MAX(C39:I39),"")</f>
        <v>62.838205378587496</v>
      </c>
      <c r="O39" s="21"/>
    </row>
    <row r="40" spans="1:15">
      <c r="A40" s="21"/>
      <c r="C40" s="61"/>
      <c r="D40" s="61"/>
      <c r="E40" s="62"/>
      <c r="F40" s="62"/>
      <c r="G40" s="62"/>
      <c r="H40" s="63"/>
      <c r="I40" s="39"/>
      <c r="J40" s="53"/>
      <c r="K40" s="39" t="str">
        <f t="array" ref="K40">IF(ISNUMBER(C40:I40),AVERAGE(C40:I40),"")</f>
        <v/>
      </c>
      <c r="L40" s="39" t="str">
        <f t="array" ref="L40">IF(ISNUMBER(C40:I40),MIN(C40:I40),"")</f>
        <v/>
      </c>
      <c r="M40" s="39" t="str">
        <f t="array" ref="M40">IF(ISNUMBER(C40:I40),MAX(C40:I40),"")</f>
        <v/>
      </c>
      <c r="O40" s="70"/>
    </row>
    <row r="41" spans="1:15">
      <c r="A41" s="70" t="s">
        <v>136</v>
      </c>
      <c r="C41" s="61">
        <v>58.055970179954357</v>
      </c>
      <c r="D41" s="61">
        <v>60.993344490028861</v>
      </c>
      <c r="E41" s="62">
        <v>58.987195020028793</v>
      </c>
      <c r="F41" s="62">
        <v>55.882275540020601</v>
      </c>
      <c r="G41" s="62">
        <v>57.077054580000336</v>
      </c>
      <c r="H41" s="63">
        <v>67.742965732335193</v>
      </c>
      <c r="I41" s="39">
        <v>57.833874499080565</v>
      </c>
      <c r="J41" s="53"/>
      <c r="K41" s="39">
        <f t="array" ref="K41">IF(ISNUMBER(C41:I41),AVERAGE(C41:I41),"")</f>
        <v>59.510382863064102</v>
      </c>
      <c r="L41" s="39">
        <f t="array" ref="L41">IF(ISNUMBER(C41:I41),MIN(C41:I41),"")</f>
        <v>55.882275540020601</v>
      </c>
      <c r="M41" s="39">
        <f t="array" ref="M41">IF(ISNUMBER(C41:I41),MAX(C41:I41),"")</f>
        <v>67.742965732335193</v>
      </c>
      <c r="O41" s="70"/>
    </row>
    <row r="42" spans="1:15">
      <c r="A42" s="70"/>
      <c r="C42" s="61"/>
      <c r="D42" s="61"/>
      <c r="E42" s="62"/>
      <c r="F42" s="62"/>
      <c r="G42" s="62"/>
      <c r="H42" s="63"/>
      <c r="I42" s="39"/>
      <c r="J42" s="53"/>
      <c r="K42" s="39" t="str">
        <f t="array" ref="K42">IF(ISNUMBER(C42:I42),AVERAGE(C42:I42),"")</f>
        <v/>
      </c>
      <c r="L42" s="39" t="str">
        <f t="array" ref="L42">IF(ISNUMBER(C42:I42),MIN(C42:I42),"")</f>
        <v/>
      </c>
      <c r="M42" s="39" t="str">
        <f t="array" ref="M42">IF(ISNUMBER(C42:I42),MAX(C42:I42),"")</f>
        <v/>
      </c>
      <c r="O42" s="70"/>
    </row>
    <row r="43" spans="1:15">
      <c r="A43" s="70" t="s">
        <v>137</v>
      </c>
      <c r="C43" s="61">
        <v>58.106798490040049</v>
      </c>
      <c r="D43" s="61">
        <v>61.102531230038551</v>
      </c>
      <c r="E43" s="62">
        <v>58.173314550014794</v>
      </c>
      <c r="F43" s="62">
        <v>55.548440220007379</v>
      </c>
      <c r="G43" s="62">
        <v>56.414404020103895</v>
      </c>
      <c r="H43" s="63">
        <v>67.962728707691994</v>
      </c>
      <c r="I43" s="39">
        <v>57.370832736532549</v>
      </c>
      <c r="J43" s="53"/>
      <c r="K43" s="39">
        <f t="array" ref="K43">IF(ISNUMBER(C43:I43),AVERAGE(C43:I43),"")</f>
        <v>59.239864279204184</v>
      </c>
      <c r="L43" s="39">
        <f t="array" ref="L43">IF(ISNUMBER(C43:I43),MIN(C43:I43),"")</f>
        <v>55.548440220007379</v>
      </c>
      <c r="M43" s="39">
        <f t="array" ref="M43">IF(ISNUMBER(C43:I43),MAX(C43:I43),"")</f>
        <v>67.962728707691994</v>
      </c>
      <c r="O43" s="70"/>
    </row>
    <row r="44" spans="1:15">
      <c r="A44" s="70"/>
      <c r="C44" s="61"/>
      <c r="D44" s="61"/>
      <c r="E44" s="62"/>
      <c r="F44" s="62"/>
      <c r="G44" s="62"/>
      <c r="H44" s="63"/>
      <c r="I44" s="39"/>
      <c r="J44" s="53"/>
      <c r="K44" s="39" t="str">
        <f t="array" ref="K44">IF(ISNUMBER(C44:I44),AVERAGE(C44:I44),"")</f>
        <v/>
      </c>
      <c r="L44" s="39" t="str">
        <f t="array" ref="L44">IF(ISNUMBER(C44:I44),MIN(C44:I44),"")</f>
        <v/>
      </c>
      <c r="M44" s="39" t="str">
        <f t="array" ref="M44">IF(ISNUMBER(C44:I44),MAX(C44:I44),"")</f>
        <v/>
      </c>
      <c r="O44" s="70"/>
    </row>
    <row r="45" spans="1:15">
      <c r="A45" s="70" t="s">
        <v>73</v>
      </c>
      <c r="C45" s="61">
        <v>80.408503889949287</v>
      </c>
      <c r="D45" s="61">
        <v>82.666284869956101</v>
      </c>
      <c r="E45" s="62">
        <v>78.541661640025524</v>
      </c>
      <c r="F45" s="62">
        <v>77.485562310052359</v>
      </c>
      <c r="G45" s="62">
        <v>76.507274220025408</v>
      </c>
      <c r="H45" s="63">
        <v>87.132677091745762</v>
      </c>
      <c r="I45" s="39">
        <v>79.740905413665757</v>
      </c>
      <c r="J45" s="53"/>
      <c r="K45" s="39">
        <f t="array" ref="K45">IF(ISNUMBER(C45:I45),AVERAGE(C45:I45),"")</f>
        <v>80.354695633631465</v>
      </c>
      <c r="L45" s="39">
        <f t="array" ref="L45">IF(ISNUMBER(C45:I45),MIN(C45:I45),"")</f>
        <v>76.507274220025408</v>
      </c>
      <c r="M45" s="39">
        <f t="array" ref="M45">IF(ISNUMBER(C45:I45),MAX(C45:I45),"")</f>
        <v>87.132677091745762</v>
      </c>
      <c r="O45" s="21"/>
    </row>
    <row r="46" spans="1:15">
      <c r="A46" s="21"/>
      <c r="C46" s="61"/>
      <c r="D46" s="61"/>
      <c r="E46" s="62"/>
      <c r="F46" s="62"/>
      <c r="G46" s="62"/>
      <c r="H46" s="63"/>
      <c r="I46" s="39"/>
      <c r="J46" s="53"/>
      <c r="K46" s="39" t="str">
        <f t="array" ref="K46">IF(ISNUMBER(C46:I46),AVERAGE(C46:I46),"")</f>
        <v/>
      </c>
      <c r="L46" s="39" t="str">
        <f t="array" ref="L46">IF(ISNUMBER(C46:I46),MIN(C46:I46),"")</f>
        <v/>
      </c>
      <c r="M46" s="39" t="str">
        <f t="array" ref="M46">IF(ISNUMBER(C46:I46),MAX(C46:I46),"")</f>
        <v/>
      </c>
      <c r="O46" s="70"/>
    </row>
    <row r="47" spans="1:15">
      <c r="A47" s="70" t="s">
        <v>74</v>
      </c>
      <c r="C47" s="61">
        <v>80.316259919968161</v>
      </c>
      <c r="D47" s="61">
        <v>88.507775459975065</v>
      </c>
      <c r="E47" s="62">
        <v>81.39934217994454</v>
      </c>
      <c r="F47" s="62">
        <v>78.641435729987649</v>
      </c>
      <c r="G47" s="62">
        <v>84.13654080002506</v>
      </c>
      <c r="H47" s="63">
        <v>89.801658723084742</v>
      </c>
      <c r="I47" s="39">
        <v>82.915864422418565</v>
      </c>
      <c r="J47" s="53"/>
      <c r="K47" s="39">
        <f t="array" ref="K47">IF(ISNUMBER(C47:I47),AVERAGE(C47:I47),"")</f>
        <v>83.674125319343403</v>
      </c>
      <c r="L47" s="39">
        <f t="array" ref="L47">IF(ISNUMBER(C47:I47),MIN(C47:I47),"")</f>
        <v>78.641435729987649</v>
      </c>
      <c r="M47" s="39">
        <f t="array" ref="M47">IF(ISNUMBER(C47:I47),MAX(C47:I47),"")</f>
        <v>89.801658723084742</v>
      </c>
      <c r="O47" s="70"/>
    </row>
    <row r="48" spans="1:15">
      <c r="A48" s="70"/>
      <c r="C48" s="61"/>
      <c r="D48" s="61"/>
      <c r="E48" s="62"/>
      <c r="F48" s="62"/>
      <c r="G48" s="62"/>
      <c r="H48" s="63"/>
      <c r="I48" s="39"/>
      <c r="J48" s="53"/>
      <c r="K48" s="39" t="str">
        <f t="array" ref="K48">IF(ISNUMBER(C48:I48),AVERAGE(C48:I48),"")</f>
        <v/>
      </c>
      <c r="L48" s="39" t="str">
        <f t="array" ref="L48">IF(ISNUMBER(C48:I48),MIN(C48:I48),"")</f>
        <v/>
      </c>
      <c r="M48" s="39" t="str">
        <f t="array" ref="M48">IF(ISNUMBER(C48:I48),MAX(C48:I48),"")</f>
        <v/>
      </c>
      <c r="O48" s="70"/>
    </row>
    <row r="49" spans="1:17">
      <c r="A49" s="70" t="s">
        <v>143</v>
      </c>
      <c r="C49" s="61">
        <v>49.992466679909619</v>
      </c>
      <c r="D49" s="61">
        <v>49.767190589979009</v>
      </c>
      <c r="E49" s="62">
        <v>44.576427869957932</v>
      </c>
      <c r="F49" s="62">
        <v>46.185363510033454</v>
      </c>
      <c r="G49" s="62">
        <v>44.102657820083991</v>
      </c>
      <c r="H49" s="63">
        <v>56.399594282110058</v>
      </c>
      <c r="I49" s="39">
        <v>48.901159521036774</v>
      </c>
      <c r="J49" s="53"/>
      <c r="K49" s="39">
        <f t="array" ref="K49">IF(ISNUMBER(C49:I49),AVERAGE(C49:I49),"")</f>
        <v>48.560694324730129</v>
      </c>
      <c r="L49" s="39">
        <f t="array" ref="L49">IF(ISNUMBER(C49:I49),MIN(C49:I49),"")</f>
        <v>44.102657820083991</v>
      </c>
      <c r="M49" s="39">
        <f t="array" ref="M49">IF(ISNUMBER(C49:I49),MAX(C49:I49),"")</f>
        <v>56.399594282110058</v>
      </c>
      <c r="O49" s="21"/>
    </row>
    <row r="50" spans="1:17">
      <c r="A50" s="21"/>
      <c r="C50" s="61"/>
      <c r="D50" s="61"/>
      <c r="E50" s="62"/>
      <c r="F50" s="62"/>
      <c r="G50" s="62"/>
      <c r="H50" s="63"/>
      <c r="I50" s="39"/>
      <c r="J50" s="53"/>
      <c r="K50" s="39" t="str">
        <f t="array" ref="K50">IF(ISNUMBER(C50:I50),AVERAGE(C50:I50),"")</f>
        <v/>
      </c>
      <c r="L50" s="39" t="str">
        <f t="array" ref="L50">IF(ISNUMBER(C50:I50),MIN(C50:I50),"")</f>
        <v/>
      </c>
      <c r="M50" s="39" t="str">
        <f t="array" ref="M50">IF(ISNUMBER(C50:I50),MAX(C50:I50),"")</f>
        <v/>
      </c>
      <c r="O50" s="78"/>
    </row>
    <row r="51" spans="1:17">
      <c r="A51" s="78" t="s">
        <v>144</v>
      </c>
      <c r="C51" s="61">
        <v>58.377882809926348</v>
      </c>
      <c r="D51" s="61">
        <v>61.108178819952954</v>
      </c>
      <c r="E51" s="62">
        <v>55.538400060032728</v>
      </c>
      <c r="F51" s="62">
        <v>54.668043690018635</v>
      </c>
      <c r="G51" s="62">
        <v>57.69013185009328</v>
      </c>
      <c r="H51" s="63">
        <v>66.159732713652204</v>
      </c>
      <c r="I51" s="39">
        <v>58.737552340271357</v>
      </c>
      <c r="J51" s="53"/>
      <c r="K51" s="39">
        <f t="array" ref="K51">IF(ISNUMBER(C51:I51),AVERAGE(C51:I51),"")</f>
        <v>58.897131754849639</v>
      </c>
      <c r="L51" s="39">
        <f t="array" ref="L51">IF(ISNUMBER(C51:I51),MIN(C51:I51),"")</f>
        <v>54.668043690018635</v>
      </c>
      <c r="M51" s="39">
        <f t="array" ref="M51">IF(ISNUMBER(C51:I51),MAX(C51:I51),"")</f>
        <v>66.159732713652204</v>
      </c>
      <c r="O51" s="70"/>
    </row>
    <row r="52" spans="1:17">
      <c r="A52" s="70"/>
      <c r="C52" s="61"/>
      <c r="D52" s="61"/>
      <c r="E52" s="62"/>
      <c r="F52" s="62"/>
      <c r="G52" s="62"/>
      <c r="H52" s="63"/>
      <c r="I52" s="39"/>
      <c r="J52" s="53"/>
      <c r="K52" s="39" t="str">
        <f t="array" ref="K52">IF(ISNUMBER(C52:I52),AVERAGE(C52:I52),"")</f>
        <v/>
      </c>
      <c r="L52" s="39" t="str">
        <f t="array" ref="L52">IF(ISNUMBER(C52:I52),MIN(C52:I52),"")</f>
        <v/>
      </c>
      <c r="M52" s="39" t="str">
        <f t="array" ref="M52">IF(ISNUMBER(C52:I52),MAX(C52:I52),"")</f>
        <v/>
      </c>
      <c r="O52" s="78"/>
    </row>
    <row r="53" spans="1:17">
      <c r="A53" s="78" t="s">
        <v>145</v>
      </c>
      <c r="C53" s="61">
        <v>46.21422896996058</v>
      </c>
      <c r="D53" s="61">
        <v>47.923566209925298</v>
      </c>
      <c r="E53" s="62">
        <v>46.618345409939039</v>
      </c>
      <c r="F53" s="62">
        <v>43.148215109996841</v>
      </c>
      <c r="G53" s="62">
        <v>47.219499989990737</v>
      </c>
      <c r="H53" s="63">
        <v>58.053674120890634</v>
      </c>
      <c r="I53" s="39">
        <v>43.682235156166627</v>
      </c>
      <c r="J53" s="53"/>
      <c r="K53" s="39">
        <f t="array" ref="K53">IF(ISNUMBER(C53:I53),AVERAGE(C53:I53),"")</f>
        <v>47.55139499526711</v>
      </c>
      <c r="L53" s="39">
        <f t="array" ref="L53">IF(ISNUMBER(C53:I53),MIN(C53:I53),"")</f>
        <v>43.148215109996841</v>
      </c>
      <c r="M53" s="39">
        <f t="array" ref="M53">IF(ISNUMBER(C53:I53),MAX(C53:I53),"")</f>
        <v>58.053674120890634</v>
      </c>
      <c r="N53" s="122"/>
      <c r="O53" s="70"/>
      <c r="P53" s="122"/>
    </row>
    <row r="54" spans="1:17">
      <c r="A54" s="70"/>
      <c r="C54" s="61"/>
      <c r="D54" s="62"/>
      <c r="E54" s="62"/>
      <c r="F54" s="62"/>
      <c r="G54" s="62"/>
      <c r="H54" s="63"/>
      <c r="I54" s="39"/>
      <c r="J54" s="53"/>
      <c r="K54" s="39" t="str">
        <f t="array" ref="K54">IF(ISNUMBER(C54:I54),AVERAGE(C54:I54),"")</f>
        <v/>
      </c>
      <c r="L54" s="39" t="str">
        <f t="array" ref="L54">IF(ISNUMBER(C54:I54),MIN(C54:I54),"")</f>
        <v/>
      </c>
      <c r="M54" s="39" t="str">
        <f t="array" ref="M54">IF(ISNUMBER(C54:I54),MAX(C54:I54),"")</f>
        <v/>
      </c>
      <c r="Q54" s="21"/>
    </row>
    <row r="55" spans="1:17">
      <c r="A55" s="21" t="s">
        <v>146</v>
      </c>
      <c r="C55" s="61">
        <v>-21.59136407999052</v>
      </c>
      <c r="D55" s="61">
        <v>-22.242091949988403</v>
      </c>
      <c r="E55" s="62">
        <v>-24.159762509997844</v>
      </c>
      <c r="F55" s="62">
        <v>-26.755771380078137</v>
      </c>
      <c r="G55" s="62">
        <v>-21.744476519889307</v>
      </c>
      <c r="H55" s="63">
        <v>-19.646976930342074</v>
      </c>
      <c r="I55" s="39">
        <v>-25.474912526136986</v>
      </c>
      <c r="J55" s="53"/>
      <c r="K55" s="39">
        <f t="array" ref="K55">IF(ISNUMBER(C55:I55),AVERAGE(C55:I55),"")</f>
        <v>-23.087907985203323</v>
      </c>
      <c r="L55" s="39">
        <f t="array" ref="L55">IF(ISNUMBER(C55:I55),MIN(C55:I55),"")</f>
        <v>-26.755771380078137</v>
      </c>
      <c r="M55" s="39">
        <f t="array" ref="M55">IF(ISNUMBER(C55:I55),MAX(C55:I55),"")</f>
        <v>-19.646976930342074</v>
      </c>
      <c r="O55" s="21"/>
    </row>
    <row r="56" spans="1:17">
      <c r="A56" s="21"/>
      <c r="C56" s="61"/>
      <c r="D56" s="61"/>
      <c r="E56" s="62"/>
      <c r="F56" s="62"/>
      <c r="G56" s="62"/>
      <c r="H56" s="63"/>
      <c r="I56" s="39"/>
      <c r="K56" s="39" t="str">
        <f t="array" ref="K56">IF(ISNUMBER(C56:I56),AVERAGE(C56:I56),"")</f>
        <v/>
      </c>
      <c r="L56" s="39" t="str">
        <f t="array" ref="L56">IF(ISNUMBER(C56:I56),MIN(C56:I56),"")</f>
        <v/>
      </c>
      <c r="M56" s="39" t="str">
        <f t="array" ref="M56">IF(ISNUMBER(C56:I56),MAX(C56:I56),"")</f>
        <v/>
      </c>
      <c r="O56" s="21"/>
    </row>
    <row r="57" spans="1:17">
      <c r="A57" s="21" t="s">
        <v>139</v>
      </c>
      <c r="C57" s="61">
        <v>-35.764932449946855</v>
      </c>
      <c r="D57" s="61">
        <v>-38.687246519916705</v>
      </c>
      <c r="E57" s="62">
        <v>-39.692517539946863</v>
      </c>
      <c r="F57" s="62">
        <v>-41.356046550098576</v>
      </c>
      <c r="G57" s="62">
        <v>-35.966363159937671</v>
      </c>
      <c r="H57" s="63">
        <v>-33.584052086221746</v>
      </c>
      <c r="I57" s="39">
        <v>-38.484079803464226</v>
      </c>
      <c r="J57" s="53"/>
      <c r="K57" s="39">
        <f t="array" ref="K57">IF(ISNUMBER(C57:I57),AVERAGE(C57:I57),"")</f>
        <v>-37.647891158504656</v>
      </c>
      <c r="L57" s="39">
        <f t="array" ref="L57">IF(ISNUMBER(C57:I57),MIN(C57:I57),"")</f>
        <v>-41.356046550098576</v>
      </c>
      <c r="M57" s="39">
        <f t="array" ref="M57">IF(ISNUMBER(C57:I57),MAX(C57:I57),"")</f>
        <v>-33.584052086221746</v>
      </c>
    </row>
    <row r="58" spans="1:17">
      <c r="C58" s="61"/>
      <c r="J58" s="53"/>
      <c r="K58" s="39"/>
      <c r="L58" s="39"/>
      <c r="M58" s="39"/>
    </row>
    <row r="59" spans="1:17">
      <c r="A59" s="142" t="s">
        <v>29</v>
      </c>
      <c r="B59" s="139"/>
      <c r="C59" s="22" t="s">
        <v>57</v>
      </c>
      <c r="D59" s="22" t="s">
        <v>56</v>
      </c>
      <c r="E59" s="22" t="s">
        <v>55</v>
      </c>
      <c r="F59" s="22" t="s">
        <v>54</v>
      </c>
      <c r="G59" s="22" t="s">
        <v>53</v>
      </c>
      <c r="H59" s="22" t="s">
        <v>61</v>
      </c>
      <c r="I59" s="22" t="s">
        <v>62</v>
      </c>
      <c r="J59" s="22"/>
      <c r="K59" s="22" t="s">
        <v>52</v>
      </c>
      <c r="L59" s="22" t="s">
        <v>50</v>
      </c>
      <c r="M59" s="22" t="s">
        <v>51</v>
      </c>
    </row>
    <row r="60" spans="1:17">
      <c r="A60" s="21" t="s">
        <v>71</v>
      </c>
      <c r="C60" s="59">
        <v>0</v>
      </c>
      <c r="D60" s="59">
        <v>0</v>
      </c>
      <c r="E60" s="60">
        <v>0</v>
      </c>
      <c r="F60" s="60">
        <v>0</v>
      </c>
      <c r="G60" s="60">
        <v>0</v>
      </c>
      <c r="H60" s="51">
        <v>0</v>
      </c>
      <c r="I60" s="13">
        <v>0</v>
      </c>
      <c r="J60" s="53"/>
      <c r="K60" s="39">
        <f t="array" ref="K60">IF(ISNUMBER(C60:I60),AVERAGE(C60:I60),"")</f>
        <v>0</v>
      </c>
      <c r="L60" s="39">
        <f t="array" ref="L60">IF(ISNUMBER(C60:I60),MIN(C60:I60),"")</f>
        <v>0</v>
      </c>
      <c r="M60" s="39">
        <f t="array" ref="M60">IF(ISNUMBER(C60:I60),MAX(C60:I60),"")</f>
        <v>0</v>
      </c>
    </row>
    <row r="61" spans="1:17">
      <c r="C61" s="61"/>
      <c r="D61" s="61"/>
      <c r="E61" s="62"/>
      <c r="F61" s="62"/>
      <c r="G61" s="62"/>
      <c r="H61" s="63"/>
      <c r="I61" s="39"/>
      <c r="J61" s="53"/>
      <c r="K61" s="39"/>
      <c r="L61" s="39"/>
      <c r="M61" s="39"/>
    </row>
    <row r="62" spans="1:17">
      <c r="A62" s="21" t="s">
        <v>142</v>
      </c>
      <c r="C62" s="61">
        <v>43.726190839958498</v>
      </c>
      <c r="D62" s="61">
        <v>42.968241289979034</v>
      </c>
      <c r="E62" s="62">
        <v>41.097816510063844</v>
      </c>
      <c r="F62" s="62">
        <v>43.501667809994757</v>
      </c>
      <c r="G62" s="62">
        <v>44.549948560057814</v>
      </c>
      <c r="H62" s="63">
        <v>42.312870062451573</v>
      </c>
      <c r="I62" s="39">
        <v>41.738802122243939</v>
      </c>
      <c r="J62" s="53"/>
      <c r="K62" s="39">
        <f t="array" ref="K62">IF(ISNUMBER(C62:I62),AVERAGE(C62:I62),"")</f>
        <v>42.842219599249923</v>
      </c>
      <c r="L62" s="39">
        <f t="array" ref="L62">IF(ISNUMBER(C62:I62),MIN(C62:I62),"")</f>
        <v>41.097816510063844</v>
      </c>
      <c r="M62" s="39">
        <f t="array" ref="M62">IF(ISNUMBER(C62:I62),MAX(C62:I62),"")</f>
        <v>44.549948560057814</v>
      </c>
    </row>
    <row r="63" spans="1:17">
      <c r="C63" s="61"/>
      <c r="D63" s="61"/>
      <c r="E63" s="62"/>
      <c r="F63" s="62"/>
      <c r="G63" s="62"/>
      <c r="H63" s="63"/>
      <c r="I63" s="39"/>
      <c r="J63" s="53"/>
      <c r="K63" s="39"/>
      <c r="L63" s="39"/>
      <c r="M63" s="39"/>
    </row>
    <row r="64" spans="1:17">
      <c r="A64" s="21" t="s">
        <v>85</v>
      </c>
      <c r="C64" s="61">
        <v>-13.225400759996019</v>
      </c>
      <c r="D64" s="61">
        <v>-12.40148013000737</v>
      </c>
      <c r="E64" s="62">
        <v>-12.323668889918466</v>
      </c>
      <c r="F64" s="62">
        <v>-16.494727860017157</v>
      </c>
      <c r="G64" s="62">
        <v>-15.716615459841513</v>
      </c>
      <c r="H64" s="63">
        <v>-9.5634550617244933</v>
      </c>
      <c r="I64" s="39">
        <v>-11.068375006987795</v>
      </c>
      <c r="K64" s="39">
        <f t="array" ref="K64">IF(ISNUMBER(C64:I64),AVERAGE(C64:I64),"")</f>
        <v>-12.97053188121326</v>
      </c>
      <c r="L64" s="39">
        <f t="array" ref="L64">IF(ISNUMBER(C64:I64),MIN(C64:I64),"")</f>
        <v>-16.494727860017157</v>
      </c>
      <c r="M64" s="39">
        <f t="array" ref="M64">IF(ISNUMBER(C64:I64),MAX(C64:I64),"")</f>
        <v>-9.5634550617244933</v>
      </c>
    </row>
    <row r="65" spans="1:13">
      <c r="C65" s="61"/>
      <c r="D65" s="61"/>
      <c r="E65" s="62"/>
      <c r="F65" s="62"/>
      <c r="G65" s="62"/>
      <c r="H65" s="63"/>
      <c r="I65" s="39"/>
      <c r="J65" s="53"/>
      <c r="K65" s="39"/>
      <c r="L65" s="39"/>
      <c r="M65" s="39"/>
    </row>
    <row r="66" spans="1:13">
      <c r="A66" s="142" t="s">
        <v>35</v>
      </c>
      <c r="B66" s="139"/>
      <c r="C66" s="22" t="s">
        <v>57</v>
      </c>
      <c r="D66" s="22" t="s">
        <v>56</v>
      </c>
      <c r="E66" s="22" t="s">
        <v>55</v>
      </c>
      <c r="F66" s="22" t="s">
        <v>54</v>
      </c>
      <c r="G66" s="22" t="s">
        <v>53</v>
      </c>
      <c r="H66" s="22" t="s">
        <v>61</v>
      </c>
      <c r="I66" s="22" t="s">
        <v>62</v>
      </c>
      <c r="K66" s="22" t="s">
        <v>52</v>
      </c>
      <c r="L66" s="22" t="s">
        <v>50</v>
      </c>
      <c r="M66" s="22" t="s">
        <v>51</v>
      </c>
    </row>
    <row r="67" spans="1:13">
      <c r="A67" t="s">
        <v>36</v>
      </c>
      <c r="C67" s="59">
        <v>0</v>
      </c>
      <c r="D67" s="59">
        <v>0</v>
      </c>
      <c r="E67" s="59">
        <v>0</v>
      </c>
      <c r="F67" s="59">
        <v>0</v>
      </c>
      <c r="G67" s="59">
        <v>0</v>
      </c>
      <c r="H67" s="59">
        <v>0</v>
      </c>
      <c r="I67" s="59">
        <v>0</v>
      </c>
      <c r="J67" s="53"/>
      <c r="K67" s="39">
        <f t="array" ref="K67">IF(ISNUMBER(C67:I67),AVERAGE(C67:I67),"")</f>
        <v>0</v>
      </c>
      <c r="L67" s="39">
        <f t="array" ref="L67">IF(ISNUMBER(C67:I67),MIN(C67:I67),"")</f>
        <v>0</v>
      </c>
      <c r="M67" s="39">
        <f t="array" ref="M67">IF(ISNUMBER(C67:I67),MAX(C67:I67),"")</f>
        <v>0</v>
      </c>
    </row>
    <row r="68" spans="1:13">
      <c r="C68" s="59"/>
      <c r="D68" s="59"/>
      <c r="E68" s="59"/>
      <c r="F68" s="59"/>
      <c r="G68" s="59"/>
      <c r="H68" s="59"/>
      <c r="I68" s="59"/>
      <c r="J68" s="53"/>
      <c r="K68" s="39"/>
      <c r="L68" s="39"/>
      <c r="M68" s="39"/>
    </row>
    <row r="69" spans="1:13">
      <c r="A69" t="s">
        <v>37</v>
      </c>
      <c r="C69" s="61">
        <v>21.945907229951462</v>
      </c>
      <c r="D69" s="61">
        <v>21.092493630037275</v>
      </c>
      <c r="E69" s="62">
        <v>20.660766750057185</v>
      </c>
      <c r="F69" s="62">
        <v>20.876630190011561</v>
      </c>
      <c r="G69" s="62">
        <v>23.613201299950987</v>
      </c>
      <c r="H69" s="63">
        <v>20.087680265560152</v>
      </c>
      <c r="I69" s="39">
        <v>20.969339019421312</v>
      </c>
      <c r="J69" s="53"/>
      <c r="K69" s="39">
        <f t="array" ref="K69">IF(ISNUMBER(C69:I69),AVERAGE(C69:I69),"")</f>
        <v>21.320859769284276</v>
      </c>
      <c r="L69" s="39">
        <f t="array" ref="L69">IF(ISNUMBER(C69:I69),MIN(C69:I69),"")</f>
        <v>20.087680265560152</v>
      </c>
      <c r="M69" s="39">
        <f t="array" ref="M69">IF(ISNUMBER(C69:I69),MAX(C69:I69),"")</f>
        <v>23.613201299950987</v>
      </c>
    </row>
    <row r="70" spans="1:13">
      <c r="C70" s="61"/>
      <c r="D70" s="61"/>
      <c r="E70" s="62"/>
      <c r="F70" s="62"/>
      <c r="G70" s="62"/>
      <c r="H70" s="63"/>
      <c r="I70" s="39"/>
      <c r="J70" s="53"/>
      <c r="K70" s="39"/>
      <c r="L70" s="39"/>
      <c r="M70" s="39"/>
    </row>
    <row r="71" spans="1:13">
      <c r="A71" s="64" t="s">
        <v>40</v>
      </c>
      <c r="B71" s="65"/>
      <c r="C71" s="22" t="s">
        <v>57</v>
      </c>
      <c r="D71" s="22" t="s">
        <v>56</v>
      </c>
      <c r="E71" s="22" t="s">
        <v>55</v>
      </c>
      <c r="F71" s="22" t="s">
        <v>54</v>
      </c>
      <c r="G71" s="22" t="s">
        <v>53</v>
      </c>
      <c r="H71" s="22" t="s">
        <v>61</v>
      </c>
      <c r="I71" s="22" t="s">
        <v>62</v>
      </c>
      <c r="J71" s="22"/>
      <c r="K71" s="22" t="s">
        <v>52</v>
      </c>
      <c r="L71" s="22" t="s">
        <v>50</v>
      </c>
      <c r="M71" s="22" t="s">
        <v>51</v>
      </c>
    </row>
    <row r="72" spans="1:13">
      <c r="A72" t="s">
        <v>41</v>
      </c>
      <c r="C72" s="61">
        <v>56.950297560035011</v>
      </c>
      <c r="D72" s="62">
        <v>60.803208960009535</v>
      </c>
      <c r="E72" s="62">
        <v>55.732928159969624</v>
      </c>
      <c r="F72" s="62">
        <v>54.368093910062541</v>
      </c>
      <c r="G72" s="62">
        <v>55.133028600057436</v>
      </c>
      <c r="H72" s="63">
        <v>66.827079181988054</v>
      </c>
      <c r="I72" s="39">
        <v>57.189229271730568</v>
      </c>
      <c r="J72" s="33"/>
      <c r="K72" s="39">
        <f t="array" ref="K72">IF(ISNUMBER(C72:I72),AVERAGE(C72:I72),"")</f>
        <v>58.14340937769326</v>
      </c>
      <c r="L72" s="39">
        <f t="array" ref="L72">IF(ISNUMBER(C72:I72),MIN(C72:I72),"")</f>
        <v>54.368093910062541</v>
      </c>
      <c r="M72" s="39">
        <f t="array" ref="M72">IF(ISNUMBER(C72:I72),MAX(C72:I72),"")</f>
        <v>66.827079181988054</v>
      </c>
    </row>
    <row r="73" spans="1:13">
      <c r="A73" t="s">
        <v>42</v>
      </c>
      <c r="C73" s="61">
        <v>58.106798490040049</v>
      </c>
      <c r="D73" s="61">
        <v>61.102531230038551</v>
      </c>
      <c r="E73" s="62">
        <v>58.173314550014794</v>
      </c>
      <c r="F73" s="62">
        <v>55.548440220007379</v>
      </c>
      <c r="G73" s="62">
        <v>56.414404020103895</v>
      </c>
      <c r="H73" s="63">
        <v>67.962728707691994</v>
      </c>
      <c r="I73" s="39">
        <v>57.370832736532549</v>
      </c>
      <c r="J73" s="33"/>
      <c r="K73" s="39">
        <f t="array" ref="K73">IF(ISNUMBER(C73:I73),AVERAGE(C73:I73),"")</f>
        <v>59.239864279204184</v>
      </c>
      <c r="L73" s="39">
        <f t="array" ref="L73">IF(ISNUMBER(C73:I73),MIN(C73:I73),"")</f>
        <v>55.548440220007379</v>
      </c>
      <c r="M73" s="39">
        <f t="array" ref="M73">IF(ISNUMBER(C73:I73),MAX(C73:I73),"")</f>
        <v>67.962728707691994</v>
      </c>
    </row>
    <row r="74" spans="1:13">
      <c r="A74" t="s">
        <v>43</v>
      </c>
      <c r="C74" s="61">
        <v>59.036768309974967</v>
      </c>
      <c r="D74" s="61">
        <v>61.98230024995754</v>
      </c>
      <c r="E74" s="62">
        <v>58.885538400000094</v>
      </c>
      <c r="F74" s="62">
        <v>56.621482320009115</v>
      </c>
      <c r="G74" s="62">
        <v>56.390558640021425</v>
      </c>
      <c r="H74" s="63">
        <v>69.53979700534542</v>
      </c>
      <c r="I74" s="39">
        <v>58.289179502564082</v>
      </c>
      <c r="J74" s="33"/>
      <c r="K74" s="39">
        <f t="array" ref="K74">IF(ISNUMBER(C74:I74),AVERAGE(C74:I74),"")</f>
        <v>60.106517775410374</v>
      </c>
      <c r="L74" s="39">
        <f t="array" ref="L74">IF(ISNUMBER(C74:I74),MIN(C74:I74),"")</f>
        <v>56.390558640021425</v>
      </c>
      <c r="M74" s="39">
        <f t="array" ref="M74">IF(ISNUMBER(C74:I74),MAX(C74:I74),"")</f>
        <v>69.53979700534542</v>
      </c>
    </row>
    <row r="75" spans="1:13">
      <c r="A75" t="s">
        <v>44</v>
      </c>
      <c r="C75" s="61">
        <v>56.95280760002867</v>
      </c>
      <c r="D75" s="61">
        <v>60.804463980006361</v>
      </c>
      <c r="E75" s="62">
        <v>55.735438199963291</v>
      </c>
      <c r="F75" s="62">
        <v>54.371231459983278</v>
      </c>
      <c r="G75" s="62">
        <v>55.135538640051102</v>
      </c>
      <c r="H75" s="63">
        <v>66.829961272692614</v>
      </c>
      <c r="I75" s="39">
        <v>57.191271001027104</v>
      </c>
      <c r="J75" s="33"/>
      <c r="K75" s="39">
        <f t="array" ref="K75">IF(ISNUMBER(C75:I75),AVERAGE(C75:I75),"")</f>
        <v>58.145816021964642</v>
      </c>
      <c r="L75" s="39">
        <f t="array" ref="L75">IF(ISNUMBER(C75:I75),MIN(C75:I75),"")</f>
        <v>54.371231459983278</v>
      </c>
      <c r="M75" s="39">
        <f t="array" ref="M75">IF(ISNUMBER(C75:I75),MAX(C75:I75),"")</f>
        <v>66.829961272692614</v>
      </c>
    </row>
    <row r="76" spans="1:13">
      <c r="C76" s="61"/>
      <c r="D76" s="61"/>
      <c r="E76" s="62"/>
      <c r="F76" s="62"/>
      <c r="G76" s="62"/>
      <c r="H76" s="63"/>
      <c r="I76" s="39"/>
    </row>
    <row r="82" spans="2:2">
      <c r="B82" s="21"/>
    </row>
    <row r="84" spans="2:2">
      <c r="B84" s="70"/>
    </row>
    <row r="85" spans="2:2">
      <c r="B85" s="70"/>
    </row>
    <row r="86" spans="2:2">
      <c r="B86" s="21"/>
    </row>
    <row r="87" spans="2:2">
      <c r="B87" s="21"/>
    </row>
  </sheetData>
  <mergeCells count="10">
    <mergeCell ref="A66:B66"/>
    <mergeCell ref="A36:B36"/>
    <mergeCell ref="A59:B59"/>
    <mergeCell ref="A4:B4"/>
    <mergeCell ref="N23:P23"/>
    <mergeCell ref="A2:E2"/>
    <mergeCell ref="H3:I3"/>
    <mergeCell ref="A31:B31"/>
    <mergeCell ref="A1:M1"/>
    <mergeCell ref="A3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3510-6A1F-A841-92EE-891DE0DBA4CB}">
  <dimension ref="A1:Q47"/>
  <sheetViews>
    <sheetView workbookViewId="0">
      <selection sqref="A1:H1"/>
    </sheetView>
  </sheetViews>
  <sheetFormatPr baseColWidth="10" defaultRowHeight="16"/>
  <cols>
    <col min="1" max="1" width="28.5" customWidth="1"/>
    <col min="2" max="2" width="12.33203125" bestFit="1" customWidth="1"/>
    <col min="4" max="4" width="12.6640625" customWidth="1"/>
    <col min="5" max="5" width="12.1640625" bestFit="1" customWidth="1"/>
    <col min="6" max="6" width="17.83203125" customWidth="1"/>
  </cols>
  <sheetData>
    <row r="1" spans="1:10" ht="19">
      <c r="A1" s="145" t="s">
        <v>89</v>
      </c>
      <c r="B1" s="145"/>
      <c r="C1" s="145"/>
      <c r="D1" s="145"/>
      <c r="E1" s="145"/>
      <c r="F1" s="145"/>
      <c r="G1" s="145"/>
      <c r="H1" s="145"/>
    </row>
    <row r="2" spans="1:10" ht="18">
      <c r="A2" s="14" t="s">
        <v>90</v>
      </c>
      <c r="B2" s="15" t="s">
        <v>91</v>
      </c>
      <c r="D2" t="s">
        <v>92</v>
      </c>
      <c r="G2" s="15" t="s">
        <v>93</v>
      </c>
    </row>
    <row r="3" spans="1:10" ht="17" thickBot="1">
      <c r="A3" t="s">
        <v>124</v>
      </c>
    </row>
    <row r="4" spans="1:10" ht="19" thickBot="1">
      <c r="A4" t="s">
        <v>94</v>
      </c>
      <c r="B4" s="146" t="s">
        <v>113</v>
      </c>
      <c r="C4" s="147"/>
      <c r="E4" s="22" t="s">
        <v>105</v>
      </c>
      <c r="F4" s="79"/>
      <c r="G4" s="101"/>
      <c r="H4" s="79"/>
      <c r="I4" s="79"/>
      <c r="J4" s="79"/>
    </row>
    <row r="5" spans="1:10">
      <c r="A5" s="14" t="s">
        <v>104</v>
      </c>
      <c r="B5" s="22" t="s">
        <v>95</v>
      </c>
      <c r="C5" s="14" t="s">
        <v>96</v>
      </c>
      <c r="D5" s="21" t="s">
        <v>66</v>
      </c>
      <c r="E5" s="97">
        <f>4*(1-C10/C20)</f>
        <v>0.15355191970884396</v>
      </c>
      <c r="F5" s="42"/>
      <c r="G5" s="42"/>
      <c r="H5" s="42"/>
      <c r="I5" s="42"/>
      <c r="J5" s="102"/>
    </row>
    <row r="6" spans="1:10">
      <c r="A6" t="s">
        <v>100</v>
      </c>
      <c r="B6" s="68">
        <v>-0.49801451766400001</v>
      </c>
      <c r="D6" s="21" t="s">
        <v>130</v>
      </c>
      <c r="E6" s="97">
        <f>4*(1-C11/C21)</f>
        <v>0.15329939192449205</v>
      </c>
      <c r="F6" s="42"/>
      <c r="G6" s="42"/>
      <c r="H6" s="42"/>
      <c r="I6" s="42"/>
      <c r="J6" s="102"/>
    </row>
    <row r="7" spans="1:10">
      <c r="A7" t="s">
        <v>101</v>
      </c>
      <c r="B7" s="68">
        <v>-37.845876818800001</v>
      </c>
      <c r="D7" t="s">
        <v>67</v>
      </c>
      <c r="E7" s="97">
        <f>4*(1-C12/C22)</f>
        <v>0.150979008119136</v>
      </c>
      <c r="F7" s="42"/>
      <c r="G7" s="42"/>
      <c r="H7" s="42"/>
      <c r="I7" s="42"/>
      <c r="J7" s="42"/>
    </row>
    <row r="8" spans="1:10">
      <c r="A8" t="s">
        <v>102</v>
      </c>
      <c r="B8" s="68">
        <v>-54.587501738900002</v>
      </c>
      <c r="D8" t="s">
        <v>68</v>
      </c>
      <c r="E8" s="97">
        <f>4*(1-C13/C23)</f>
        <v>0.14997289622921928</v>
      </c>
      <c r="F8" s="42"/>
      <c r="G8" s="42"/>
      <c r="H8" s="42"/>
      <c r="I8" s="42"/>
      <c r="J8" s="42"/>
    </row>
    <row r="9" spans="1:10">
      <c r="A9" t="s">
        <v>103</v>
      </c>
      <c r="B9" s="68">
        <v>-75.076161196499996</v>
      </c>
      <c r="F9" s="42"/>
      <c r="G9" s="42"/>
      <c r="H9" s="42"/>
      <c r="I9" s="42"/>
      <c r="J9" s="42"/>
    </row>
    <row r="10" spans="1:10">
      <c r="A10" s="21" t="s">
        <v>66</v>
      </c>
      <c r="B10" s="68">
        <v>-1041.0026855000001</v>
      </c>
      <c r="C10" s="98">
        <f>(11*$B$6+11*$B$7+3*$B$8+6*$B$9-B10)</f>
        <v>5.0004084031961611</v>
      </c>
      <c r="F10" s="42"/>
      <c r="G10" s="42"/>
      <c r="H10" s="102"/>
      <c r="I10" s="42"/>
      <c r="J10" s="42"/>
    </row>
    <row r="11" spans="1:10">
      <c r="A11" s="21" t="s">
        <v>130</v>
      </c>
      <c r="B11" s="68">
        <v>-1041.0351755900001</v>
      </c>
      <c r="C11" s="98">
        <f>(11*$B$6+11*$B$7+3*$B$8+6*$B$9-B11)</f>
        <v>5.0328984931961713</v>
      </c>
      <c r="F11" s="42"/>
      <c r="G11" s="42"/>
      <c r="H11" s="102"/>
      <c r="I11" s="42"/>
      <c r="J11" s="42"/>
    </row>
    <row r="12" spans="1:10">
      <c r="A12" s="21" t="s">
        <v>67</v>
      </c>
      <c r="B12" s="105">
        <v>-1041.0019041999999</v>
      </c>
      <c r="C12" s="98">
        <f>(11*$B$6+11*$B$7+3*$B$8+6*$B$9-B12)</f>
        <v>4.9996271031959623</v>
      </c>
      <c r="F12" s="42"/>
      <c r="G12" s="42"/>
      <c r="H12" s="42"/>
      <c r="I12" s="42"/>
      <c r="J12" s="42"/>
    </row>
    <row r="13" spans="1:10">
      <c r="A13" t="s">
        <v>68</v>
      </c>
      <c r="B13" s="105">
        <v>-1041.00645091</v>
      </c>
      <c r="C13" s="98">
        <f>(11*$B$6+11*$B$7+3*$B$8+6*$B$9-B13)</f>
        <v>5.0041738131960756</v>
      </c>
      <c r="F13" s="42"/>
      <c r="G13" s="42"/>
      <c r="H13" s="42"/>
      <c r="I13" s="42"/>
      <c r="J13" s="42"/>
    </row>
    <row r="14" spans="1:10">
      <c r="B14" s="105"/>
      <c r="F14" s="42"/>
      <c r="G14" s="42"/>
      <c r="H14" s="42"/>
      <c r="I14" s="42"/>
      <c r="J14" s="42"/>
    </row>
    <row r="15" spans="1:10">
      <c r="A15" s="14" t="s">
        <v>106</v>
      </c>
      <c r="B15" s="22" t="s">
        <v>95</v>
      </c>
      <c r="C15" s="14" t="s">
        <v>96</v>
      </c>
      <c r="F15" s="42"/>
      <c r="G15" s="42"/>
      <c r="H15" s="42"/>
      <c r="I15" s="42"/>
      <c r="J15" s="42"/>
    </row>
    <row r="16" spans="1:10">
      <c r="A16" t="s">
        <v>100</v>
      </c>
      <c r="B16" s="40">
        <v>-0.49755542049000001</v>
      </c>
      <c r="F16" s="42"/>
      <c r="G16" s="42"/>
      <c r="H16" s="42"/>
      <c r="I16" s="42"/>
      <c r="J16" s="42"/>
    </row>
    <row r="17" spans="1:17">
      <c r="A17" t="s">
        <v>101</v>
      </c>
      <c r="B17" s="40">
        <v>-37.845500065000003</v>
      </c>
      <c r="F17" s="42"/>
      <c r="G17" s="42"/>
      <c r="H17" s="42"/>
      <c r="I17" s="42"/>
      <c r="J17" s="42"/>
    </row>
    <row r="18" spans="1:17">
      <c r="A18" t="s">
        <v>102</v>
      </c>
      <c r="B18" s="40">
        <v>-54.586935288900001</v>
      </c>
      <c r="F18" s="42"/>
      <c r="G18" s="42"/>
      <c r="H18" s="42"/>
      <c r="I18" s="42"/>
      <c r="J18" s="42"/>
    </row>
    <row r="19" spans="1:17">
      <c r="A19" t="s">
        <v>103</v>
      </c>
      <c r="B19" s="40">
        <v>-75.0802835617</v>
      </c>
      <c r="F19" s="42"/>
      <c r="G19" s="42"/>
      <c r="H19" s="42"/>
      <c r="I19" s="42"/>
      <c r="J19" s="42"/>
    </row>
    <row r="20" spans="1:17">
      <c r="A20" s="21" t="s">
        <v>66</v>
      </c>
      <c r="B20" s="40">
        <v>-1041.21614451</v>
      </c>
      <c r="C20" s="98">
        <f>(11*$B$16+11*$B$17+3*$B$18+6*$B$19-B20)</f>
        <v>5.2000269327099886</v>
      </c>
      <c r="F20" s="42"/>
      <c r="G20" s="42"/>
      <c r="H20" s="102"/>
      <c r="I20" s="42"/>
      <c r="J20" s="42"/>
    </row>
    <row r="21" spans="1:17">
      <c r="A21" s="21" t="s">
        <v>130</v>
      </c>
      <c r="B21" s="40">
        <v>-1041.24958803</v>
      </c>
      <c r="C21" s="98">
        <f>(11*$B$16+11*$B$17+3*$B$18+6*$B$19-B21)</f>
        <v>5.2334704527099802</v>
      </c>
      <c r="F21" s="42"/>
      <c r="G21" s="42"/>
      <c r="H21" s="102"/>
      <c r="I21" s="42"/>
      <c r="J21" s="42"/>
    </row>
    <row r="22" spans="1:17">
      <c r="A22" s="21" t="s">
        <v>67</v>
      </c>
      <c r="B22">
        <v>-1041.2118565599999</v>
      </c>
      <c r="C22" s="98">
        <f>(11*$B$16+11*$B$17+3*$B$18+6*$B$19-B22)</f>
        <v>5.1957389827098268</v>
      </c>
      <c r="F22" s="42"/>
      <c r="G22" s="42"/>
      <c r="H22" s="42"/>
      <c r="I22" s="42"/>
      <c r="J22" s="42"/>
    </row>
    <row r="23" spans="1:17">
      <c r="A23" t="s">
        <v>68</v>
      </c>
      <c r="B23">
        <v>-1041.2152226000001</v>
      </c>
      <c r="C23" s="98">
        <f>(11*$B$16+11*$B$17+3*$B$18+6*$B$19-B23)</f>
        <v>5.1991050227100004</v>
      </c>
      <c r="F23" s="42"/>
      <c r="G23" s="42"/>
      <c r="H23" s="42"/>
      <c r="I23" s="42"/>
      <c r="J23" s="42"/>
    </row>
    <row r="25" spans="1:17" ht="18">
      <c r="A25" s="14" t="s">
        <v>97</v>
      </c>
      <c r="H25" s="42"/>
      <c r="I25" s="42"/>
      <c r="J25" s="42"/>
      <c r="K25" s="42"/>
      <c r="L25" s="42"/>
      <c r="M25" s="42"/>
      <c r="N25" s="42"/>
      <c r="O25" s="42"/>
      <c r="P25" s="42"/>
      <c r="Q25" s="42"/>
    </row>
    <row r="26" spans="1:17">
      <c r="A26" t="s">
        <v>98</v>
      </c>
      <c r="H26" s="42"/>
      <c r="I26" s="42"/>
      <c r="J26" s="42"/>
      <c r="K26" s="42"/>
      <c r="L26" s="42"/>
      <c r="M26" s="42"/>
      <c r="N26" s="42"/>
      <c r="O26" s="42"/>
      <c r="P26" s="42"/>
      <c r="Q26" s="42"/>
    </row>
    <row r="27" spans="1:17">
      <c r="A27" s="14" t="s">
        <v>107</v>
      </c>
      <c r="B27" s="22" t="s">
        <v>95</v>
      </c>
      <c r="D27" t="s">
        <v>134</v>
      </c>
      <c r="H27" s="42"/>
      <c r="I27" s="42"/>
      <c r="J27" s="42"/>
      <c r="K27" s="42"/>
      <c r="L27" s="42"/>
      <c r="M27" s="42"/>
      <c r="N27" s="42"/>
      <c r="O27" s="42"/>
      <c r="P27" s="42"/>
      <c r="Q27" s="42"/>
    </row>
    <row r="28" spans="1:17">
      <c r="A28" t="s">
        <v>69</v>
      </c>
      <c r="B28">
        <v>-228.51451954199999</v>
      </c>
      <c r="D28" s="15" t="s">
        <v>112</v>
      </c>
      <c r="F28" t="s">
        <v>111</v>
      </c>
      <c r="H28" s="42"/>
      <c r="I28" s="42"/>
      <c r="J28" s="42"/>
      <c r="K28" s="100"/>
      <c r="L28" s="42"/>
      <c r="M28" s="42"/>
      <c r="N28" s="42"/>
      <c r="O28" s="42"/>
      <c r="P28" s="42"/>
      <c r="Q28" s="42"/>
    </row>
    <row r="29" spans="1:17">
      <c r="A29" t="s">
        <v>132</v>
      </c>
      <c r="B29">
        <v>-1041.0311610199999</v>
      </c>
      <c r="H29" s="42"/>
      <c r="I29" s="42"/>
      <c r="J29" s="42"/>
      <c r="K29" s="42"/>
      <c r="L29" s="42"/>
      <c r="M29" s="42"/>
      <c r="N29" s="42"/>
      <c r="O29" s="42"/>
      <c r="P29" s="42"/>
      <c r="Q29" s="42"/>
    </row>
    <row r="30" spans="1:17">
      <c r="A30" t="s">
        <v>131</v>
      </c>
      <c r="B30">
        <v>-812.32797661799998</v>
      </c>
      <c r="D30" t="s">
        <v>109</v>
      </c>
      <c r="E30" s="13">
        <f>(B36-B38)*627.51</f>
        <v>-14.174515910023265</v>
      </c>
      <c r="F30" s="99">
        <f>(E30-E31)</f>
        <v>8.2641560975890105</v>
      </c>
      <c r="H30" s="42"/>
      <c r="I30" s="42"/>
      <c r="J30" s="42"/>
      <c r="K30" s="42"/>
      <c r="L30" s="59"/>
      <c r="M30" s="59"/>
      <c r="N30" s="42"/>
      <c r="O30" s="42"/>
      <c r="P30" s="42"/>
      <c r="Q30" s="42"/>
    </row>
    <row r="31" spans="1:17">
      <c r="A31" t="s">
        <v>65</v>
      </c>
      <c r="B31">
        <v>-1040.99540275</v>
      </c>
      <c r="C31" s="13"/>
      <c r="D31" t="s">
        <v>110</v>
      </c>
      <c r="E31" s="13">
        <f>(B29-B31)*627.51</f>
        <v>-22.438672007612276</v>
      </c>
      <c r="H31" s="42"/>
      <c r="I31" s="42"/>
      <c r="J31" s="42"/>
      <c r="K31" s="42"/>
      <c r="L31" s="59"/>
      <c r="M31" s="42"/>
      <c r="N31" s="42"/>
      <c r="O31" s="42"/>
      <c r="P31" s="42"/>
      <c r="Q31" s="42"/>
    </row>
    <row r="32" spans="1:17">
      <c r="A32" t="s">
        <v>129</v>
      </c>
      <c r="B32">
        <v>-1040.98582231</v>
      </c>
      <c r="H32" s="42"/>
      <c r="I32" s="42"/>
      <c r="J32" s="42"/>
      <c r="K32" s="42"/>
      <c r="L32" s="42"/>
      <c r="M32" s="42"/>
      <c r="N32" s="42"/>
      <c r="O32" s="42"/>
      <c r="P32" s="42"/>
      <c r="Q32" s="42"/>
    </row>
    <row r="33" spans="1:17">
      <c r="D33" t="s">
        <v>133</v>
      </c>
      <c r="H33" s="42"/>
      <c r="I33" s="42"/>
      <c r="J33" s="42"/>
      <c r="K33" s="42"/>
      <c r="L33" s="42"/>
      <c r="M33" s="42"/>
      <c r="N33" s="42"/>
      <c r="O33" s="42"/>
      <c r="P33" s="42"/>
      <c r="Q33" s="42"/>
    </row>
    <row r="34" spans="1:17">
      <c r="A34" s="14" t="s">
        <v>108</v>
      </c>
      <c r="B34" s="22" t="s">
        <v>95</v>
      </c>
      <c r="H34" s="42"/>
      <c r="I34" s="42"/>
      <c r="J34" s="42"/>
      <c r="K34" s="42"/>
      <c r="L34" s="42"/>
      <c r="M34" s="42"/>
      <c r="N34" s="42"/>
      <c r="O34" s="42"/>
      <c r="P34" s="42"/>
      <c r="Q34" s="42"/>
    </row>
    <row r="35" spans="1:17">
      <c r="A35" t="s">
        <v>69</v>
      </c>
      <c r="B35">
        <v>-228.55983954300001</v>
      </c>
      <c r="D35" t="s">
        <v>109</v>
      </c>
      <c r="E35" s="13">
        <f>(B39-B38)*627.51</f>
        <v>7.9244849346547293</v>
      </c>
      <c r="F35" s="99">
        <f>(E35-E36)</f>
        <v>1.9126630302320731</v>
      </c>
      <c r="H35" s="42"/>
      <c r="I35" s="42"/>
      <c r="J35" s="42"/>
      <c r="K35" s="42"/>
      <c r="L35" s="42"/>
      <c r="M35" s="42"/>
      <c r="N35" s="42"/>
      <c r="O35" s="42"/>
      <c r="P35" s="42"/>
      <c r="Q35" s="42"/>
    </row>
    <row r="36" spans="1:17">
      <c r="A36" t="s">
        <v>132</v>
      </c>
      <c r="B36">
        <v>-1041.23326718</v>
      </c>
      <c r="D36" t="s">
        <v>110</v>
      </c>
      <c r="E36" s="13">
        <f>(B32-B31)*627.51</f>
        <v>6.0118219044226562</v>
      </c>
      <c r="H36" s="42"/>
      <c r="I36" s="42"/>
      <c r="J36" s="42"/>
      <c r="K36" s="42"/>
      <c r="L36" s="42"/>
      <c r="M36" s="42"/>
      <c r="N36" s="42"/>
      <c r="O36" s="42"/>
      <c r="P36" s="42"/>
      <c r="Q36" s="42"/>
    </row>
    <row r="37" spans="1:17">
      <c r="A37" t="s">
        <v>131</v>
      </c>
      <c r="B37">
        <v>-812.49979536599994</v>
      </c>
      <c r="H37" s="42"/>
      <c r="I37" s="42"/>
      <c r="J37" s="42"/>
      <c r="K37" s="42"/>
      <c r="L37" s="59"/>
      <c r="M37" s="59"/>
      <c r="N37" s="42"/>
      <c r="O37" s="42"/>
      <c r="P37" s="42"/>
      <c r="Q37" s="42"/>
    </row>
    <row r="38" spans="1:17">
      <c r="A38" t="s">
        <v>65</v>
      </c>
      <c r="B38">
        <v>-1041.2106786700001</v>
      </c>
      <c r="D38" t="s">
        <v>135</v>
      </c>
      <c r="H38" s="42"/>
      <c r="I38" s="42"/>
      <c r="J38" s="42"/>
      <c r="K38" s="42"/>
      <c r="L38" s="59"/>
      <c r="M38" s="42"/>
      <c r="N38" s="42"/>
      <c r="O38" s="42"/>
      <c r="P38" s="42"/>
      <c r="Q38" s="42"/>
    </row>
    <row r="39" spans="1:17">
      <c r="A39" t="s">
        <v>129</v>
      </c>
      <c r="B39">
        <v>-1041.19805021</v>
      </c>
      <c r="H39" s="42"/>
      <c r="I39" s="42"/>
      <c r="J39" s="42"/>
      <c r="K39" s="42"/>
      <c r="L39" s="42"/>
      <c r="M39" s="42"/>
      <c r="N39" s="42"/>
      <c r="O39" s="42"/>
      <c r="P39" s="42"/>
      <c r="Q39" s="42"/>
    </row>
    <row r="40" spans="1:17">
      <c r="C40" s="13"/>
      <c r="D40" t="s">
        <v>109</v>
      </c>
      <c r="E40" s="13">
        <f>(B36-B39)*627.51</f>
        <v>-22.099000844677995</v>
      </c>
      <c r="F40" s="99">
        <f>(E40-E41)</f>
        <v>6.3514930673569374</v>
      </c>
      <c r="H40" s="42"/>
      <c r="I40" s="42"/>
      <c r="J40" s="42"/>
      <c r="K40" s="42"/>
      <c r="L40" s="42"/>
      <c r="M40" s="42"/>
      <c r="N40" s="42"/>
      <c r="O40" s="42"/>
      <c r="P40" s="42"/>
      <c r="Q40" s="42"/>
    </row>
    <row r="41" spans="1:17">
      <c r="D41" t="s">
        <v>110</v>
      </c>
      <c r="E41" s="13">
        <f>(B29-B32)*627.51</f>
        <v>-28.450493912034933</v>
      </c>
      <c r="H41" s="42"/>
      <c r="I41" s="42"/>
      <c r="J41" s="42"/>
      <c r="K41" s="42"/>
      <c r="L41" s="42"/>
      <c r="M41" s="42"/>
      <c r="N41" s="42"/>
      <c r="O41" s="42"/>
      <c r="P41" s="42"/>
      <c r="Q41" s="42"/>
    </row>
    <row r="42" spans="1:17">
      <c r="H42" s="42"/>
      <c r="I42" s="42"/>
      <c r="J42" s="42"/>
      <c r="K42" s="42"/>
      <c r="L42" s="42"/>
      <c r="M42" s="42"/>
      <c r="N42" s="42"/>
      <c r="O42" s="42"/>
      <c r="P42" s="42"/>
      <c r="Q42" s="42"/>
    </row>
    <row r="43" spans="1:17">
      <c r="D43" t="s">
        <v>99</v>
      </c>
      <c r="H43" s="42"/>
      <c r="I43" s="42"/>
      <c r="J43" s="42"/>
      <c r="K43" s="42"/>
      <c r="L43" s="42"/>
      <c r="M43" s="42"/>
      <c r="N43" s="42"/>
      <c r="O43" s="42"/>
      <c r="P43" s="42"/>
      <c r="Q43" s="42"/>
    </row>
    <row r="44" spans="1:17">
      <c r="D44" s="15" t="s">
        <v>112</v>
      </c>
      <c r="F44" t="s">
        <v>111</v>
      </c>
      <c r="H44" s="42"/>
      <c r="I44" s="42"/>
      <c r="J44" s="42"/>
      <c r="K44" s="42"/>
      <c r="L44" s="42"/>
      <c r="M44" s="42"/>
      <c r="N44" s="42"/>
      <c r="O44" s="42"/>
      <c r="P44" s="42"/>
      <c r="Q44" s="42"/>
    </row>
    <row r="46" spans="1:17">
      <c r="D46" t="s">
        <v>109</v>
      </c>
      <c r="E46" s="13">
        <f>(B37+B35-B36)*627.51</f>
        <v>108.95598637526504</v>
      </c>
      <c r="F46" s="99">
        <f>ABS(E46-E47)</f>
        <v>9.4330999233457078</v>
      </c>
    </row>
    <row r="47" spans="1:17">
      <c r="D47" t="s">
        <v>110</v>
      </c>
      <c r="E47" s="13">
        <f>(B30+B28-B29)*627.51</f>
        <v>118.38908629861075</v>
      </c>
    </row>
  </sheetData>
  <mergeCells count="2">
    <mergeCell ref="A1:H1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6D1CA-F783-F64C-913E-19C6F5BC9D6A}">
  <dimension ref="A1:W84"/>
  <sheetViews>
    <sheetView workbookViewId="0"/>
  </sheetViews>
  <sheetFormatPr baseColWidth="10" defaultRowHeight="16"/>
  <cols>
    <col min="1" max="1" width="27.6640625" customWidth="1"/>
    <col min="5" max="5" width="7.5" customWidth="1"/>
    <col min="6" max="6" width="16.33203125" customWidth="1"/>
    <col min="9" max="9" width="12.1640625" customWidth="1"/>
    <col min="15" max="16" width="12.1640625" bestFit="1" customWidth="1"/>
    <col min="21" max="21" width="12.1640625" customWidth="1"/>
    <col min="22" max="22" width="15" customWidth="1"/>
  </cols>
  <sheetData>
    <row r="1" spans="1:23" ht="19">
      <c r="A1" s="1" t="s">
        <v>0</v>
      </c>
      <c r="B1" s="2"/>
      <c r="C1" s="2"/>
      <c r="D1" s="2"/>
      <c r="E1" s="2"/>
      <c r="F1" s="2"/>
      <c r="G1" s="2"/>
      <c r="H1" s="2"/>
      <c r="I1" s="76"/>
      <c r="J1" s="76"/>
    </row>
    <row r="2" spans="1:23" s="43" customFormat="1">
      <c r="B2" s="74"/>
      <c r="C2" s="69"/>
      <c r="D2" s="44"/>
      <c r="E2" s="69"/>
      <c r="G2" s="44"/>
      <c r="H2" s="44"/>
      <c r="J2" s="75"/>
    </row>
    <row r="3" spans="1:23" ht="17" thickBot="1">
      <c r="A3" s="153" t="s">
        <v>4</v>
      </c>
      <c r="B3" s="153"/>
      <c r="C3" s="153"/>
      <c r="D3" s="153" t="s">
        <v>5</v>
      </c>
      <c r="E3" s="153"/>
      <c r="F3" s="153"/>
      <c r="G3" s="153"/>
      <c r="H3" s="153"/>
      <c r="J3" s="13"/>
    </row>
    <row r="4" spans="1:23" ht="35" thickBot="1">
      <c r="A4" s="16" t="s">
        <v>10</v>
      </c>
      <c r="B4" s="7" t="s">
        <v>11</v>
      </c>
      <c r="C4" s="17" t="s">
        <v>12</v>
      </c>
      <c r="D4" s="17"/>
      <c r="E4" s="17"/>
      <c r="F4" s="17" t="s">
        <v>79</v>
      </c>
      <c r="G4" s="18" t="s">
        <v>13</v>
      </c>
      <c r="H4" s="19" t="s">
        <v>14</v>
      </c>
      <c r="L4" s="148" t="s">
        <v>15</v>
      </c>
      <c r="M4" s="149"/>
      <c r="N4" s="150"/>
    </row>
    <row r="6" spans="1:23">
      <c r="A6" s="143" t="s">
        <v>18</v>
      </c>
      <c r="B6" s="143"/>
      <c r="C6" s="143"/>
      <c r="D6" s="143"/>
    </row>
    <row r="7" spans="1:23">
      <c r="B7" s="20"/>
      <c r="C7" s="20"/>
      <c r="D7" s="20"/>
      <c r="F7" s="32"/>
    </row>
    <row r="8" spans="1:23">
      <c r="A8" s="21" t="s">
        <v>71</v>
      </c>
      <c r="B8" s="2">
        <v>-1041.2741217800001</v>
      </c>
      <c r="C8" s="13"/>
      <c r="D8" s="105"/>
      <c r="E8" s="2"/>
      <c r="F8" s="2">
        <f>G8-B8</f>
        <v>0.18526278000013008</v>
      </c>
      <c r="G8" s="2">
        <v>-1041.088859</v>
      </c>
      <c r="H8" s="13"/>
    </row>
    <row r="9" spans="1:23">
      <c r="A9" s="21" t="s">
        <v>72</v>
      </c>
      <c r="B9" s="6">
        <v>-1041.1810830100001</v>
      </c>
      <c r="C9" s="13">
        <f>(B9-$B$8)*627.51</f>
        <v>58.3827585627132</v>
      </c>
      <c r="D9" s="105"/>
      <c r="E9" s="21"/>
      <c r="F9" s="32">
        <f>G9-B9</f>
        <v>0.17961101000014423</v>
      </c>
      <c r="G9" s="6">
        <v>-1041.0014719999999</v>
      </c>
      <c r="H9" s="13">
        <f>(G9-$G$8)*627.51</f>
        <v>54.836216370022079</v>
      </c>
      <c r="I9" s="6"/>
      <c r="J9" s="6"/>
      <c r="K9" s="6"/>
      <c r="L9" s="6"/>
      <c r="M9" s="6"/>
      <c r="N9" s="6"/>
      <c r="O9" s="6"/>
    </row>
    <row r="10" spans="1:23">
      <c r="A10" s="21"/>
      <c r="C10" s="13"/>
      <c r="D10" s="105"/>
    </row>
    <row r="11" spans="1:23">
      <c r="A11" s="70" t="s">
        <v>136</v>
      </c>
      <c r="B11">
        <v>-1041.1763588700001</v>
      </c>
      <c r="C11" s="13">
        <f>(B11-$B$8)*627.51</f>
        <v>61.347203654117926</v>
      </c>
      <c r="D11" s="13"/>
      <c r="F11" s="32">
        <f>G11-B11</f>
        <v>0.18001787000002878</v>
      </c>
      <c r="G11">
        <v>-1040.996341</v>
      </c>
      <c r="H11" s="13">
        <f>(G11-$G$8)*627.51</f>
        <v>58.055970179954357</v>
      </c>
      <c r="I11" s="13"/>
      <c r="J11" s="105"/>
      <c r="K11" s="33"/>
      <c r="L11" s="86"/>
      <c r="M11" s="86"/>
      <c r="N11" s="86"/>
      <c r="P11" s="106"/>
      <c r="Q11" s="106"/>
      <c r="R11" s="107"/>
      <c r="S11" s="106"/>
      <c r="T11" s="106"/>
      <c r="U11" s="106"/>
      <c r="V11" s="106"/>
      <c r="W11" s="106"/>
    </row>
    <row r="12" spans="1:23">
      <c r="A12" s="70"/>
      <c r="C12" s="13"/>
      <c r="D12" s="105"/>
      <c r="H12" s="13"/>
      <c r="I12" s="27"/>
      <c r="L12" s="85"/>
      <c r="M12" s="85"/>
      <c r="N12" s="85"/>
      <c r="P12" s="108"/>
      <c r="Q12" s="108"/>
      <c r="R12" s="108"/>
      <c r="S12" s="108"/>
      <c r="T12" s="108"/>
      <c r="U12" s="108"/>
      <c r="V12" s="108"/>
      <c r="W12" s="108"/>
    </row>
    <row r="13" spans="1:23">
      <c r="A13" s="70" t="s">
        <v>137</v>
      </c>
      <c r="B13">
        <v>-1041.17584248</v>
      </c>
      <c r="C13" s="13">
        <f t="shared" ref="C13:C15" si="0">(B13-$B$8)*627.51</f>
        <v>61.671243543036617</v>
      </c>
      <c r="D13" s="13"/>
      <c r="F13" s="32">
        <f>G13-B13</f>
        <v>0.17958248000013555</v>
      </c>
      <c r="G13">
        <v>-1040.9962599999999</v>
      </c>
      <c r="H13" s="13">
        <f>(G13-$G$8)*627.51</f>
        <v>58.106798490040049</v>
      </c>
      <c r="I13" s="33"/>
      <c r="P13" s="106"/>
      <c r="Q13" s="106"/>
      <c r="R13" s="107"/>
      <c r="S13" s="106"/>
      <c r="T13" s="106"/>
      <c r="U13" s="109"/>
      <c r="V13" s="106"/>
      <c r="W13" s="106"/>
    </row>
    <row r="14" spans="1:23">
      <c r="A14" s="70"/>
      <c r="D14" s="105"/>
      <c r="P14" s="106"/>
      <c r="Q14" s="106"/>
      <c r="R14" s="107"/>
      <c r="S14" s="106"/>
      <c r="T14" s="106"/>
      <c r="U14" s="106"/>
      <c r="V14" s="106"/>
      <c r="W14" s="106"/>
    </row>
    <row r="15" spans="1:23">
      <c r="A15" s="70" t="s">
        <v>68</v>
      </c>
      <c r="B15">
        <v>-1041.17342775</v>
      </c>
      <c r="C15" s="13">
        <f t="shared" si="0"/>
        <v>63.186510765371125</v>
      </c>
      <c r="D15" s="13"/>
      <c r="F15" s="32">
        <f>G15-B15</f>
        <v>0.17945274999988214</v>
      </c>
      <c r="G15">
        <v>-1040.9939750000001</v>
      </c>
      <c r="H15" s="13">
        <f t="shared" ref="H15" si="1">(G15-$G$8)*627.51</f>
        <v>59.540658839915544</v>
      </c>
      <c r="I15" s="33"/>
      <c r="J15" s="33"/>
      <c r="K15" s="124"/>
      <c r="L15" s="33"/>
      <c r="P15" s="106"/>
      <c r="Q15" s="106"/>
      <c r="R15" s="107"/>
      <c r="S15" s="106"/>
      <c r="T15" s="106"/>
      <c r="U15" s="106"/>
      <c r="V15" s="106"/>
      <c r="W15" s="106"/>
    </row>
    <row r="16" spans="1:23">
      <c r="A16" s="70"/>
      <c r="D16" s="105"/>
      <c r="P16" s="106"/>
      <c r="Q16" s="106"/>
      <c r="R16" s="107"/>
      <c r="S16" s="106"/>
      <c r="T16" s="106"/>
      <c r="U16" s="106"/>
      <c r="V16" s="106"/>
      <c r="W16" s="106"/>
    </row>
    <row r="17" spans="1:23">
      <c r="A17" s="21" t="s">
        <v>66</v>
      </c>
      <c r="B17">
        <v>-1041.1712546199999</v>
      </c>
      <c r="C17" s="13">
        <f t="shared" ref="C17" si="2">(B17-$B$8)*627.51</f>
        <v>64.550171571717428</v>
      </c>
      <c r="D17" s="105"/>
      <c r="E17" s="92"/>
      <c r="F17" s="32">
        <f>G17-B17</f>
        <v>0.17902361999995264</v>
      </c>
      <c r="G17">
        <v>-1040.9922309999999</v>
      </c>
      <c r="H17" s="13">
        <f t="shared" ref="H17" si="3">(G17-$G$8)*627.51</f>
        <v>60.635036280006091</v>
      </c>
      <c r="I17" s="33"/>
      <c r="J17" s="92"/>
      <c r="K17" s="33"/>
      <c r="L17" s="66"/>
      <c r="M17" s="66"/>
      <c r="P17" s="106"/>
      <c r="Q17" s="106"/>
      <c r="R17" s="107"/>
      <c r="S17" s="106"/>
      <c r="T17" s="106"/>
      <c r="U17" s="106"/>
      <c r="V17" s="106"/>
      <c r="W17" s="106"/>
    </row>
    <row r="18" spans="1:23">
      <c r="A18" s="70"/>
      <c r="D18" s="105"/>
      <c r="P18" s="106"/>
      <c r="Q18" s="106"/>
      <c r="R18" s="107"/>
      <c r="S18" s="106"/>
      <c r="T18" s="106"/>
      <c r="U18" s="106"/>
      <c r="V18" s="106"/>
      <c r="W18" s="106"/>
    </row>
    <row r="19" spans="1:23">
      <c r="A19" s="21" t="s">
        <v>132</v>
      </c>
      <c r="B19">
        <v>-1041.2035774799999</v>
      </c>
      <c r="C19" s="13">
        <f>(B19-$B$8)*627.51</f>
        <v>44.267253693103598</v>
      </c>
      <c r="D19" s="105"/>
      <c r="F19" s="32">
        <f>G19-B19</f>
        <v>0.17924447999985205</v>
      </c>
      <c r="G19">
        <v>-1041.0243330000001</v>
      </c>
      <c r="H19" s="13">
        <f>(G19-$G$8)*627.51</f>
        <v>40.490710259929131</v>
      </c>
      <c r="I19" s="22"/>
      <c r="P19" s="106"/>
      <c r="Q19" s="106"/>
      <c r="R19" s="107"/>
      <c r="S19" s="106"/>
      <c r="T19" s="106"/>
      <c r="U19" s="106"/>
      <c r="V19" s="106"/>
      <c r="W19" s="106"/>
    </row>
    <row r="20" spans="1:23">
      <c r="A20" s="70"/>
      <c r="C20" s="13"/>
      <c r="D20" s="105"/>
      <c r="H20" s="13"/>
      <c r="I20" s="22"/>
      <c r="P20" s="106"/>
      <c r="Q20" s="106"/>
      <c r="R20" s="107"/>
      <c r="S20" s="106"/>
      <c r="T20" s="106"/>
      <c r="U20" s="106"/>
      <c r="V20" s="106"/>
      <c r="W20" s="106"/>
    </row>
    <row r="21" spans="1:23">
      <c r="A21" s="21" t="s">
        <v>130</v>
      </c>
      <c r="B21">
        <v>-1041.1892136500001</v>
      </c>
      <c r="C21" s="13">
        <f>(B21-$B$8)*627.51</f>
        <v>53.280700656319276</v>
      </c>
      <c r="D21" s="105"/>
      <c r="F21" s="32">
        <f>G21-B21</f>
        <v>0.17772065000008297</v>
      </c>
      <c r="G21">
        <v>-1041.011493</v>
      </c>
      <c r="H21" s="13">
        <f>(G21-$G$8)*627.51</f>
        <v>48.547938659989718</v>
      </c>
      <c r="I21" s="13"/>
    </row>
    <row r="22" spans="1:23">
      <c r="A22" s="6"/>
      <c r="D22" s="105"/>
      <c r="E22" s="13"/>
      <c r="H22" s="13"/>
      <c r="I22" s="13"/>
    </row>
    <row r="23" spans="1:23">
      <c r="A23" s="21" t="s">
        <v>131</v>
      </c>
      <c r="B23">
        <v>-812.52112128900001</v>
      </c>
      <c r="C23" s="13">
        <f>(B23+B24-$B$8)*627.51</f>
        <v>67.738901914825703</v>
      </c>
      <c r="D23" s="105"/>
      <c r="F23" s="32">
        <f>G23-B23</f>
        <v>0.13169128900005944</v>
      </c>
      <c r="G23">
        <v>-812.38942999999995</v>
      </c>
      <c r="H23" s="13">
        <f>(G23+G24-$G$8)*627.51</f>
        <v>48.361568189960877</v>
      </c>
    </row>
    <row r="24" spans="1:23">
      <c r="A24" s="21" t="s">
        <v>69</v>
      </c>
      <c r="B24">
        <v>-228.64505177000001</v>
      </c>
      <c r="D24" s="105"/>
      <c r="F24" s="105">
        <f>G24-B24</f>
        <v>2.2691770000022871E-2</v>
      </c>
      <c r="G24">
        <v>-228.62235999999999</v>
      </c>
      <c r="L24" s="2"/>
    </row>
    <row r="25" spans="1:23">
      <c r="A25" s="21"/>
      <c r="D25" s="105"/>
      <c r="F25" s="68"/>
      <c r="L25" s="68"/>
    </row>
    <row r="26" spans="1:23">
      <c r="A26" s="21" t="s">
        <v>138</v>
      </c>
      <c r="B26">
        <v>-812.50424506700006</v>
      </c>
      <c r="C26" s="13">
        <f>(B26+B24-B8)*627.51</f>
        <v>78.328899981943465</v>
      </c>
      <c r="D26" s="105"/>
      <c r="F26" s="32">
        <f>G26-B26</f>
        <v>0.13144106700008251</v>
      </c>
      <c r="G26">
        <v>-812.37280399999997</v>
      </c>
      <c r="H26" s="13">
        <f>(G26+G24-G8)*627.51</f>
        <v>58.794549450015793</v>
      </c>
      <c r="I26" s="67" t="s">
        <v>81</v>
      </c>
    </row>
    <row r="27" spans="1:23">
      <c r="A27" s="70"/>
      <c r="D27" s="105"/>
    </row>
    <row r="28" spans="1:23">
      <c r="A28" s="21" t="s">
        <v>140</v>
      </c>
      <c r="B28">
        <v>-812.13951765900003</v>
      </c>
      <c r="C28" s="13">
        <f>(B28+B31-$B$8)*627.51</f>
        <v>9.5902598028876653</v>
      </c>
      <c r="D28" s="105"/>
      <c r="F28" s="32">
        <f>G28-B28</f>
        <v>0.12054865900006462</v>
      </c>
      <c r="G28">
        <v>-812.01896899999997</v>
      </c>
      <c r="H28" s="13">
        <f>(G28+G31-$G$8)*627.51</f>
        <v>-8.6113197300170938</v>
      </c>
    </row>
    <row r="29" spans="1:23">
      <c r="A29" s="70"/>
      <c r="D29" s="105"/>
    </row>
    <row r="30" spans="1:23">
      <c r="A30" s="21" t="s">
        <v>141</v>
      </c>
      <c r="B30">
        <v>-812.16192378699998</v>
      </c>
      <c r="C30" s="13">
        <f>(B30+B31-$B$8)*627.51</f>
        <v>-4.4698095782853757</v>
      </c>
      <c r="D30" s="105"/>
      <c r="F30" s="32">
        <f>G30-B30</f>
        <v>0.12226978699993651</v>
      </c>
      <c r="G30">
        <v>-812.03965400000004</v>
      </c>
      <c r="H30" s="13">
        <f>(G30+G31-$G$8)*627.51</f>
        <v>-21.59136407999052</v>
      </c>
    </row>
    <row r="31" spans="1:23">
      <c r="A31" s="21" t="s">
        <v>70</v>
      </c>
      <c r="B31">
        <v>-229.119321082</v>
      </c>
      <c r="C31" s="27"/>
      <c r="D31" s="105"/>
      <c r="E31" s="13"/>
      <c r="F31" s="32">
        <f>G31-B31</f>
        <v>3.5708081999985097E-2</v>
      </c>
      <c r="G31" s="2">
        <v>-229.08361300000001</v>
      </c>
      <c r="H31" s="27"/>
      <c r="L31" s="2"/>
    </row>
    <row r="32" spans="1:23">
      <c r="A32" s="70"/>
    </row>
    <row r="33" spans="1:20">
      <c r="A33" s="21" t="s">
        <v>139</v>
      </c>
      <c r="B33">
        <v>-812.18660037200004</v>
      </c>
      <c r="C33" s="13">
        <f>(B33+B31-$B$8)*627.51</f>
        <v>-19.954613431747909</v>
      </c>
      <c r="D33" s="105"/>
      <c r="E33" s="13"/>
      <c r="F33" s="32">
        <f>G33-B33</f>
        <v>0.12435937200007174</v>
      </c>
      <c r="G33" s="2">
        <v>-812.06224099999997</v>
      </c>
      <c r="H33" s="13">
        <f>(G33+G31-$G$8)*627.51</f>
        <v>-35.764932449946855</v>
      </c>
      <c r="L33" s="2"/>
    </row>
    <row r="34" spans="1:20" ht="17" thickBot="1">
      <c r="C34" s="13"/>
      <c r="H34" s="13"/>
      <c r="I34" s="13"/>
      <c r="L34" s="2"/>
    </row>
    <row r="35" spans="1:20" s="4" customFormat="1">
      <c r="A35" s="151" t="s">
        <v>26</v>
      </c>
      <c r="B35" s="152"/>
      <c r="C35" s="152"/>
      <c r="D35" s="152"/>
    </row>
    <row r="36" spans="1:20">
      <c r="A36" s="28"/>
    </row>
    <row r="37" spans="1:20">
      <c r="A37" s="21" t="s">
        <v>71</v>
      </c>
      <c r="B37" s="2">
        <v>-1041.2741217800001</v>
      </c>
      <c r="C37" s="13"/>
      <c r="D37" s="105"/>
      <c r="E37" s="2"/>
      <c r="F37" s="32">
        <f>G37-B37</f>
        <v>0.18526278000013008</v>
      </c>
      <c r="G37" s="2">
        <v>-1041.088859</v>
      </c>
      <c r="H37" s="13"/>
      <c r="Q37" s="29"/>
    </row>
    <row r="38" spans="1:20">
      <c r="A38" s="31" t="s">
        <v>78</v>
      </c>
      <c r="B38" s="2">
        <v>-1041.2167471299999</v>
      </c>
      <c r="C38" s="13">
        <f>(B38-$B$37)*627.51</f>
        <v>36.003166621598005</v>
      </c>
      <c r="D38" s="13"/>
      <c r="E38" s="2"/>
      <c r="F38" s="32">
        <f>G38-B38</f>
        <v>0.18383612999991783</v>
      </c>
      <c r="G38" s="2">
        <v>-1041.032911</v>
      </c>
      <c r="H38" s="13">
        <f>(G38-$G$37)*627.51</f>
        <v>35.107929479964817</v>
      </c>
      <c r="Q38" s="29"/>
    </row>
    <row r="39" spans="1:20">
      <c r="A39" s="11"/>
      <c r="B39" s="2"/>
      <c r="C39" s="13"/>
      <c r="D39" s="13"/>
      <c r="E39" s="2"/>
      <c r="F39" s="2"/>
      <c r="G39" s="2"/>
      <c r="H39" s="13"/>
      <c r="Q39" s="29"/>
    </row>
    <row r="40" spans="1:20">
      <c r="A40" s="142" t="s">
        <v>27</v>
      </c>
      <c r="B40" s="143"/>
      <c r="C40" s="143"/>
      <c r="D40" s="143"/>
      <c r="H40" s="13"/>
      <c r="L40" s="2"/>
    </row>
    <row r="42" spans="1:20">
      <c r="A42" s="21" t="s">
        <v>71</v>
      </c>
      <c r="B42" s="2">
        <v>-1041.2741217800001</v>
      </c>
      <c r="C42" s="13"/>
      <c r="D42" s="105"/>
      <c r="E42" s="2"/>
      <c r="F42" s="32">
        <f>G42-B42</f>
        <v>0.18526278000013008</v>
      </c>
      <c r="G42" s="2">
        <v>-1041.088859</v>
      </c>
      <c r="H42" s="13"/>
      <c r="Q42" s="29"/>
    </row>
    <row r="43" spans="1:20">
      <c r="A43" s="21" t="s">
        <v>72</v>
      </c>
      <c r="B43" s="6">
        <v>-1041.1810830100001</v>
      </c>
      <c r="C43" s="13">
        <f>(B43-$B$42)*627.51</f>
        <v>58.3827585627132</v>
      </c>
      <c r="D43" s="105"/>
      <c r="E43" s="21"/>
      <c r="F43" s="32">
        <f>G43-B43</f>
        <v>0.17961101000014423</v>
      </c>
      <c r="G43" s="6">
        <v>-1041.0014719999999</v>
      </c>
      <c r="H43" s="13">
        <f>(G43-$G$42)*627.51</f>
        <v>54.836216370022079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>
      <c r="A44" s="21"/>
      <c r="I44" s="22"/>
    </row>
    <row r="45" spans="1:20">
      <c r="A45" s="70" t="s">
        <v>136</v>
      </c>
      <c r="B45">
        <v>-1041.1763588700001</v>
      </c>
      <c r="C45" s="13">
        <f>(B45-$B$42)*627.51</f>
        <v>61.347203654117926</v>
      </c>
      <c r="D45" s="105"/>
      <c r="F45" s="32">
        <f>G45-B45</f>
        <v>0.18001787000002878</v>
      </c>
      <c r="G45">
        <v>-1040.996341</v>
      </c>
      <c r="H45" s="13">
        <f>(G45-$G$42)*627.51</f>
        <v>58.055970179954357</v>
      </c>
      <c r="I45" s="41"/>
      <c r="L45" s="77"/>
      <c r="M45" s="77"/>
    </row>
    <row r="46" spans="1:20">
      <c r="A46" s="70"/>
      <c r="C46" s="13"/>
      <c r="H46" s="13"/>
      <c r="L46" s="2"/>
    </row>
    <row r="47" spans="1:20">
      <c r="A47" s="70" t="s">
        <v>137</v>
      </c>
      <c r="B47">
        <v>-1041.17584248</v>
      </c>
      <c r="C47" s="13">
        <f>(B47-$B$42)*627.51</f>
        <v>61.671243543036617</v>
      </c>
      <c r="D47" s="105"/>
      <c r="F47" s="32">
        <f>G47-B47</f>
        <v>0.17958248000013555</v>
      </c>
      <c r="G47">
        <v>-1040.9962599999999</v>
      </c>
      <c r="H47" s="13">
        <f>(G47-$G$42)*627.51</f>
        <v>58.106798490040049</v>
      </c>
    </row>
    <row r="48" spans="1:20">
      <c r="A48" s="70"/>
      <c r="I48" s="22"/>
    </row>
    <row r="49" spans="1:23">
      <c r="A49" s="70" t="s">
        <v>73</v>
      </c>
      <c r="B49" s="2">
        <v>-1041.1390062</v>
      </c>
      <c r="C49" s="13">
        <f>(B49-$B$42)*627.51</f>
        <v>84.786377605829472</v>
      </c>
      <c r="D49" s="105"/>
      <c r="E49" s="2"/>
      <c r="F49" s="32">
        <f>G49-B49</f>
        <v>0.17828620000000228</v>
      </c>
      <c r="G49" s="2">
        <v>-1040.96072</v>
      </c>
      <c r="H49" s="13">
        <f>(G49-$G$42)*627.51</f>
        <v>80.408503889949287</v>
      </c>
      <c r="I49" s="13"/>
    </row>
    <row r="50" spans="1:23">
      <c r="A50" s="21"/>
      <c r="B50" s="2"/>
      <c r="C50" s="13"/>
      <c r="E50" s="2"/>
      <c r="F50" s="2"/>
      <c r="G50" s="2"/>
      <c r="H50" s="13"/>
      <c r="I50" s="13"/>
      <c r="P50" s="108"/>
      <c r="Q50" s="108"/>
      <c r="R50" s="108"/>
      <c r="S50" s="108"/>
      <c r="T50" s="108"/>
      <c r="U50" s="108"/>
      <c r="V50" s="108"/>
      <c r="W50" s="108"/>
    </row>
    <row r="51" spans="1:23">
      <c r="A51" s="70" t="s">
        <v>74</v>
      </c>
      <c r="B51" s="2">
        <v>-1041.13895415</v>
      </c>
      <c r="C51" s="13">
        <f>(B51-$B$42)*627.51</f>
        <v>84.819039501343326</v>
      </c>
      <c r="E51" s="2"/>
      <c r="F51" s="32">
        <f>G51-B51</f>
        <v>0.1780871500000103</v>
      </c>
      <c r="G51" s="2">
        <v>-1040.960867</v>
      </c>
      <c r="H51" s="13">
        <f>(G51-$G$42)*627.51</f>
        <v>80.316259919968161</v>
      </c>
      <c r="I51" s="13"/>
      <c r="L51" s="2"/>
      <c r="P51" s="108"/>
      <c r="Q51" s="108"/>
      <c r="R51" s="108"/>
      <c r="S51" s="108"/>
      <c r="T51" s="108"/>
      <c r="U51" s="108"/>
      <c r="V51" s="108"/>
      <c r="W51" s="108"/>
    </row>
    <row r="52" spans="1:23">
      <c r="A52" s="70"/>
      <c r="B52" s="2"/>
      <c r="C52" s="13"/>
      <c r="E52" s="2"/>
      <c r="F52" s="2"/>
      <c r="G52" s="2"/>
      <c r="H52" s="13"/>
      <c r="I52" s="33"/>
      <c r="L52" s="2"/>
      <c r="P52" s="108"/>
      <c r="Q52" s="108"/>
      <c r="R52" s="108"/>
      <c r="S52" s="108"/>
      <c r="T52" s="108"/>
      <c r="U52" s="114"/>
      <c r="V52" s="108"/>
      <c r="W52" s="108"/>
    </row>
    <row r="53" spans="1:23">
      <c r="A53" s="70" t="s">
        <v>143</v>
      </c>
      <c r="B53" s="2">
        <v>-1041.1906240000001</v>
      </c>
      <c r="C53" s="13">
        <f>(B53-$B$42)*627.51</f>
        <v>52.395691927810077</v>
      </c>
      <c r="D53" s="105"/>
      <c r="E53" s="2"/>
      <c r="F53" s="32">
        <f>G53-B53</f>
        <v>0.18143299999996998</v>
      </c>
      <c r="G53" s="2">
        <v>-1041.0091910000001</v>
      </c>
      <c r="H53" s="13">
        <f>(G53-$G$42)*627.51</f>
        <v>49.992466679909619</v>
      </c>
      <c r="I53" s="13"/>
      <c r="P53" s="108"/>
      <c r="Q53" s="108"/>
      <c r="R53" s="119"/>
      <c r="S53" s="108"/>
      <c r="T53" s="108"/>
      <c r="U53" s="108"/>
      <c r="V53" s="108"/>
      <c r="W53" s="108"/>
    </row>
    <row r="54" spans="1:23">
      <c r="A54" s="21"/>
      <c r="P54" s="108"/>
      <c r="Q54" s="108"/>
      <c r="R54" s="108"/>
      <c r="S54" s="108"/>
      <c r="T54" s="108"/>
      <c r="U54" s="108"/>
      <c r="V54" s="108"/>
      <c r="W54" s="108"/>
    </row>
    <row r="55" spans="1:23">
      <c r="A55" s="78" t="s">
        <v>144</v>
      </c>
      <c r="B55">
        <v>-1041.1757113799999</v>
      </c>
      <c r="C55" s="13">
        <f>(B55-$B$42)*627.51</f>
        <v>61.753510104092875</v>
      </c>
      <c r="D55" s="105"/>
      <c r="F55" s="32">
        <f>G55-B55</f>
        <v>0.1798833799998647</v>
      </c>
      <c r="G55">
        <v>-1040.9958280000001</v>
      </c>
      <c r="H55" s="13">
        <f>(G55-$G$42)*627.51</f>
        <v>58.377882809926348</v>
      </c>
      <c r="I55" s="13"/>
      <c r="P55" s="108"/>
      <c r="Q55" s="108"/>
      <c r="R55" s="120"/>
      <c r="S55" s="108"/>
      <c r="T55" s="108"/>
      <c r="U55" s="108"/>
      <c r="V55" s="108"/>
      <c r="W55" s="108"/>
    </row>
    <row r="56" spans="1:23">
      <c r="A56" s="70"/>
      <c r="P56" s="108"/>
      <c r="Q56" s="108"/>
      <c r="R56" s="121"/>
      <c r="S56" s="108"/>
      <c r="T56" s="108"/>
      <c r="U56" s="108"/>
      <c r="V56" s="108"/>
      <c r="W56" s="108"/>
    </row>
    <row r="57" spans="1:23">
      <c r="A57" s="78" t="s">
        <v>145</v>
      </c>
      <c r="B57">
        <v>-1041.1930588499999</v>
      </c>
      <c r="C57" s="13">
        <f>(B57-$B$42)*627.51</f>
        <v>50.867799204390202</v>
      </c>
      <c r="D57" s="105"/>
      <c r="F57" s="32">
        <f>G57-B57</f>
        <v>0.17784684999992351</v>
      </c>
      <c r="G57">
        <v>-1041.015212</v>
      </c>
      <c r="H57" s="13">
        <f>(G57-$G$42)*627.51</f>
        <v>46.21422896996058</v>
      </c>
      <c r="I57" s="115"/>
      <c r="L57" s="111"/>
      <c r="M57" s="111"/>
      <c r="P57" s="108"/>
      <c r="Q57" s="108"/>
      <c r="R57" s="108"/>
      <c r="S57" s="108"/>
      <c r="T57" s="108"/>
      <c r="U57" s="108"/>
      <c r="V57" s="108"/>
      <c r="W57" s="108"/>
    </row>
    <row r="58" spans="1:23">
      <c r="A58" s="70"/>
      <c r="L58" s="44"/>
      <c r="M58" s="44"/>
      <c r="P58" s="108"/>
      <c r="Q58" s="108"/>
      <c r="R58" s="108"/>
      <c r="S58" s="108"/>
      <c r="T58" s="108"/>
      <c r="U58" s="108"/>
      <c r="V58" s="108"/>
      <c r="W58" s="108"/>
    </row>
    <row r="59" spans="1:23">
      <c r="A59" s="21" t="s">
        <v>141</v>
      </c>
      <c r="B59">
        <v>-812.16192378699998</v>
      </c>
      <c r="C59" s="13">
        <f>(B59+B60-$B$42)*627.51</f>
        <v>-4.4698095782853757</v>
      </c>
      <c r="D59" s="105"/>
      <c r="F59" s="32">
        <f>G59-B59</f>
        <v>0.12226978699993651</v>
      </c>
      <c r="G59">
        <v>-812.03965400000004</v>
      </c>
      <c r="H59" s="13">
        <f>(G59+G60-$G$42)*627.51</f>
        <v>-21.59136407999052</v>
      </c>
      <c r="L59" s="43"/>
      <c r="M59" s="43"/>
      <c r="P59" s="108"/>
      <c r="Q59" s="108"/>
      <c r="R59" s="108"/>
      <c r="S59" s="108"/>
      <c r="T59" s="108"/>
      <c r="U59" s="108"/>
      <c r="V59" s="108"/>
      <c r="W59" s="108"/>
    </row>
    <row r="60" spans="1:23">
      <c r="A60" s="21" t="s">
        <v>70</v>
      </c>
      <c r="B60">
        <v>-229.119321082</v>
      </c>
      <c r="C60" s="27"/>
      <c r="D60" s="105"/>
      <c r="E60" s="13"/>
      <c r="F60" s="32">
        <f>G60-B60</f>
        <v>3.5708081999985097E-2</v>
      </c>
      <c r="G60" s="2">
        <v>-229.08361300000001</v>
      </c>
      <c r="H60" s="27"/>
      <c r="L60" s="2"/>
    </row>
    <row r="61" spans="1:23">
      <c r="A61" s="70"/>
      <c r="F61" s="32"/>
    </row>
    <row r="62" spans="1:23">
      <c r="A62" s="21" t="s">
        <v>139</v>
      </c>
      <c r="B62">
        <v>-812.18660037200004</v>
      </c>
      <c r="C62" s="13">
        <f>(B62+B60-$B$42)*627.51</f>
        <v>-19.954613431747909</v>
      </c>
      <c r="D62" s="105"/>
      <c r="E62" s="13"/>
      <c r="F62" s="32">
        <f>G62-B62</f>
        <v>0.12435937200007174</v>
      </c>
      <c r="G62" s="2">
        <v>-812.06224099999997</v>
      </c>
      <c r="H62" s="13">
        <f>(G62+G60-$G$42)*627.51</f>
        <v>-35.764932449946855</v>
      </c>
      <c r="L62" s="2"/>
    </row>
    <row r="63" spans="1:23" s="23" customFormat="1" ht="17" thickBot="1">
      <c r="A63" s="8"/>
    </row>
    <row r="64" spans="1:23" ht="17" thickBot="1">
      <c r="A64" s="142" t="s">
        <v>29</v>
      </c>
      <c r="B64" s="143"/>
      <c r="C64" s="143"/>
      <c r="D64" s="143"/>
    </row>
    <row r="65" spans="1:23">
      <c r="P65" s="3" t="s">
        <v>76</v>
      </c>
      <c r="Q65" s="4"/>
      <c r="R65" s="4" t="s">
        <v>1</v>
      </c>
      <c r="S65" s="4"/>
      <c r="T65" s="4"/>
      <c r="U65" s="4"/>
      <c r="V65" s="4"/>
      <c r="W65" s="5"/>
    </row>
    <row r="66" spans="1:23">
      <c r="A66" s="21" t="s">
        <v>71</v>
      </c>
      <c r="B66" s="2">
        <v>-1041.2741217800001</v>
      </c>
      <c r="C66" s="13"/>
      <c r="D66" s="105"/>
      <c r="E66" s="2"/>
      <c r="F66" s="32">
        <f>G66-B66</f>
        <v>0.18526278000013008</v>
      </c>
      <c r="G66" s="2">
        <v>-1041.088859</v>
      </c>
      <c r="H66" s="13"/>
      <c r="L66" s="2"/>
      <c r="P66" s="11" t="s">
        <v>2</v>
      </c>
      <c r="R66" t="s">
        <v>3</v>
      </c>
      <c r="W66" s="12"/>
    </row>
    <row r="67" spans="1:23" ht="17" thickBot="1">
      <c r="A67" s="21"/>
      <c r="B67" s="2"/>
      <c r="C67" s="13"/>
      <c r="E67" s="2"/>
      <c r="F67" s="2"/>
      <c r="G67" s="2"/>
      <c r="H67" s="13"/>
      <c r="L67" s="2"/>
      <c r="P67" s="11" t="s">
        <v>6</v>
      </c>
      <c r="R67">
        <v>130.98400000000001</v>
      </c>
      <c r="T67" s="110" t="s">
        <v>31</v>
      </c>
      <c r="U67" s="15" t="s">
        <v>32</v>
      </c>
      <c r="V67" s="14" t="s">
        <v>33</v>
      </c>
      <c r="W67" s="12"/>
    </row>
    <row r="68" spans="1:23">
      <c r="A68" s="21" t="s">
        <v>75</v>
      </c>
      <c r="B68">
        <v>-1117.67319299</v>
      </c>
      <c r="C68" s="13">
        <f>(B68-B69-B66)*627.51</f>
        <v>28.970117310183955</v>
      </c>
      <c r="D68" s="105"/>
      <c r="F68" s="32">
        <f>G68-B68</f>
        <v>0.21162705218216615</v>
      </c>
      <c r="G68">
        <f>V68</f>
        <v>-1117.4615659378178</v>
      </c>
      <c r="H68" s="13">
        <f>(G68-$G$69-$G$66)*627.51</f>
        <v>43.726190839958498</v>
      </c>
      <c r="I68" s="24" t="s">
        <v>24</v>
      </c>
      <c r="L68" s="154" t="s">
        <v>28</v>
      </c>
      <c r="M68" s="155"/>
      <c r="P68" s="11" t="s">
        <v>16</v>
      </c>
      <c r="R68" s="34">
        <v>0</v>
      </c>
      <c r="T68">
        <v>-1117.400989</v>
      </c>
      <c r="U68">
        <f>-298.15*(R67-R73)/(1000*627.51)</f>
        <v>-6.0576937817724011E-2</v>
      </c>
      <c r="V68">
        <f>U68+T68</f>
        <v>-1117.4615659378178</v>
      </c>
      <c r="W68" s="12"/>
    </row>
    <row r="69" spans="1:23" ht="17" thickBot="1">
      <c r="A69" s="70" t="s">
        <v>34</v>
      </c>
      <c r="B69">
        <v>-76.445237991900001</v>
      </c>
      <c r="D69" s="105"/>
      <c r="F69" s="32">
        <f>G69-B69</f>
        <v>2.8489918999952124E-3</v>
      </c>
      <c r="G69" s="2">
        <v>-76.442389000000006</v>
      </c>
      <c r="L69" s="25">
        <v>-144.4571</v>
      </c>
      <c r="M69" s="26">
        <v>-40.155200000000001</v>
      </c>
      <c r="P69" s="11" t="s">
        <v>17</v>
      </c>
      <c r="R69">
        <v>42.984000000000002</v>
      </c>
      <c r="W69" s="12"/>
    </row>
    <row r="70" spans="1:23">
      <c r="A70" s="70"/>
      <c r="M70" t="s">
        <v>25</v>
      </c>
      <c r="P70" s="11" t="s">
        <v>19</v>
      </c>
      <c r="R70" s="35">
        <v>34</v>
      </c>
      <c r="W70" s="12"/>
    </row>
    <row r="71" spans="1:23">
      <c r="A71" s="21" t="s">
        <v>70</v>
      </c>
      <c r="B71">
        <v>-229.119321082</v>
      </c>
      <c r="C71" s="13"/>
      <c r="D71" s="105"/>
      <c r="E71" s="13"/>
      <c r="F71" s="32">
        <f>G71-B71</f>
        <v>3.5708081999985097E-2</v>
      </c>
      <c r="G71" s="2">
        <v>-229.08361300000001</v>
      </c>
      <c r="H71" s="27"/>
      <c r="L71" s="2"/>
      <c r="P71" s="11" t="s">
        <v>20</v>
      </c>
      <c r="R71" s="36">
        <v>54</v>
      </c>
      <c r="W71" s="12"/>
    </row>
    <row r="72" spans="1:23">
      <c r="A72" s="21" t="s">
        <v>77</v>
      </c>
      <c r="B72">
        <v>-888.62009853100005</v>
      </c>
      <c r="C72" s="13">
        <f>(B72+B71-B69-B66)*627.51</f>
        <v>-12.587750888638796</v>
      </c>
      <c r="D72" s="105"/>
      <c r="F72" s="32">
        <f>G72-B72</f>
        <v>0.15138753100006852</v>
      </c>
      <c r="G72" s="2">
        <v>-888.46871099999998</v>
      </c>
      <c r="H72" s="13">
        <f>(G72+G71-G69-G66)*627.51</f>
        <v>-13.225400759996019</v>
      </c>
      <c r="L72" s="2"/>
      <c r="P72" s="11" t="s">
        <v>21</v>
      </c>
      <c r="R72">
        <v>4.2619999999999996</v>
      </c>
      <c r="W72" s="12"/>
    </row>
    <row r="73" spans="1:23" ht="17" thickBot="1">
      <c r="P73" s="11" t="s">
        <v>22</v>
      </c>
      <c r="R73">
        <v>3.4889999999999999</v>
      </c>
      <c r="W73" s="12"/>
    </row>
    <row r="74" spans="1:23" s="4" customFormat="1">
      <c r="A74" s="151" t="s">
        <v>35</v>
      </c>
      <c r="B74" s="152"/>
      <c r="C74" s="152"/>
      <c r="D74" s="152"/>
    </row>
    <row r="76" spans="1:23">
      <c r="A76" t="s">
        <v>36</v>
      </c>
      <c r="B76">
        <v>-967.15500585100006</v>
      </c>
      <c r="D76" s="105"/>
      <c r="F76" s="32">
        <f>G76-B76</f>
        <v>0.19857485100010308</v>
      </c>
      <c r="G76">
        <v>-966.95643099999995</v>
      </c>
    </row>
    <row r="77" spans="1:23">
      <c r="A77" t="s">
        <v>37</v>
      </c>
      <c r="B77">
        <v>-967.11858524800004</v>
      </c>
      <c r="C77" s="13">
        <f>(B77-B76)*627.51</f>
        <v>22.85429258853658</v>
      </c>
      <c r="D77" s="105"/>
      <c r="F77" s="32">
        <f>G77-B77</f>
        <v>0.19712724800001524</v>
      </c>
      <c r="G77">
        <v>-966.92145800000003</v>
      </c>
      <c r="H77" s="13">
        <f>(G77-G76)*627.51</f>
        <v>21.945907229951462</v>
      </c>
    </row>
    <row r="78" spans="1:23" ht="17" thickBot="1">
      <c r="C78" s="13"/>
      <c r="H78" s="13"/>
    </row>
    <row r="79" spans="1:23" s="4" customFormat="1">
      <c r="A79" s="151" t="s">
        <v>155</v>
      </c>
      <c r="B79" s="152"/>
      <c r="C79" s="152"/>
      <c r="D79" s="152"/>
    </row>
    <row r="80" spans="1:23">
      <c r="F80" s="22"/>
      <c r="I80" s="22" t="s">
        <v>45</v>
      </c>
    </row>
    <row r="81" spans="1:9">
      <c r="A81" t="s">
        <v>41</v>
      </c>
      <c r="B81">
        <v>-1041.17865035</v>
      </c>
      <c r="C81" s="13">
        <f>(B81-$B$8)*627.51</f>
        <v>59.909277039355679</v>
      </c>
      <c r="D81" s="105"/>
      <c r="F81" s="40">
        <f>G81-B81</f>
        <v>0.18054735000009714</v>
      </c>
      <c r="G81" s="35">
        <v>-1040.9981029999999</v>
      </c>
      <c r="H81" s="13">
        <f>(G81-$G$8)*627.51</f>
        <v>56.950297560035011</v>
      </c>
      <c r="I81" s="13">
        <f>H81-$H$81</f>
        <v>0</v>
      </c>
    </row>
    <row r="82" spans="1:9">
      <c r="A82" t="s">
        <v>42</v>
      </c>
      <c r="B82">
        <v>-1041.17584248</v>
      </c>
      <c r="C82" s="13">
        <f>(B82-$B$8)*627.51</f>
        <v>61.671243543036617</v>
      </c>
      <c r="D82" s="105"/>
      <c r="F82" s="40">
        <f t="shared" ref="F82:F84" si="4">G82-B82</f>
        <v>0.17958248000013555</v>
      </c>
      <c r="G82" s="35">
        <v>-1040.9962599999999</v>
      </c>
      <c r="H82" s="13">
        <f>(G82-$G$8)*627.51</f>
        <v>58.106798490040049</v>
      </c>
      <c r="I82" s="13">
        <f t="shared" ref="I82:I84" si="5">H82-$H$81</f>
        <v>1.1565009300050377</v>
      </c>
    </row>
    <row r="83" spans="1:9">
      <c r="A83" t="s">
        <v>43</v>
      </c>
      <c r="B83">
        <v>-1041.17560385</v>
      </c>
      <c r="C83" s="13">
        <f>(B83-$B$8)*627.51</f>
        <v>61.820986254344504</v>
      </c>
      <c r="D83" s="105"/>
      <c r="F83" s="40">
        <f t="shared" si="4"/>
        <v>0.18082585000001927</v>
      </c>
      <c r="G83" s="35">
        <v>-1040.994778</v>
      </c>
      <c r="H83" s="13">
        <f>(G83-$G$8)*627.51</f>
        <v>59.036768309974967</v>
      </c>
      <c r="I83" s="13">
        <f t="shared" si="5"/>
        <v>2.0864707499399557</v>
      </c>
    </row>
    <row r="84" spans="1:9">
      <c r="A84" t="s">
        <v>44</v>
      </c>
      <c r="B84">
        <v>-1041.1786473899999</v>
      </c>
      <c r="C84" s="13">
        <f>(B84-$B$8)*627.51</f>
        <v>59.911134469002356</v>
      </c>
      <c r="D84" s="105"/>
      <c r="F84" s="40">
        <f t="shared" si="4"/>
        <v>0.18054839000001266</v>
      </c>
      <c r="G84" s="35">
        <v>-1040.9980989999999</v>
      </c>
      <c r="H84" s="13">
        <f>(G84-$G$8)*627.51</f>
        <v>56.95280760002867</v>
      </c>
      <c r="I84" s="13">
        <f t="shared" si="5"/>
        <v>2.5100399936590634E-3</v>
      </c>
    </row>
  </sheetData>
  <mergeCells count="10">
    <mergeCell ref="L4:N4"/>
    <mergeCell ref="A79:D79"/>
    <mergeCell ref="A3:C3"/>
    <mergeCell ref="D3:H3"/>
    <mergeCell ref="A6:D6"/>
    <mergeCell ref="L68:M68"/>
    <mergeCell ref="A74:D74"/>
    <mergeCell ref="A35:D35"/>
    <mergeCell ref="A40:D40"/>
    <mergeCell ref="A64:D6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D9A79-6131-FA4C-8830-7FAE55959514}">
  <dimension ref="A1:W86"/>
  <sheetViews>
    <sheetView workbookViewId="0"/>
  </sheetViews>
  <sheetFormatPr baseColWidth="10" defaultRowHeight="16"/>
  <cols>
    <col min="1" max="1" width="27.6640625" customWidth="1"/>
    <col min="6" max="6" width="17.1640625" customWidth="1"/>
    <col min="9" max="9" width="12.1640625" customWidth="1"/>
    <col min="15" max="16" width="12.1640625" bestFit="1" customWidth="1"/>
  </cols>
  <sheetData>
    <row r="1" spans="1:23" ht="19">
      <c r="A1" s="1" t="s">
        <v>0</v>
      </c>
      <c r="B1" s="37"/>
      <c r="C1" s="37"/>
      <c r="D1" s="37"/>
      <c r="E1" s="37"/>
      <c r="F1" s="37"/>
      <c r="G1" s="37"/>
      <c r="H1" s="37"/>
      <c r="I1" s="76"/>
      <c r="J1" s="76"/>
    </row>
    <row r="2" spans="1:23">
      <c r="B2" s="6"/>
      <c r="C2" s="69"/>
      <c r="D2" s="44"/>
      <c r="E2" s="69"/>
      <c r="G2" s="37"/>
      <c r="H2" s="37"/>
      <c r="I2" s="71"/>
      <c r="J2" s="73"/>
    </row>
    <row r="3" spans="1:23" ht="17" thickBot="1">
      <c r="A3" s="153" t="s">
        <v>4</v>
      </c>
      <c r="B3" s="153"/>
      <c r="C3" s="153"/>
      <c r="D3" s="153" t="s">
        <v>38</v>
      </c>
      <c r="E3" s="153"/>
      <c r="F3" s="153"/>
      <c r="G3" s="153"/>
      <c r="H3" s="153"/>
      <c r="J3" s="13"/>
    </row>
    <row r="4" spans="1:23" ht="35" thickBot="1">
      <c r="A4" s="16" t="s">
        <v>10</v>
      </c>
      <c r="B4" s="7" t="s">
        <v>11</v>
      </c>
      <c r="C4" s="17" t="s">
        <v>12</v>
      </c>
      <c r="D4" s="17"/>
      <c r="E4" s="17"/>
      <c r="F4" s="17" t="s">
        <v>79</v>
      </c>
      <c r="G4" s="18" t="s">
        <v>13</v>
      </c>
      <c r="H4" s="19" t="s">
        <v>14</v>
      </c>
      <c r="L4" s="148" t="s">
        <v>15</v>
      </c>
      <c r="M4" s="150"/>
      <c r="P4" s="29"/>
    </row>
    <row r="6" spans="1:23">
      <c r="A6" s="143" t="s">
        <v>18</v>
      </c>
      <c r="B6" s="143"/>
      <c r="C6" s="143"/>
      <c r="D6" s="143"/>
    </row>
    <row r="7" spans="1:23">
      <c r="B7" s="20"/>
      <c r="C7" s="20"/>
      <c r="D7" s="20"/>
    </row>
    <row r="8" spans="1:23">
      <c r="A8" s="21" t="s">
        <v>71</v>
      </c>
      <c r="B8" s="37">
        <v>-1041.1737629899999</v>
      </c>
      <c r="C8" s="13"/>
      <c r="D8" s="13"/>
      <c r="E8" s="37"/>
      <c r="F8" s="37">
        <f>G8-B8</f>
        <v>0.18370998999989752</v>
      </c>
      <c r="G8" s="37">
        <v>-1040.990053</v>
      </c>
      <c r="H8" s="13"/>
      <c r="Q8" s="29"/>
    </row>
    <row r="9" spans="1:23">
      <c r="A9" s="21" t="s">
        <v>72</v>
      </c>
      <c r="B9" s="6">
        <v>-1041.0761829099999</v>
      </c>
      <c r="C9" s="13">
        <f>(B9-$B$8)*627.51</f>
        <v>61.232476000764443</v>
      </c>
      <c r="D9" s="21"/>
      <c r="E9" s="21"/>
      <c r="F9" s="68">
        <f>G9-B9</f>
        <v>0.17797290999988036</v>
      </c>
      <c r="G9" s="6">
        <v>-1040.8982100000001</v>
      </c>
      <c r="H9" s="13">
        <f>(G9-$G$8)*627.51</f>
        <v>57.632400929953675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3">
      <c r="A10" s="21"/>
      <c r="C10" s="13"/>
      <c r="D10" s="13"/>
      <c r="I10" s="22"/>
    </row>
    <row r="11" spans="1:23">
      <c r="A11" s="70" t="s">
        <v>136</v>
      </c>
      <c r="B11">
        <v>-1041.0712301200001</v>
      </c>
      <c r="C11" s="13">
        <f>(B11-$B$8)*627.51</f>
        <v>64.340401253560174</v>
      </c>
      <c r="F11">
        <f>G11-B11</f>
        <v>0.17837612000016634</v>
      </c>
      <c r="G11">
        <v>-1040.8928539999999</v>
      </c>
      <c r="H11" s="13">
        <f>(G11-$G$8)*627.51</f>
        <v>60.993344490028861</v>
      </c>
      <c r="I11" s="112"/>
      <c r="J11" s="41"/>
      <c r="L11" s="111"/>
      <c r="M11" s="111"/>
      <c r="P11" s="106"/>
      <c r="Q11" s="106"/>
      <c r="R11" s="107"/>
      <c r="S11" s="106"/>
      <c r="T11" s="106"/>
      <c r="U11" s="106"/>
      <c r="V11" s="106"/>
      <c r="W11" s="106"/>
    </row>
    <row r="12" spans="1:23">
      <c r="A12" s="70"/>
      <c r="C12" s="13"/>
      <c r="H12" s="13"/>
      <c r="I12" s="42"/>
      <c r="L12" s="44"/>
      <c r="M12" s="44"/>
      <c r="P12" s="108"/>
      <c r="Q12" s="108"/>
      <c r="R12" s="108"/>
      <c r="S12" s="108"/>
      <c r="T12" s="108"/>
      <c r="U12" s="108"/>
      <c r="V12" s="108"/>
      <c r="W12" s="108"/>
    </row>
    <row r="13" spans="1:23">
      <c r="A13" s="70" t="s">
        <v>137</v>
      </c>
      <c r="B13">
        <v>-1041.070645</v>
      </c>
      <c r="C13" s="13">
        <f t="shared" ref="C13:C15" si="0">(B13-$B$8)*627.51</f>
        <v>64.707569904820502</v>
      </c>
      <c r="F13" s="68">
        <f>G13-B13</f>
        <v>0.17796500000008564</v>
      </c>
      <c r="G13">
        <v>-1040.8926799999999</v>
      </c>
      <c r="H13" s="13">
        <f t="shared" ref="H13:H15" si="1">(G13-$G$8)*627.51</f>
        <v>61.102531230038551</v>
      </c>
      <c r="I13" s="42"/>
      <c r="L13" s="43"/>
      <c r="M13" s="43"/>
      <c r="P13" s="106"/>
      <c r="Q13" s="106"/>
      <c r="R13" s="107"/>
      <c r="S13" s="106"/>
      <c r="T13" s="106"/>
      <c r="U13" s="109"/>
      <c r="V13" s="106"/>
      <c r="W13" s="106"/>
    </row>
    <row r="14" spans="1:23">
      <c r="A14" s="70"/>
      <c r="I14" s="42"/>
      <c r="P14" s="106"/>
      <c r="Q14" s="106"/>
      <c r="R14" s="107"/>
      <c r="S14" s="106"/>
      <c r="T14" s="106"/>
      <c r="U14" s="106"/>
      <c r="V14" s="106"/>
      <c r="W14" s="106"/>
    </row>
    <row r="15" spans="1:23">
      <c r="A15" s="70" t="s">
        <v>68</v>
      </c>
      <c r="B15">
        <v>-1041.0683986399999</v>
      </c>
      <c r="C15" s="13">
        <f t="shared" si="0"/>
        <v>66.117183268465652</v>
      </c>
      <c r="F15" s="68">
        <f>G15-B15</f>
        <v>0.17731763999995565</v>
      </c>
      <c r="G15">
        <v>-1040.891081</v>
      </c>
      <c r="H15" s="13">
        <f t="shared" si="1"/>
        <v>62.105919720002127</v>
      </c>
      <c r="I15" s="113"/>
      <c r="P15" s="106"/>
      <c r="Q15" s="106"/>
      <c r="R15" s="107"/>
      <c r="S15" s="106"/>
      <c r="T15" s="106"/>
      <c r="U15" s="106"/>
      <c r="V15" s="106"/>
      <c r="W15" s="106"/>
    </row>
    <row r="16" spans="1:23">
      <c r="A16" s="70"/>
      <c r="I16" s="79"/>
      <c r="P16" s="106"/>
      <c r="Q16" s="106"/>
      <c r="R16" s="107"/>
      <c r="S16" s="106"/>
      <c r="T16" s="106"/>
      <c r="U16" s="106"/>
      <c r="V16" s="106"/>
      <c r="W16" s="106"/>
    </row>
    <row r="17" spans="1:23">
      <c r="A17" s="21" t="s">
        <v>66</v>
      </c>
      <c r="B17">
        <v>-1041.0663199200001</v>
      </c>
      <c r="C17" s="13">
        <f t="shared" ref="C17" si="2">(B17-$B$8)*627.51</f>
        <v>67.421600855585453</v>
      </c>
      <c r="D17" s="13"/>
      <c r="F17" s="68">
        <f>G17-B17</f>
        <v>0.17706992000012178</v>
      </c>
      <c r="G17">
        <v>-1040.8892499999999</v>
      </c>
      <c r="H17" s="13">
        <f t="shared" ref="H17" si="3">(G17-$G$8)*627.51</f>
        <v>63.254890530026181</v>
      </c>
      <c r="I17" s="113"/>
      <c r="L17" s="66"/>
      <c r="M17" s="66"/>
      <c r="P17" s="106"/>
      <c r="Q17" s="106"/>
      <c r="R17" s="107"/>
      <c r="S17" s="106"/>
      <c r="T17" s="106"/>
      <c r="U17" s="106"/>
      <c r="V17" s="106"/>
      <c r="W17" s="106"/>
    </row>
    <row r="18" spans="1:23">
      <c r="A18" s="70"/>
      <c r="I18" s="42"/>
      <c r="P18" s="106"/>
      <c r="Q18" s="106"/>
      <c r="R18" s="107"/>
      <c r="S18" s="106"/>
      <c r="T18" s="106"/>
      <c r="U18" s="106"/>
      <c r="V18" s="106"/>
      <c r="W18" s="106"/>
    </row>
    <row r="19" spans="1:23">
      <c r="A19" s="21" t="s">
        <v>132</v>
      </c>
      <c r="B19">
        <v>-1041.0981594299999</v>
      </c>
      <c r="C19" s="13">
        <f>(B19-$B$8)*627.51</f>
        <v>47.441989935594016</v>
      </c>
      <c r="F19" s="68">
        <f>G19-B19</f>
        <v>0.17722842999978639</v>
      </c>
      <c r="G19">
        <v>-1040.9209310000001</v>
      </c>
      <c r="H19" s="13">
        <f>(G19-$G$8)*627.51</f>
        <v>43.374746219924283</v>
      </c>
      <c r="I19" s="79"/>
      <c r="P19" s="106"/>
      <c r="Q19" s="106"/>
      <c r="R19" s="107"/>
      <c r="S19" s="106"/>
      <c r="T19" s="106"/>
      <c r="U19" s="106"/>
      <c r="V19" s="106"/>
      <c r="W19" s="106"/>
    </row>
    <row r="20" spans="1:23">
      <c r="A20" s="70"/>
      <c r="C20" s="13"/>
      <c r="H20" s="13"/>
      <c r="I20" s="79"/>
      <c r="P20" s="106"/>
      <c r="Q20" s="106"/>
      <c r="R20" s="107"/>
      <c r="S20" s="106"/>
      <c r="T20" s="106"/>
      <c r="U20" s="106"/>
      <c r="V20" s="106"/>
      <c r="W20" s="106"/>
    </row>
    <row r="21" spans="1:23">
      <c r="A21" s="21" t="s">
        <v>130</v>
      </c>
      <c r="B21">
        <v>-1041.07735933</v>
      </c>
      <c r="C21" s="13">
        <f>(B21-$B$8)*627.51</f>
        <v>60.494260686506365</v>
      </c>
      <c r="D21" s="37"/>
      <c r="F21" s="68">
        <f>G21-B21</f>
        <v>0.1745703300000514</v>
      </c>
      <c r="G21">
        <v>-1040.902789</v>
      </c>
      <c r="H21" s="13">
        <f>(G21-$G$8)*627.51</f>
        <v>54.759032640002928</v>
      </c>
      <c r="I21" s="59"/>
    </row>
    <row r="22" spans="1:23">
      <c r="A22" s="6"/>
      <c r="C22" s="13"/>
      <c r="D22" s="37"/>
      <c r="F22" s="13"/>
      <c r="H22" s="13"/>
      <c r="I22" s="59"/>
    </row>
    <row r="23" spans="1:23">
      <c r="A23" s="21" t="s">
        <v>131</v>
      </c>
      <c r="B23">
        <v>-812.42147745700004</v>
      </c>
      <c r="C23" s="13">
        <f>(B23+B24-$B$8)*627.51</f>
        <v>74.21115928153111</v>
      </c>
      <c r="F23" s="68">
        <f>G23-B23</f>
        <v>0.13030245700008436</v>
      </c>
      <c r="G23">
        <v>-812.29117499999995</v>
      </c>
      <c r="H23" s="13">
        <f>(G23+G24-$G$8)*627.51</f>
        <v>54.605920199961467</v>
      </c>
      <c r="I23" s="42"/>
    </row>
    <row r="24" spans="1:23">
      <c r="A24" s="21" t="s">
        <v>69</v>
      </c>
      <c r="B24">
        <v>-228.634022622</v>
      </c>
      <c r="F24" s="105">
        <f>G24-B24</f>
        <v>2.2164621999991141E-2</v>
      </c>
      <c r="G24">
        <v>-228.61185800000001</v>
      </c>
      <c r="L24" s="37"/>
    </row>
    <row r="25" spans="1:23">
      <c r="A25" s="21"/>
      <c r="F25" s="68"/>
      <c r="L25" s="68"/>
    </row>
    <row r="26" spans="1:23">
      <c r="A26" s="21" t="s">
        <v>138</v>
      </c>
      <c r="B26">
        <v>-812.406236068</v>
      </c>
      <c r="C26" s="13">
        <f>(B26+$B$24-$B$8)*627.51</f>
        <v>83.775283292945531</v>
      </c>
      <c r="F26">
        <f>G26-B26</f>
        <v>0.13006506800002171</v>
      </c>
      <c r="G26">
        <v>-812.27617099999998</v>
      </c>
      <c r="H26" s="13">
        <f>(G26+G24-G8)*627.51</f>
        <v>64.021080240017909</v>
      </c>
      <c r="I26" s="67" t="s">
        <v>81</v>
      </c>
      <c r="L26" s="68"/>
    </row>
    <row r="27" spans="1:23">
      <c r="A27" s="70"/>
      <c r="F27" s="68"/>
      <c r="L27" s="68"/>
    </row>
    <row r="28" spans="1:23">
      <c r="A28" s="21" t="s">
        <v>140</v>
      </c>
      <c r="B28">
        <v>-812.05551483500005</v>
      </c>
      <c r="C28" s="13">
        <f>(B28+B31-B8)*627.51</f>
        <v>11.770818774742105</v>
      </c>
      <c r="F28">
        <f>G28-B28</f>
        <v>0.11971683500007657</v>
      </c>
      <c r="G28">
        <v>-811.93579799999998</v>
      </c>
      <c r="H28" s="13">
        <f>(G28+G31-G8)*627.51</f>
        <v>-6.3899343299183826</v>
      </c>
      <c r="L28" s="68"/>
    </row>
    <row r="29" spans="1:23">
      <c r="A29" s="70"/>
      <c r="F29" s="68"/>
      <c r="L29" s="68"/>
    </row>
    <row r="30" spans="1:23">
      <c r="A30" s="21" t="s">
        <v>141</v>
      </c>
      <c r="B30">
        <v>-812.08225244200003</v>
      </c>
      <c r="C30" s="13">
        <f>(B30+B31-$B$8)*627.51</f>
        <v>-5.0072969938821279</v>
      </c>
      <c r="F30" s="68">
        <f>G30-B30</f>
        <v>0.12119244200005141</v>
      </c>
      <c r="G30">
        <v>-811.96105999999997</v>
      </c>
      <c r="H30" s="13">
        <f>(G30+G31-$G$8)*627.51</f>
        <v>-22.242091949988403</v>
      </c>
    </row>
    <row r="31" spans="1:23">
      <c r="A31" s="21" t="s">
        <v>70</v>
      </c>
      <c r="B31">
        <v>-229.09949017700001</v>
      </c>
      <c r="C31" s="27"/>
      <c r="D31" s="13"/>
      <c r="E31" s="13"/>
      <c r="F31" s="68">
        <f>G31-B31</f>
        <v>3.5052177000011397E-2</v>
      </c>
      <c r="G31" s="37">
        <v>-229.064438</v>
      </c>
      <c r="H31" s="27"/>
      <c r="L31" s="37"/>
    </row>
    <row r="32" spans="1:23">
      <c r="A32" s="70"/>
    </row>
    <row r="33" spans="1:20">
      <c r="A33" s="21" t="s">
        <v>139</v>
      </c>
      <c r="B33">
        <v>-812.11093888000005</v>
      </c>
      <c r="C33" s="13">
        <f>(B33+B31-$B$8)*627.51</f>
        <v>-23.008323703276222</v>
      </c>
      <c r="D33" s="27"/>
      <c r="E33" s="13"/>
      <c r="F33" s="68">
        <f>G33-B33</f>
        <v>0.12367188000007445</v>
      </c>
      <c r="G33" s="37">
        <v>-811.98726699999997</v>
      </c>
      <c r="H33" s="13">
        <f>(G33+G31-$G$8)*627.51</f>
        <v>-38.687246519916705</v>
      </c>
      <c r="L33" s="37"/>
    </row>
    <row r="34" spans="1:20" ht="17" thickBot="1">
      <c r="C34" s="13"/>
      <c r="H34" s="13"/>
      <c r="I34" s="13"/>
      <c r="L34" s="37"/>
    </row>
    <row r="35" spans="1:20" s="4" customFormat="1">
      <c r="A35" s="151" t="s">
        <v>26</v>
      </c>
      <c r="B35" s="152"/>
      <c r="C35" s="152"/>
      <c r="D35" s="152"/>
    </row>
    <row r="36" spans="1:20">
      <c r="A36" s="28"/>
    </row>
    <row r="37" spans="1:20">
      <c r="A37" s="21" t="s">
        <v>71</v>
      </c>
      <c r="B37" s="37">
        <v>-1041.1737629899999</v>
      </c>
      <c r="C37" s="13"/>
      <c r="D37" s="13"/>
      <c r="E37" s="37"/>
      <c r="F37" s="105">
        <f>G37-B37</f>
        <v>0.18370998999989752</v>
      </c>
      <c r="G37" s="37">
        <v>-1040.990053</v>
      </c>
      <c r="H37" s="13"/>
      <c r="Q37" s="29"/>
    </row>
    <row r="38" spans="1:20">
      <c r="A38" s="31" t="s">
        <v>78</v>
      </c>
      <c r="B38" s="37">
        <v>-1041.1121182500001</v>
      </c>
      <c r="C38" s="13">
        <f>(B38-$B$37)*627.51</f>
        <v>38.682690797269707</v>
      </c>
      <c r="D38" s="13"/>
      <c r="E38" s="37"/>
      <c r="F38" s="105">
        <f>G38-B38</f>
        <v>0.1815972500000953</v>
      </c>
      <c r="G38" s="37">
        <v>-1040.930521</v>
      </c>
      <c r="H38" s="13">
        <f>(G38-$G$37)*627.51</f>
        <v>37.35692531999382</v>
      </c>
      <c r="Q38" s="29"/>
    </row>
    <row r="39" spans="1:20" s="23" customFormat="1" ht="17" thickBot="1">
      <c r="A39" s="8"/>
      <c r="C39" s="9"/>
      <c r="H39" s="9"/>
      <c r="L39" s="30"/>
    </row>
    <row r="40" spans="1:20">
      <c r="A40" s="142" t="s">
        <v>27</v>
      </c>
      <c r="B40" s="143"/>
      <c r="C40" s="143"/>
      <c r="D40" s="143"/>
      <c r="H40" s="13"/>
      <c r="L40" s="37"/>
    </row>
    <row r="41" spans="1:20">
      <c r="A41" s="11"/>
    </row>
    <row r="42" spans="1:20">
      <c r="A42" s="21" t="s">
        <v>71</v>
      </c>
      <c r="B42" s="37">
        <v>-1041.1737629899999</v>
      </c>
      <c r="C42" s="13"/>
      <c r="D42" s="13"/>
      <c r="E42" s="37"/>
      <c r="F42" s="37">
        <f>G42-B42</f>
        <v>0.18370998999989752</v>
      </c>
      <c r="G42" s="37">
        <v>-1040.990053</v>
      </c>
      <c r="H42" s="13"/>
      <c r="Q42" s="29"/>
    </row>
    <row r="43" spans="1:20">
      <c r="A43" s="21" t="s">
        <v>72</v>
      </c>
      <c r="B43" s="6">
        <v>-1041.0761829099999</v>
      </c>
      <c r="C43" s="13">
        <f>(B43-$B$42)*627.51</f>
        <v>61.232476000764443</v>
      </c>
      <c r="D43" s="21"/>
      <c r="E43" s="21"/>
      <c r="F43" s="105">
        <f>G43-B43</f>
        <v>0.17797290999988036</v>
      </c>
      <c r="G43" s="6">
        <v>-1040.8982100000001</v>
      </c>
      <c r="H43" s="13">
        <f>(G43-$G$42)*627.51</f>
        <v>57.632400929953675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</row>
    <row r="44" spans="1:20">
      <c r="A44" s="21"/>
      <c r="I44" s="22"/>
    </row>
    <row r="45" spans="1:20">
      <c r="A45" s="70" t="s">
        <v>136</v>
      </c>
      <c r="B45">
        <v>-1041.0712301200001</v>
      </c>
      <c r="C45" s="13">
        <f>(B45-$B$42)*627.51</f>
        <v>64.340401253560174</v>
      </c>
      <c r="F45" s="105">
        <f>G45-B45</f>
        <v>0.17837612000016634</v>
      </c>
      <c r="G45">
        <v>-1040.8928539999999</v>
      </c>
      <c r="H45" s="13">
        <f>(G45-$G$42)*627.51</f>
        <v>60.993344490028861</v>
      </c>
      <c r="I45" s="115"/>
      <c r="L45" s="77"/>
      <c r="M45" s="77"/>
    </row>
    <row r="46" spans="1:20">
      <c r="A46" s="70"/>
      <c r="C46" s="13"/>
      <c r="H46" s="13"/>
      <c r="L46" s="37"/>
    </row>
    <row r="47" spans="1:20">
      <c r="A47" s="70" t="s">
        <v>137</v>
      </c>
      <c r="B47">
        <v>-1041.070645</v>
      </c>
      <c r="C47" s="13">
        <f>(B47-$B$42)*627.51</f>
        <v>64.707569904820502</v>
      </c>
      <c r="F47" s="105">
        <f>G47-B47</f>
        <v>0.17796500000008564</v>
      </c>
      <c r="G47">
        <v>-1040.8926799999999</v>
      </c>
      <c r="H47" s="13">
        <f>(G47-$G$42)*627.51</f>
        <v>61.102531230038551</v>
      </c>
    </row>
    <row r="48" spans="1:20">
      <c r="A48" s="70"/>
      <c r="I48" s="22"/>
    </row>
    <row r="49" spans="1:23">
      <c r="A49" s="70" t="s">
        <v>73</v>
      </c>
      <c r="B49" s="37">
        <v>-1041.03501603</v>
      </c>
      <c r="C49" s="13">
        <f>(B49-$B$42)*627.51</f>
        <v>87.065104869559164</v>
      </c>
      <c r="D49" s="13"/>
      <c r="E49" s="37"/>
      <c r="F49" s="105">
        <f>G49-B49</f>
        <v>0.17670002999989265</v>
      </c>
      <c r="G49" s="37">
        <v>-1040.8583160000001</v>
      </c>
      <c r="H49" s="13">
        <f>(G49-$G$42)*627.51</f>
        <v>82.666284869956101</v>
      </c>
      <c r="I49" s="13"/>
    </row>
    <row r="50" spans="1:23">
      <c r="A50" s="21"/>
      <c r="B50" s="37"/>
      <c r="C50" s="13"/>
      <c r="D50" s="13"/>
      <c r="E50" s="37"/>
      <c r="F50" s="37"/>
      <c r="G50" s="37"/>
      <c r="H50" s="13"/>
      <c r="I50" s="13"/>
    </row>
    <row r="51" spans="1:23">
      <c r="A51" s="70" t="s">
        <v>74</v>
      </c>
      <c r="B51" s="37">
        <v>-1041.02511261</v>
      </c>
      <c r="C51" s="13">
        <f>(B51-$B$42)*627.51</f>
        <v>93.279599953759501</v>
      </c>
      <c r="D51" s="13"/>
      <c r="E51" s="37"/>
      <c r="F51" s="105">
        <f>G51-B51</f>
        <v>0.17610560999992231</v>
      </c>
      <c r="G51" s="37">
        <v>-1040.849007</v>
      </c>
      <c r="H51" s="13">
        <f>(G51-$G$42)*627.51</f>
        <v>88.507775459975065</v>
      </c>
      <c r="I51" s="13"/>
      <c r="L51" s="37"/>
    </row>
    <row r="52" spans="1:23">
      <c r="A52" s="70"/>
      <c r="B52" s="37"/>
      <c r="C52" s="13"/>
      <c r="D52" s="13"/>
      <c r="E52" s="37"/>
      <c r="F52" s="37"/>
      <c r="G52" s="37"/>
      <c r="H52" s="13"/>
      <c r="I52" s="33"/>
      <c r="L52" s="37"/>
    </row>
    <row r="53" spans="1:23">
      <c r="A53" s="70" t="s">
        <v>143</v>
      </c>
      <c r="B53" s="37">
        <v>-1041.08979731</v>
      </c>
      <c r="C53" s="13">
        <f>(B53-$B$42)*627.51</f>
        <v>52.689303856732238</v>
      </c>
      <c r="D53" s="13"/>
      <c r="E53" s="37"/>
      <c r="F53" s="105">
        <f>G53-B53</f>
        <v>0.17905330999997204</v>
      </c>
      <c r="G53" s="37">
        <v>-1040.910744</v>
      </c>
      <c r="H53" s="13">
        <f>(G53-$G$42)*627.51</f>
        <v>49.767190589979009</v>
      </c>
      <c r="I53" s="13"/>
    </row>
    <row r="54" spans="1:23">
      <c r="A54" s="21"/>
    </row>
    <row r="55" spans="1:23">
      <c r="A55" s="78" t="s">
        <v>144</v>
      </c>
      <c r="B55">
        <v>-1041.07083014</v>
      </c>
      <c r="C55" s="13">
        <f>(B55-$B$42)*627.51</f>
        <v>64.591392703429889</v>
      </c>
      <c r="F55" s="105">
        <f>G55-B55</f>
        <v>0.17815913999993427</v>
      </c>
      <c r="G55">
        <v>-1040.8926710000001</v>
      </c>
      <c r="H55" s="13">
        <f>(G55-$G$42)*627.51</f>
        <v>61.108178819952954</v>
      </c>
      <c r="I55" s="13"/>
    </row>
    <row r="56" spans="1:23">
      <c r="A56" s="70"/>
    </row>
    <row r="57" spans="1:23">
      <c r="A57" s="78" t="s">
        <v>145</v>
      </c>
      <c r="B57">
        <v>-1041.0895135400001</v>
      </c>
      <c r="C57" s="13">
        <f>(B57-$B$42)*627.51</f>
        <v>52.867372369367182</v>
      </c>
      <c r="F57" s="105">
        <f>G57-B57</f>
        <v>0.17583153999999013</v>
      </c>
      <c r="G57">
        <v>-1040.9136820000001</v>
      </c>
      <c r="H57" s="13">
        <f>(G57-$G$42)*627.51</f>
        <v>47.923566209925298</v>
      </c>
    </row>
    <row r="58" spans="1:23">
      <c r="A58" s="70"/>
    </row>
    <row r="59" spans="1:23">
      <c r="A59" s="21" t="s">
        <v>141</v>
      </c>
      <c r="B59">
        <v>-812.08225244200003</v>
      </c>
      <c r="C59" s="13">
        <f>(B59+B60-$B$42)*627.51</f>
        <v>-5.0072969938821279</v>
      </c>
      <c r="F59" s="105">
        <f>G59-B59</f>
        <v>0.12119244200005141</v>
      </c>
      <c r="G59">
        <v>-811.96105999999997</v>
      </c>
      <c r="H59" s="13">
        <f>(G59+G60-$G$42)*627.51</f>
        <v>-22.242091949988403</v>
      </c>
    </row>
    <row r="60" spans="1:23">
      <c r="A60" s="21" t="s">
        <v>70</v>
      </c>
      <c r="B60">
        <v>-229.09949017700001</v>
      </c>
      <c r="C60" s="27"/>
      <c r="D60" s="13"/>
      <c r="E60" s="13"/>
      <c r="F60" s="105">
        <f>G60-B60</f>
        <v>3.5052177000011397E-2</v>
      </c>
      <c r="G60" s="37">
        <v>-229.064438</v>
      </c>
      <c r="H60" s="27"/>
      <c r="L60" s="37"/>
    </row>
    <row r="61" spans="1:23">
      <c r="A61" s="70"/>
    </row>
    <row r="62" spans="1:23">
      <c r="A62" s="21" t="s">
        <v>139</v>
      </c>
      <c r="B62">
        <v>-812.11093888000005</v>
      </c>
      <c r="C62" s="13">
        <f>(B62+B60-$B$42)*627.51</f>
        <v>-23.008323703276222</v>
      </c>
      <c r="D62" s="27"/>
      <c r="E62" s="13"/>
      <c r="F62" s="105">
        <f>G62-B62</f>
        <v>0.12367188000007445</v>
      </c>
      <c r="G62" s="37">
        <v>-811.98726699999997</v>
      </c>
      <c r="H62" s="13">
        <f>(G62+G60-$G$42)*627.51</f>
        <v>-38.687246519916705</v>
      </c>
      <c r="L62" s="37"/>
    </row>
    <row r="63" spans="1:23" s="23" customFormat="1" ht="17" thickBot="1">
      <c r="A63" s="8"/>
    </row>
    <row r="64" spans="1:23">
      <c r="A64" s="142" t="s">
        <v>29</v>
      </c>
      <c r="B64" s="143"/>
      <c r="C64" s="143"/>
      <c r="D64" s="143"/>
      <c r="P64" s="3" t="s">
        <v>30</v>
      </c>
      <c r="Q64" s="4"/>
      <c r="R64" s="84" t="s">
        <v>1</v>
      </c>
      <c r="S64" s="4"/>
      <c r="T64" s="4"/>
      <c r="U64" s="4"/>
      <c r="V64" s="4"/>
      <c r="W64" s="5"/>
    </row>
    <row r="65" spans="1:23">
      <c r="P65" s="80"/>
      <c r="Q65" s="43"/>
      <c r="R65" s="43" t="s">
        <v>80</v>
      </c>
      <c r="S65" s="43"/>
      <c r="T65" s="43"/>
      <c r="U65" s="43"/>
      <c r="V65" s="43"/>
      <c r="W65" s="81"/>
    </row>
    <row r="66" spans="1:23">
      <c r="A66" s="21" t="s">
        <v>71</v>
      </c>
      <c r="B66" s="37">
        <v>-1041.1737629899999</v>
      </c>
      <c r="C66" s="13"/>
      <c r="D66" s="13"/>
      <c r="E66" s="37"/>
      <c r="F66">
        <f>G66-B66</f>
        <v>0.18370998999989752</v>
      </c>
      <c r="G66" s="37">
        <v>-1040.990053</v>
      </c>
      <c r="H66" s="13"/>
      <c r="L66" s="37"/>
      <c r="P66" s="11" t="s">
        <v>6</v>
      </c>
      <c r="Q66" s="71"/>
      <c r="R66" s="72">
        <v>135.14699999999999</v>
      </c>
      <c r="S66" s="71"/>
      <c r="T66" s="82" t="s">
        <v>7</v>
      </c>
      <c r="U66" s="83" t="s">
        <v>8</v>
      </c>
      <c r="V66" s="82" t="s">
        <v>9</v>
      </c>
      <c r="W66" s="12"/>
    </row>
    <row r="67" spans="1:23" ht="17" thickBot="1">
      <c r="A67" s="21"/>
      <c r="B67" s="37"/>
      <c r="C67" s="13"/>
      <c r="D67" s="13"/>
      <c r="E67" s="37"/>
      <c r="F67" s="37"/>
      <c r="G67" s="37"/>
      <c r="H67" s="13"/>
      <c r="L67" s="37"/>
      <c r="P67" s="11" t="s">
        <v>16</v>
      </c>
      <c r="Q67" s="71"/>
      <c r="R67" s="72">
        <v>0</v>
      </c>
      <c r="S67" s="71"/>
      <c r="T67" s="71">
        <v>-1117.301735</v>
      </c>
      <c r="U67" s="71">
        <f>-298.15*(R66-R72)/(1000*627.51)</f>
        <v>-6.2174331166037197E-2</v>
      </c>
      <c r="V67" s="71">
        <f>U67+T67</f>
        <v>-1117.363909331166</v>
      </c>
      <c r="W67" s="12"/>
    </row>
    <row r="68" spans="1:23">
      <c r="A68" s="21" t="s">
        <v>75</v>
      </c>
      <c r="B68">
        <v>-1117.57283962</v>
      </c>
      <c r="C68" s="13">
        <f>(B68-B69-B66)*627.51</f>
        <v>29.247437761638942</v>
      </c>
      <c r="F68">
        <f>G68-B68</f>
        <v>0.20893028883392617</v>
      </c>
      <c r="G68">
        <f>V67</f>
        <v>-1117.363909331166</v>
      </c>
      <c r="H68" s="13">
        <f>(G68-$G$69-$G$66)*627.51</f>
        <v>42.96853943996976</v>
      </c>
      <c r="I68" s="24" t="s">
        <v>24</v>
      </c>
      <c r="L68" s="154" t="s">
        <v>28</v>
      </c>
      <c r="M68" s="155"/>
      <c r="P68" s="11" t="s">
        <v>17</v>
      </c>
      <c r="Q68" s="71"/>
      <c r="R68" s="72">
        <v>42.984000000000002</v>
      </c>
      <c r="S68" s="71"/>
      <c r="T68" s="71"/>
      <c r="U68" s="71"/>
      <c r="V68" s="71"/>
      <c r="W68" s="12"/>
    </row>
    <row r="69" spans="1:23" ht="17" thickBot="1">
      <c r="A69" s="70" t="s">
        <v>34</v>
      </c>
      <c r="B69">
        <v>-76.445685349800002</v>
      </c>
      <c r="F69">
        <f>G69-B69</f>
        <v>3.354349800005707E-3</v>
      </c>
      <c r="G69" s="37">
        <v>-76.442330999999996</v>
      </c>
      <c r="L69" s="25">
        <v>-154.8716</v>
      </c>
      <c r="M69" s="26">
        <v>-60.569800000000001</v>
      </c>
      <c r="P69" s="11" t="s">
        <v>19</v>
      </c>
      <c r="Q69" s="71"/>
      <c r="R69" s="72">
        <v>34</v>
      </c>
      <c r="S69" s="71"/>
      <c r="T69" s="71"/>
      <c r="U69" s="71"/>
      <c r="V69" s="71"/>
      <c r="W69" s="12"/>
    </row>
    <row r="70" spans="1:23">
      <c r="A70" s="70"/>
      <c r="M70" t="s">
        <v>25</v>
      </c>
      <c r="P70" s="11" t="s">
        <v>20</v>
      </c>
      <c r="Q70" s="71"/>
      <c r="R70" s="72">
        <v>58.164000000000001</v>
      </c>
      <c r="S70" s="71"/>
      <c r="T70" s="71"/>
      <c r="U70" s="71"/>
      <c r="V70" s="71"/>
      <c r="W70" s="12"/>
    </row>
    <row r="71" spans="1:23">
      <c r="A71" s="21" t="s">
        <v>70</v>
      </c>
      <c r="B71">
        <v>-229.09949017700001</v>
      </c>
      <c r="C71" s="13"/>
      <c r="D71" s="13"/>
      <c r="E71" s="13"/>
      <c r="F71">
        <f>G71-B71</f>
        <v>3.5052177000011397E-2</v>
      </c>
      <c r="G71" s="37">
        <v>-229.064438</v>
      </c>
      <c r="H71" s="27"/>
      <c r="L71" s="37"/>
      <c r="P71" s="11" t="s">
        <v>21</v>
      </c>
      <c r="Q71" s="71"/>
      <c r="R71" s="72">
        <v>5.3140000000000001</v>
      </c>
      <c r="S71" s="71"/>
      <c r="T71" s="71"/>
      <c r="U71" s="71"/>
      <c r="V71" s="71"/>
      <c r="W71" s="12"/>
    </row>
    <row r="72" spans="1:23">
      <c r="A72" s="21" t="s">
        <v>77</v>
      </c>
      <c r="B72">
        <v>-888.53834781600005</v>
      </c>
      <c r="C72" s="13">
        <f>(B72+B71-B69-B66)*627.51</f>
        <v>-11.539691279721405</v>
      </c>
      <c r="F72">
        <f>G72-B72</f>
        <v>0.15063881600008244</v>
      </c>
      <c r="G72" s="37">
        <v>-888.38770899999997</v>
      </c>
      <c r="H72" s="13">
        <f>(G72+G71-G69-G66)*627.51</f>
        <v>-12.40148013000737</v>
      </c>
      <c r="L72" s="37"/>
      <c r="P72" s="11" t="s">
        <v>22</v>
      </c>
      <c r="Q72" s="71"/>
      <c r="R72" s="72">
        <v>4.29</v>
      </c>
      <c r="S72" s="71"/>
      <c r="T72" s="71"/>
      <c r="U72" s="71"/>
      <c r="V72" s="71"/>
      <c r="W72" s="12"/>
    </row>
    <row r="73" spans="1:23" ht="17" thickBot="1">
      <c r="P73" s="8" t="s">
        <v>23</v>
      </c>
      <c r="Q73" s="23"/>
      <c r="R73" s="30">
        <v>3.202</v>
      </c>
      <c r="S73" s="23"/>
      <c r="T73" s="23"/>
      <c r="U73" s="23"/>
      <c r="V73" s="23"/>
      <c r="W73" s="10"/>
    </row>
    <row r="74" spans="1:23" ht="17" thickBot="1"/>
    <row r="75" spans="1:23" s="4" customFormat="1">
      <c r="A75" s="151" t="s">
        <v>35</v>
      </c>
      <c r="B75" s="152"/>
      <c r="C75" s="152"/>
      <c r="D75" s="152"/>
    </row>
    <row r="77" spans="1:23">
      <c r="A77" t="s">
        <v>36</v>
      </c>
      <c r="B77">
        <v>-967.03639556999997</v>
      </c>
      <c r="F77">
        <f>G77-B77</f>
        <v>0.19544256999995469</v>
      </c>
      <c r="G77">
        <v>-966.84095300000001</v>
      </c>
    </row>
    <row r="78" spans="1:23">
      <c r="A78" t="s">
        <v>37</v>
      </c>
      <c r="B78">
        <v>-967.00183683900002</v>
      </c>
      <c r="C78" s="13">
        <f>(B78-B77)*627.51</f>
        <v>21.68594928977695</v>
      </c>
      <c r="F78">
        <f>G78-B78</f>
        <v>0.19449683900006676</v>
      </c>
      <c r="G78">
        <v>-966.80733999999995</v>
      </c>
      <c r="H78" s="13">
        <f>(G78-G77)*627.51</f>
        <v>21.092493630037275</v>
      </c>
    </row>
    <row r="79" spans="1:23" ht="17" thickBot="1">
      <c r="C79" s="13"/>
      <c r="H79" s="13"/>
    </row>
    <row r="80" spans="1:23" s="4" customFormat="1">
      <c r="A80" s="151" t="s">
        <v>155</v>
      </c>
      <c r="B80" s="152"/>
      <c r="C80" s="152"/>
      <c r="D80" s="152"/>
    </row>
    <row r="81" spans="1:9">
      <c r="F81" s="22"/>
      <c r="I81" s="22" t="s">
        <v>45</v>
      </c>
    </row>
    <row r="82" spans="1:9">
      <c r="A82" t="s">
        <v>41</v>
      </c>
      <c r="B82">
        <v>-1041.07219287</v>
      </c>
      <c r="C82" s="13">
        <f>(B82-$B$8)*627.51</f>
        <v>63.736266001140841</v>
      </c>
      <c r="F82" s="40">
        <f>G82-B82</f>
        <v>0.17903587000000698</v>
      </c>
      <c r="G82" s="35">
        <v>-1040.893157</v>
      </c>
      <c r="H82" s="13">
        <f>(G82-$G$8)*627.51</f>
        <v>60.803208960009535</v>
      </c>
      <c r="I82" s="13">
        <f>H82-$H$82</f>
        <v>0</v>
      </c>
    </row>
    <row r="83" spans="1:9">
      <c r="A83" t="s">
        <v>42</v>
      </c>
      <c r="B83">
        <v>-1041.070645</v>
      </c>
      <c r="C83" s="13">
        <f>(B83-$B$8)*627.51</f>
        <v>64.707569904820502</v>
      </c>
      <c r="F83" s="40">
        <f t="shared" ref="F83:F85" si="4">G83-B83</f>
        <v>0.17796500000008564</v>
      </c>
      <c r="G83" s="35">
        <v>-1040.8926799999999</v>
      </c>
      <c r="H83" s="13">
        <f>(G83-$G$8)*627.51</f>
        <v>61.102531230038551</v>
      </c>
      <c r="I83" s="13">
        <f t="shared" ref="I83:I85" si="5">H83-$H$82</f>
        <v>0.29932227002901612</v>
      </c>
    </row>
    <row r="84" spans="1:9">
      <c r="A84" t="s">
        <v>43</v>
      </c>
      <c r="B84">
        <v>-1041.07012474</v>
      </c>
      <c r="C84" s="13">
        <f>(B84-$B$8)*627.51</f>
        <v>65.034038257439491</v>
      </c>
      <c r="F84" s="40">
        <f t="shared" si="4"/>
        <v>0.17884673999992629</v>
      </c>
      <c r="G84" s="35">
        <v>-1040.8912780000001</v>
      </c>
      <c r="H84" s="13">
        <f>(G84-$G$8)*627.51</f>
        <v>61.98230024995754</v>
      </c>
      <c r="I84" s="13">
        <f t="shared" si="5"/>
        <v>1.1790912899480048</v>
      </c>
    </row>
    <row r="85" spans="1:9">
      <c r="A85" t="s">
        <v>44</v>
      </c>
      <c r="B85">
        <v>-1041.07219186</v>
      </c>
      <c r="C85" s="13">
        <f>(B85-$B$8)*627.51</f>
        <v>63.736899786244237</v>
      </c>
      <c r="F85" s="40">
        <f t="shared" si="4"/>
        <v>0.17903685999999652</v>
      </c>
      <c r="G85" s="35">
        <v>-1040.893155</v>
      </c>
      <c r="H85" s="13">
        <f>(G85-$G$8)*627.51</f>
        <v>60.804463980006361</v>
      </c>
      <c r="I85" s="13">
        <f t="shared" si="5"/>
        <v>1.255019996825979E-3</v>
      </c>
    </row>
    <row r="86" spans="1:9">
      <c r="I86" s="13"/>
    </row>
  </sheetData>
  <mergeCells count="10">
    <mergeCell ref="A75:D75"/>
    <mergeCell ref="A80:D80"/>
    <mergeCell ref="A35:D35"/>
    <mergeCell ref="A40:D40"/>
    <mergeCell ref="A64:D64"/>
    <mergeCell ref="L68:M68"/>
    <mergeCell ref="A3:C3"/>
    <mergeCell ref="D3:H3"/>
    <mergeCell ref="L4:M4"/>
    <mergeCell ref="A6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0956-D6E1-E446-AF9C-8A59215A9C2A}">
  <dimension ref="A1:W88"/>
  <sheetViews>
    <sheetView zoomScaleNormal="100" workbookViewId="0"/>
  </sheetViews>
  <sheetFormatPr baseColWidth="10" defaultRowHeight="16"/>
  <cols>
    <col min="1" max="1" width="27.6640625" customWidth="1"/>
    <col min="6" max="6" width="17.6640625" customWidth="1"/>
    <col min="9" max="9" width="12.1640625" customWidth="1"/>
    <col min="15" max="16" width="12.1640625" bestFit="1" customWidth="1"/>
    <col min="21" max="21" width="12.1640625" customWidth="1"/>
    <col min="22" max="22" width="15" customWidth="1"/>
  </cols>
  <sheetData>
    <row r="1" spans="1:23" ht="19">
      <c r="A1" s="1" t="s">
        <v>0</v>
      </c>
      <c r="B1" s="37"/>
      <c r="C1" s="37"/>
      <c r="D1" s="37"/>
      <c r="E1" s="37"/>
      <c r="F1" s="37"/>
      <c r="G1" s="37"/>
      <c r="H1" s="37"/>
      <c r="I1" s="76"/>
      <c r="J1" s="76"/>
    </row>
    <row r="2" spans="1:23">
      <c r="B2" s="6"/>
      <c r="C2" s="69"/>
      <c r="D2" s="44"/>
      <c r="E2" s="69"/>
      <c r="G2" s="37"/>
      <c r="H2" s="37"/>
      <c r="I2" s="71"/>
      <c r="J2" s="73"/>
    </row>
    <row r="3" spans="1:23" ht="17" thickBot="1">
      <c r="A3" s="153" t="s">
        <v>4</v>
      </c>
      <c r="B3" s="153"/>
      <c r="C3" s="153"/>
      <c r="D3" s="153" t="s">
        <v>39</v>
      </c>
      <c r="E3" s="153"/>
      <c r="F3" s="153"/>
      <c r="G3" s="153"/>
      <c r="H3" s="153"/>
      <c r="I3" s="71"/>
      <c r="J3" s="73"/>
    </row>
    <row r="4" spans="1:23" ht="35" thickBot="1">
      <c r="A4" s="16" t="s">
        <v>10</v>
      </c>
      <c r="B4" s="7" t="s">
        <v>11</v>
      </c>
      <c r="C4" s="17" t="s">
        <v>12</v>
      </c>
      <c r="D4" s="17"/>
      <c r="E4" s="17"/>
      <c r="F4" s="17" t="s">
        <v>79</v>
      </c>
      <c r="G4" s="18" t="s">
        <v>13</v>
      </c>
      <c r="H4" s="19" t="s">
        <v>14</v>
      </c>
      <c r="L4" s="148" t="s">
        <v>15</v>
      </c>
      <c r="M4" s="149"/>
      <c r="N4" s="150"/>
    </row>
    <row r="6" spans="1:23">
      <c r="A6" s="143" t="s">
        <v>18</v>
      </c>
      <c r="B6" s="143"/>
      <c r="C6" s="143"/>
      <c r="D6" s="143"/>
    </row>
    <row r="7" spans="1:23">
      <c r="B7" s="20"/>
      <c r="C7" s="20"/>
      <c r="D7" s="20"/>
      <c r="F7" s="37"/>
    </row>
    <row r="8" spans="1:23">
      <c r="A8" s="21" t="s">
        <v>71</v>
      </c>
      <c r="B8" s="37">
        <v>-1040.4727615700001</v>
      </c>
      <c r="C8" s="13"/>
      <c r="D8" s="13"/>
      <c r="E8" s="21"/>
      <c r="F8" s="37">
        <f>G8-B8</f>
        <v>0.18390657000009014</v>
      </c>
      <c r="G8" s="37">
        <v>-1040.288855</v>
      </c>
      <c r="H8" s="13"/>
    </row>
    <row r="9" spans="1:23">
      <c r="A9" s="21" t="s">
        <v>72</v>
      </c>
      <c r="B9" s="6">
        <v>-1040.37869402</v>
      </c>
      <c r="C9" s="13">
        <f>(B9-$B$8)*627.51</f>
        <v>59.028328300556915</v>
      </c>
      <c r="D9" s="21"/>
      <c r="F9" s="38">
        <f t="shared" ref="F9:F33" si="0">G9-B9</f>
        <v>0.17839602000003651</v>
      </c>
      <c r="G9" s="6">
        <v>-1040.200298</v>
      </c>
      <c r="H9" s="13">
        <f>(G9-$G$8)*627.51</f>
        <v>55.570403070023268</v>
      </c>
      <c r="I9" s="6"/>
      <c r="J9" s="6"/>
      <c r="K9" s="6"/>
      <c r="L9" s="6"/>
      <c r="M9" s="6"/>
      <c r="N9" s="6"/>
      <c r="O9" s="6"/>
    </row>
    <row r="10" spans="1:23">
      <c r="A10" s="21"/>
      <c r="C10" s="13"/>
      <c r="D10" s="13"/>
      <c r="F10" s="38"/>
      <c r="I10" s="22"/>
    </row>
    <row r="11" spans="1:23">
      <c r="A11" s="70" t="s">
        <v>136</v>
      </c>
      <c r="B11">
        <v>-1040.3736058699999</v>
      </c>
      <c r="C11" s="13">
        <f>(B11-$B$8)*627.51</f>
        <v>62.22119330713199</v>
      </c>
      <c r="F11" s="38">
        <f t="shared" si="0"/>
        <v>0.17875286999992568</v>
      </c>
      <c r="G11">
        <v>-1040.194853</v>
      </c>
      <c r="H11" s="13">
        <f>(G11-$G$8)*627.51</f>
        <v>58.987195020028793</v>
      </c>
      <c r="L11" s="156"/>
      <c r="M11" s="156"/>
      <c r="N11" s="156"/>
      <c r="O11" s="108"/>
      <c r="P11" s="108"/>
      <c r="Q11" s="108"/>
      <c r="R11" s="108"/>
      <c r="S11" s="108"/>
      <c r="T11" s="108"/>
      <c r="U11" s="108"/>
      <c r="V11" s="108"/>
      <c r="W11" s="108"/>
    </row>
    <row r="12" spans="1:23">
      <c r="A12" s="70"/>
      <c r="C12" s="13"/>
      <c r="F12" s="38"/>
      <c r="H12" s="13"/>
      <c r="L12" s="85"/>
      <c r="M12" s="85"/>
      <c r="N12" s="85"/>
      <c r="O12" s="108"/>
      <c r="P12" s="108"/>
      <c r="Q12" s="108"/>
      <c r="R12" s="108"/>
      <c r="S12" s="108"/>
      <c r="T12" s="108"/>
      <c r="U12" s="108"/>
      <c r="V12" s="108"/>
      <c r="W12" s="108"/>
    </row>
    <row r="13" spans="1:23">
      <c r="A13" s="70" t="s">
        <v>137</v>
      </c>
      <c r="B13">
        <v>-1040.37365626</v>
      </c>
      <c r="C13" s="13">
        <f t="shared" ref="C13:C15" si="1">(B13-$B$8)*627.51</f>
        <v>62.18957307818841</v>
      </c>
      <c r="F13" s="38">
        <f t="shared" si="0"/>
        <v>0.17750625999997283</v>
      </c>
      <c r="G13">
        <v>-1040.19615</v>
      </c>
      <c r="H13" s="13">
        <f t="shared" ref="H13:H15" si="2">(G13-$G$8)*627.51</f>
        <v>58.173314550014794</v>
      </c>
      <c r="L13" s="108"/>
      <c r="M13" s="108"/>
      <c r="N13" s="108"/>
      <c r="O13" s="108"/>
      <c r="P13" s="108"/>
      <c r="Q13" s="108"/>
      <c r="R13" s="108"/>
      <c r="S13" s="108"/>
      <c r="T13" s="108"/>
      <c r="U13" s="114"/>
      <c r="V13" s="108"/>
      <c r="W13" s="108"/>
    </row>
    <row r="14" spans="1:23">
      <c r="A14" s="70"/>
      <c r="F14" s="38"/>
      <c r="L14" s="108"/>
      <c r="M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</row>
    <row r="15" spans="1:23">
      <c r="A15" s="70" t="s">
        <v>68</v>
      </c>
      <c r="B15">
        <v>-1040.3705130999999</v>
      </c>
      <c r="C15" s="13">
        <f t="shared" si="1"/>
        <v>64.161937409811003</v>
      </c>
      <c r="F15" s="38">
        <f t="shared" si="0"/>
        <v>0.17772309999986646</v>
      </c>
      <c r="G15">
        <v>-1040.1927900000001</v>
      </c>
      <c r="H15" s="13">
        <f t="shared" si="2"/>
        <v>60.281748149970639</v>
      </c>
      <c r="L15" s="108"/>
      <c r="M15" s="108"/>
      <c r="N15" s="108"/>
      <c r="O15" s="108"/>
      <c r="P15" s="108"/>
      <c r="Q15" s="108"/>
      <c r="R15" s="108"/>
      <c r="S15" s="108"/>
      <c r="T15" s="108"/>
      <c r="U15" s="108"/>
      <c r="V15" s="108"/>
      <c r="W15" s="108"/>
    </row>
    <row r="16" spans="1:23">
      <c r="A16" s="70"/>
      <c r="F16" s="38"/>
      <c r="I16" s="22"/>
      <c r="L16" s="108"/>
      <c r="M16" s="108"/>
      <c r="N16" s="108"/>
      <c r="O16" s="108"/>
      <c r="P16" s="108"/>
      <c r="Q16" s="108"/>
      <c r="R16" s="108"/>
      <c r="S16" s="108"/>
      <c r="T16" s="108"/>
      <c r="U16" s="108"/>
      <c r="V16" s="108"/>
      <c r="W16" s="108"/>
    </row>
    <row r="17" spans="1:23">
      <c r="A17" s="21" t="s">
        <v>66</v>
      </c>
      <c r="B17">
        <v>-1040.3676202500001</v>
      </c>
      <c r="C17" s="13">
        <f t="shared" ref="C17" si="3">(B17-$B$8)*627.51</f>
        <v>65.977229713218662</v>
      </c>
      <c r="D17" s="13"/>
      <c r="F17" s="38">
        <f t="shared" si="0"/>
        <v>0.17744425000000774</v>
      </c>
      <c r="G17">
        <v>-1040.1901760000001</v>
      </c>
      <c r="H17" s="13">
        <f t="shared" ref="H17" si="4">(G17-$G$8)*627.51</f>
        <v>61.922059289966953</v>
      </c>
      <c r="L17" s="108"/>
      <c r="M17" s="108"/>
      <c r="N17" s="108"/>
      <c r="O17" s="108"/>
      <c r="P17" s="108"/>
      <c r="Q17" s="108"/>
      <c r="R17" s="108"/>
      <c r="S17" s="108"/>
      <c r="T17" s="108"/>
      <c r="U17" s="108"/>
      <c r="V17" s="108"/>
      <c r="W17" s="108"/>
    </row>
    <row r="18" spans="1:23">
      <c r="A18" s="70"/>
      <c r="F18" s="38"/>
      <c r="L18" s="86"/>
      <c r="M18" s="86"/>
      <c r="N18" s="108"/>
      <c r="O18" s="108"/>
      <c r="P18" s="108"/>
      <c r="Q18" s="108"/>
      <c r="R18" s="108"/>
      <c r="S18" s="108"/>
      <c r="T18" s="108"/>
      <c r="U18" s="108"/>
      <c r="V18" s="108"/>
      <c r="W18" s="108"/>
    </row>
    <row r="19" spans="1:23">
      <c r="A19" s="21" t="s">
        <v>132</v>
      </c>
      <c r="B19">
        <v>-1040.4017508899999</v>
      </c>
      <c r="C19" s="13">
        <f>(B19-$B$8)*627.51</f>
        <v>44.559911806925186</v>
      </c>
      <c r="F19" s="38">
        <f t="shared" si="0"/>
        <v>0.17786088999991989</v>
      </c>
      <c r="G19">
        <v>-1040.22389</v>
      </c>
      <c r="H19" s="13">
        <f>(G19-$G$8)*627.51</f>
        <v>40.766187150018354</v>
      </c>
      <c r="I19" s="22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8"/>
    </row>
    <row r="20" spans="1:23">
      <c r="A20" s="70"/>
      <c r="C20" s="13"/>
      <c r="F20" s="38"/>
      <c r="H20" s="13"/>
      <c r="I20" s="22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8"/>
    </row>
    <row r="21" spans="1:23">
      <c r="A21" s="21" t="s">
        <v>130</v>
      </c>
      <c r="B21">
        <v>-1040.3808013299999</v>
      </c>
      <c r="C21" s="13">
        <f>(B21-$B$8)*627.51</f>
        <v>57.705970202501803</v>
      </c>
      <c r="D21" s="37"/>
      <c r="F21" s="38">
        <f t="shared" si="0"/>
        <v>0.17508932999999161</v>
      </c>
      <c r="G21">
        <v>-1040.2057119999999</v>
      </c>
      <c r="H21" s="13">
        <f>(G21-$G$8)*627.51</f>
        <v>52.173063930039966</v>
      </c>
      <c r="I21" s="13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</row>
    <row r="22" spans="1:23">
      <c r="A22" s="6"/>
      <c r="D22" s="37"/>
      <c r="F22" s="38"/>
      <c r="H22" s="13"/>
      <c r="I22" s="13"/>
    </row>
    <row r="23" spans="1:23">
      <c r="A23" s="21" t="s">
        <v>131</v>
      </c>
      <c r="B23">
        <v>-811.88434669699996</v>
      </c>
      <c r="C23" s="13">
        <f>(B23+B24-$B$8)*627.51</f>
        <v>72.859498976641916</v>
      </c>
      <c r="E23" s="21"/>
      <c r="F23" s="38">
        <f t="shared" si="0"/>
        <v>0.1305256969999391</v>
      </c>
      <c r="G23">
        <v>-811.75382100000002</v>
      </c>
      <c r="H23" s="13">
        <f>(G23+G24-$G$8)*627.51</f>
        <v>53.51279778001043</v>
      </c>
    </row>
    <row r="24" spans="1:23">
      <c r="A24" s="21" t="s">
        <v>69</v>
      </c>
      <c r="B24">
        <v>-228.472305968</v>
      </c>
      <c r="F24" s="38">
        <f t="shared" si="0"/>
        <v>2.2549967999992759E-2</v>
      </c>
      <c r="G24">
        <v>-228.44975600000001</v>
      </c>
      <c r="L24" s="37"/>
    </row>
    <row r="25" spans="1:23">
      <c r="A25" s="21"/>
      <c r="D25" s="21"/>
      <c r="F25" s="68"/>
      <c r="L25" s="68"/>
    </row>
    <row r="26" spans="1:23">
      <c r="A26" s="21" t="s">
        <v>138</v>
      </c>
      <c r="B26">
        <v>-811.87592222900003</v>
      </c>
      <c r="C26" s="13">
        <f>(B26+B24-B8)*627.51</f>
        <v>78.145936891278069</v>
      </c>
      <c r="F26" s="38">
        <f t="shared" ref="F26" si="5">G26-B26</f>
        <v>0.12997322900002928</v>
      </c>
      <c r="G26">
        <v>-811.745949</v>
      </c>
      <c r="H26" s="13">
        <f>(G26+G24-G8)*627.51</f>
        <v>58.452556499951832</v>
      </c>
      <c r="I26" s="67" t="s">
        <v>81</v>
      </c>
    </row>
    <row r="27" spans="1:23">
      <c r="A27" s="70"/>
      <c r="D27" s="21"/>
      <c r="F27" s="68"/>
      <c r="L27" s="68"/>
    </row>
    <row r="28" spans="1:23">
      <c r="A28" s="21" t="s">
        <v>140</v>
      </c>
      <c r="B28">
        <v>-811.51173832300003</v>
      </c>
      <c r="C28" s="13">
        <f>(B28+B31-$B$8)*627.51</f>
        <v>11.192572074902447</v>
      </c>
      <c r="F28" s="38">
        <f>G28-B28</f>
        <v>0.11962332300004164</v>
      </c>
      <c r="G28">
        <v>-811.39211499999999</v>
      </c>
      <c r="H28" s="13">
        <f>(G28+G31-$G$8)*627.51</f>
        <v>-6.9490457400048946</v>
      </c>
    </row>
    <row r="29" spans="1:23">
      <c r="A29" s="70"/>
      <c r="E29" s="70"/>
      <c r="F29" s="38"/>
    </row>
    <row r="30" spans="1:23">
      <c r="A30" s="21" t="s">
        <v>141</v>
      </c>
      <c r="B30">
        <v>-811.54077770200001</v>
      </c>
      <c r="C30" s="13">
        <f>(B30+B31-$B$8)*627.51</f>
        <v>-7.0299286414479392</v>
      </c>
      <c r="F30" s="38">
        <f t="shared" si="0"/>
        <v>0.12123570200003542</v>
      </c>
      <c r="G30">
        <v>-811.41954199999998</v>
      </c>
      <c r="H30" s="13">
        <f>(G30+G31-$G$8)*627.51</f>
        <v>-24.159762509997844</v>
      </c>
    </row>
    <row r="31" spans="1:23">
      <c r="A31" s="21" t="s">
        <v>70</v>
      </c>
      <c r="B31">
        <v>-228.943186763</v>
      </c>
      <c r="C31" s="27"/>
      <c r="D31" s="13"/>
      <c r="E31" s="70"/>
      <c r="F31" s="38">
        <f t="shared" si="0"/>
        <v>3.5372762999998031E-2</v>
      </c>
      <c r="G31" s="37">
        <v>-228.907814</v>
      </c>
      <c r="H31" s="27"/>
      <c r="L31" s="37"/>
    </row>
    <row r="32" spans="1:23">
      <c r="A32" s="70"/>
      <c r="F32" s="38"/>
    </row>
    <row r="33" spans="1:20">
      <c r="A33" s="21" t="s">
        <v>139</v>
      </c>
      <c r="B33">
        <v>-811.56762579799999</v>
      </c>
      <c r="C33" s="13">
        <f>(B33+B31-$B$8)*627.51</f>
        <v>-23.877377362324435</v>
      </c>
      <c r="D33" s="27"/>
      <c r="F33" s="38">
        <f t="shared" si="0"/>
        <v>0.12333079799998359</v>
      </c>
      <c r="G33" s="37">
        <v>-811.44429500000001</v>
      </c>
      <c r="H33" s="13">
        <f>(G33+G31-$G$8)*627.51</f>
        <v>-39.692517539946863</v>
      </c>
      <c r="L33" s="37"/>
    </row>
    <row r="34" spans="1:20">
      <c r="C34" s="13"/>
      <c r="H34" s="13"/>
      <c r="I34" s="13"/>
      <c r="L34" s="37"/>
    </row>
    <row r="36" spans="1:20" ht="17" thickBot="1">
      <c r="E36" s="23"/>
    </row>
    <row r="37" spans="1:20" s="4" customFormat="1">
      <c r="A37" s="151" t="s">
        <v>26</v>
      </c>
      <c r="B37" s="152"/>
      <c r="C37" s="152"/>
      <c r="D37" s="152"/>
      <c r="E37"/>
    </row>
    <row r="38" spans="1:20">
      <c r="A38" s="28"/>
    </row>
    <row r="39" spans="1:20">
      <c r="A39" s="21" t="s">
        <v>71</v>
      </c>
      <c r="B39" s="37">
        <v>-1040.4727615700001</v>
      </c>
      <c r="C39" s="13"/>
      <c r="D39" s="13"/>
      <c r="E39" s="37"/>
      <c r="F39" s="38">
        <f t="shared" ref="F39:F40" si="6">G39-B39</f>
        <v>0.18390657000009014</v>
      </c>
      <c r="G39" s="37">
        <v>-1040.288855</v>
      </c>
      <c r="H39" s="13"/>
      <c r="Q39" s="29"/>
    </row>
    <row r="40" spans="1:20">
      <c r="A40" s="31" t="s">
        <v>78</v>
      </c>
      <c r="B40" s="37">
        <v>-1040.4171161199999</v>
      </c>
      <c r="C40" s="13">
        <f>(B40-$B$39)*627.51</f>
        <v>34.918076329598151</v>
      </c>
      <c r="D40" s="13"/>
      <c r="E40" s="37"/>
      <c r="F40" s="38">
        <f t="shared" si="6"/>
        <v>0.18207411999992473</v>
      </c>
      <c r="G40" s="37">
        <v>-1040.235042</v>
      </c>
      <c r="H40" s="13">
        <f>(G40-$G$39)*627.51</f>
        <v>33.768195629994359</v>
      </c>
      <c r="Q40" s="29"/>
    </row>
    <row r="41" spans="1:20">
      <c r="A41" s="11"/>
      <c r="B41" s="37"/>
      <c r="C41" s="13"/>
      <c r="D41" s="13"/>
      <c r="E41" s="37"/>
      <c r="F41" s="37"/>
      <c r="G41" s="37"/>
      <c r="H41" s="13"/>
      <c r="Q41" s="29"/>
    </row>
    <row r="42" spans="1:20" s="23" customFormat="1" ht="17" thickBot="1">
      <c r="A42" s="8"/>
      <c r="C42" s="9"/>
      <c r="H42" s="9"/>
      <c r="L42" s="30"/>
    </row>
    <row r="43" spans="1:20">
      <c r="A43" s="142" t="s">
        <v>27</v>
      </c>
      <c r="B43" s="143"/>
      <c r="C43" s="143"/>
      <c r="D43" s="143"/>
      <c r="H43" s="13"/>
      <c r="L43" s="37"/>
    </row>
    <row r="44" spans="1:20">
      <c r="A44" s="11"/>
    </row>
    <row r="45" spans="1:20">
      <c r="A45" s="21" t="s">
        <v>71</v>
      </c>
      <c r="B45" s="37">
        <v>-1040.4727615700001</v>
      </c>
      <c r="C45" s="13"/>
      <c r="D45" s="13"/>
      <c r="E45" s="37"/>
      <c r="F45" s="38">
        <f t="shared" ref="F45:F65" si="7">G45-B45</f>
        <v>0.18390657000009014</v>
      </c>
      <c r="G45" s="37">
        <v>-1040.288855</v>
      </c>
      <c r="H45" s="13"/>
      <c r="Q45" s="29"/>
    </row>
    <row r="46" spans="1:20">
      <c r="A46" s="21" t="s">
        <v>72</v>
      </c>
      <c r="B46" s="6">
        <v>-1040.37869402</v>
      </c>
      <c r="C46" s="13">
        <f>(B46-$B$45)*627.51</f>
        <v>59.028328300556915</v>
      </c>
      <c r="D46" s="21"/>
      <c r="E46" s="21"/>
      <c r="F46" s="38">
        <f t="shared" si="7"/>
        <v>0.17839602000003651</v>
      </c>
      <c r="G46" s="6">
        <v>-1040.200298</v>
      </c>
      <c r="H46" s="13">
        <f>(G46-$G$45)*627.51</f>
        <v>55.570403070023268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>
      <c r="A47" s="21"/>
      <c r="F47" s="38"/>
      <c r="I47" s="22"/>
    </row>
    <row r="48" spans="1:20">
      <c r="A48" s="70" t="s">
        <v>136</v>
      </c>
      <c r="B48">
        <v>-1040.3736058699999</v>
      </c>
      <c r="C48" s="13">
        <f>(B48-$B$45)*627.51</f>
        <v>62.22119330713199</v>
      </c>
      <c r="F48" s="38">
        <f t="shared" si="7"/>
        <v>0.17875286999992568</v>
      </c>
      <c r="G48">
        <v>-1040.194853</v>
      </c>
      <c r="H48" s="13">
        <f>(G48-$G$45)*627.51</f>
        <v>58.987195020028793</v>
      </c>
      <c r="I48" s="115"/>
      <c r="L48" s="77"/>
      <c r="M48" s="77"/>
    </row>
    <row r="49" spans="1:23">
      <c r="A49" s="70"/>
      <c r="C49" s="13"/>
      <c r="F49" s="38"/>
      <c r="H49" s="13"/>
      <c r="L49" s="37"/>
    </row>
    <row r="50" spans="1:23">
      <c r="A50" s="70" t="s">
        <v>137</v>
      </c>
      <c r="B50">
        <v>-1040.37365626</v>
      </c>
      <c r="C50" s="13">
        <f>(B50-$B$45)*627.51</f>
        <v>62.18957307818841</v>
      </c>
      <c r="F50" s="38">
        <f t="shared" si="7"/>
        <v>0.17750625999997283</v>
      </c>
      <c r="G50">
        <v>-1040.19615</v>
      </c>
      <c r="H50" s="13">
        <f>(G50-$G$45)*627.51</f>
        <v>58.173314550014794</v>
      </c>
    </row>
    <row r="51" spans="1:23">
      <c r="A51" s="70"/>
      <c r="F51" s="38"/>
      <c r="I51" s="22"/>
    </row>
    <row r="52" spans="1:23">
      <c r="A52" s="70" t="s">
        <v>73</v>
      </c>
      <c r="B52" s="37">
        <v>-1040.3404302599999</v>
      </c>
      <c r="C52" s="13">
        <f>(B52-$B$45)*627.51</f>
        <v>83.039220338196756</v>
      </c>
      <c r="D52" s="13"/>
      <c r="E52" s="37"/>
      <c r="F52" s="38">
        <f t="shared" si="7"/>
        <v>0.17673925999997664</v>
      </c>
      <c r="G52" s="37">
        <v>-1040.163691</v>
      </c>
      <c r="H52" s="13">
        <f>(G52-$G$45)*627.51</f>
        <v>78.541661640025524</v>
      </c>
      <c r="I52" s="13"/>
    </row>
    <row r="53" spans="1:23">
      <c r="A53" s="21"/>
      <c r="B53" s="37"/>
      <c r="C53" s="13"/>
      <c r="D53" s="13"/>
      <c r="E53" s="37"/>
      <c r="F53" s="38"/>
      <c r="G53" s="37"/>
      <c r="H53" s="13"/>
      <c r="I53" s="13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8"/>
    </row>
    <row r="54" spans="1:23">
      <c r="A54" s="70" t="s">
        <v>74</v>
      </c>
      <c r="B54" s="37">
        <v>-1040.3356812</v>
      </c>
      <c r="C54" s="13">
        <f>(B54-$B$45)*627.51</f>
        <v>86.019302978793391</v>
      </c>
      <c r="D54" s="13"/>
      <c r="E54" s="37"/>
      <c r="F54" s="38">
        <f t="shared" si="7"/>
        <v>0.17654419999985294</v>
      </c>
      <c r="G54" s="37">
        <v>-1040.1591370000001</v>
      </c>
      <c r="H54" s="13">
        <f>(G54-$G$45)*627.51</f>
        <v>81.39934217994454</v>
      </c>
      <c r="I54" s="13"/>
      <c r="L54" s="11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8"/>
    </row>
    <row r="55" spans="1:23">
      <c r="A55" s="70"/>
      <c r="B55" s="37"/>
      <c r="C55" s="13"/>
      <c r="D55" s="13"/>
      <c r="E55" s="37"/>
      <c r="F55" s="38"/>
      <c r="G55" s="37"/>
      <c r="H55" s="13"/>
      <c r="I55" s="33"/>
      <c r="L55" s="118"/>
      <c r="M55" s="108"/>
      <c r="N55" s="108"/>
      <c r="O55" s="108"/>
      <c r="P55" s="108"/>
      <c r="Q55" s="108"/>
      <c r="R55" s="108"/>
      <c r="S55" s="108"/>
      <c r="T55" s="108"/>
      <c r="U55" s="114"/>
      <c r="V55" s="108"/>
      <c r="W55" s="108"/>
    </row>
    <row r="56" spans="1:23">
      <c r="A56" s="70" t="s">
        <v>143</v>
      </c>
      <c r="B56" s="37">
        <v>-1040.3975819</v>
      </c>
      <c r="C56" s="13">
        <f>(B56-$B$45)*627.51</f>
        <v>47.175994721778466</v>
      </c>
      <c r="D56" s="13"/>
      <c r="E56" s="37"/>
      <c r="F56" s="38">
        <f t="shared" si="7"/>
        <v>0.17976389999989806</v>
      </c>
      <c r="G56" s="37">
        <v>-1040.2178180000001</v>
      </c>
      <c r="H56" s="13">
        <f>(G56-$G$45)*627.51</f>
        <v>44.576427869957932</v>
      </c>
      <c r="I56" s="13"/>
      <c r="L56" s="108"/>
      <c r="M56" s="108"/>
      <c r="N56" s="108"/>
      <c r="O56" s="108"/>
      <c r="P56" s="108"/>
      <c r="Q56" s="108"/>
      <c r="R56" s="119"/>
      <c r="S56" s="108"/>
      <c r="T56" s="108"/>
      <c r="U56" s="108"/>
      <c r="V56" s="108"/>
      <c r="W56" s="108"/>
    </row>
    <row r="57" spans="1:23">
      <c r="A57" s="21"/>
      <c r="F57" s="3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</row>
    <row r="58" spans="1:23">
      <c r="A58" s="78" t="s">
        <v>144</v>
      </c>
      <c r="B58">
        <v>-1040.37854578</v>
      </c>
      <c r="C58" s="13">
        <f>(B58-$B$45)*627.51</f>
        <v>59.121350382984588</v>
      </c>
      <c r="F58" s="38">
        <f t="shared" si="7"/>
        <v>0.17819678000000749</v>
      </c>
      <c r="G58">
        <v>-1040.200349</v>
      </c>
      <c r="H58" s="13">
        <f>(G58-$G$45)*627.51</f>
        <v>55.538400060032728</v>
      </c>
      <c r="I58" s="13"/>
      <c r="L58" s="108"/>
      <c r="M58" s="108"/>
      <c r="N58" s="108"/>
      <c r="O58" s="108"/>
      <c r="P58" s="108"/>
      <c r="Q58" s="108"/>
      <c r="R58" s="120"/>
      <c r="S58" s="108"/>
      <c r="T58" s="108"/>
      <c r="U58" s="108"/>
      <c r="V58" s="108"/>
      <c r="W58" s="108"/>
    </row>
    <row r="59" spans="1:23">
      <c r="A59" s="70"/>
      <c r="F59" s="38"/>
      <c r="L59" s="108"/>
      <c r="M59" s="108"/>
      <c r="N59" s="108"/>
      <c r="O59" s="108"/>
      <c r="P59" s="108"/>
      <c r="Q59" s="108"/>
      <c r="R59" s="121"/>
      <c r="S59" s="108"/>
      <c r="T59" s="108"/>
      <c r="U59" s="108"/>
      <c r="V59" s="108"/>
      <c r="W59" s="108"/>
    </row>
    <row r="60" spans="1:23">
      <c r="A60" s="78" t="s">
        <v>145</v>
      </c>
      <c r="B60">
        <v>-1040.39037355</v>
      </c>
      <c r="C60" s="13">
        <f>(B60-$B$45)*627.51</f>
        <v>51.699306430233307</v>
      </c>
      <c r="F60" s="38">
        <f t="shared" si="7"/>
        <v>0.17580954999993992</v>
      </c>
      <c r="G60">
        <v>-1040.2145640000001</v>
      </c>
      <c r="H60" s="13">
        <f>(G60-$G$45)*627.51</f>
        <v>46.618345409939039</v>
      </c>
      <c r="I60" s="108"/>
      <c r="L60" s="86"/>
      <c r="M60" s="86"/>
      <c r="N60" s="108"/>
      <c r="O60" s="108"/>
      <c r="P60" s="108"/>
      <c r="Q60" s="108"/>
      <c r="R60" s="108"/>
      <c r="S60" s="108"/>
      <c r="T60" s="108"/>
      <c r="U60" s="108"/>
      <c r="V60" s="108"/>
      <c r="W60" s="108"/>
    </row>
    <row r="61" spans="1:23">
      <c r="A61" s="70"/>
      <c r="F61" s="38"/>
      <c r="L61" s="118"/>
      <c r="M61" s="118"/>
      <c r="N61" s="108"/>
      <c r="O61" s="108"/>
      <c r="P61" s="108"/>
      <c r="Q61" s="108"/>
      <c r="R61" s="108"/>
      <c r="S61" s="108"/>
      <c r="T61" s="108"/>
      <c r="U61" s="108"/>
      <c r="V61" s="108"/>
      <c r="W61" s="108"/>
    </row>
    <row r="62" spans="1:23">
      <c r="A62" s="21" t="s">
        <v>141</v>
      </c>
      <c r="B62">
        <v>-811.54077770200001</v>
      </c>
      <c r="C62" s="13">
        <v>-7.0299286414479392</v>
      </c>
      <c r="F62" s="105">
        <f t="shared" si="7"/>
        <v>0.12123570200003542</v>
      </c>
      <c r="G62">
        <v>-811.41954199999998</v>
      </c>
      <c r="H62" s="13">
        <f>(G62+G63-$G$45)*627.51</f>
        <v>-24.159762509997844</v>
      </c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8"/>
    </row>
    <row r="63" spans="1:23">
      <c r="A63" s="21" t="s">
        <v>70</v>
      </c>
      <c r="B63">
        <v>-228.943186763</v>
      </c>
      <c r="C63" s="27"/>
      <c r="D63" s="13"/>
      <c r="E63" s="13"/>
      <c r="F63" s="38">
        <f t="shared" si="7"/>
        <v>3.5372762999998031E-2</v>
      </c>
      <c r="G63" s="37">
        <v>-228.907814</v>
      </c>
      <c r="H63" s="27"/>
      <c r="L63" s="37"/>
    </row>
    <row r="64" spans="1:23">
      <c r="A64" s="70"/>
      <c r="F64" s="38"/>
    </row>
    <row r="65" spans="1:23">
      <c r="A65" s="21" t="s">
        <v>139</v>
      </c>
      <c r="B65">
        <v>-811.56762579799999</v>
      </c>
      <c r="C65" s="13">
        <f>(B65+B63-$B$45)*627.51</f>
        <v>-23.877377362324435</v>
      </c>
      <c r="D65" s="27"/>
      <c r="E65" s="13"/>
      <c r="F65" s="38">
        <f t="shared" si="7"/>
        <v>0.12333079799998359</v>
      </c>
      <c r="G65" s="37">
        <v>-811.44429500000001</v>
      </c>
      <c r="H65" s="13">
        <f>(G65+G63-$G$45)*627.51</f>
        <v>-39.692517539946863</v>
      </c>
      <c r="L65" s="37"/>
    </row>
    <row r="66" spans="1:23" s="23" customFormat="1" ht="17" thickBot="1">
      <c r="A66" s="8"/>
    </row>
    <row r="67" spans="1:23">
      <c r="A67" s="142" t="s">
        <v>29</v>
      </c>
      <c r="B67" s="143"/>
      <c r="C67" s="143"/>
      <c r="D67" s="143"/>
      <c r="P67" s="3" t="s">
        <v>30</v>
      </c>
      <c r="Q67" s="4"/>
      <c r="R67" s="4" t="s">
        <v>1</v>
      </c>
      <c r="S67" s="4"/>
      <c r="T67" s="4"/>
      <c r="U67" s="4"/>
      <c r="V67" s="4"/>
      <c r="W67" s="5"/>
    </row>
    <row r="68" spans="1:23">
      <c r="P68" s="11" t="s">
        <v>2</v>
      </c>
      <c r="R68" t="s">
        <v>3</v>
      </c>
      <c r="W68" s="12"/>
    </row>
    <row r="69" spans="1:23">
      <c r="A69" s="21" t="s">
        <v>71</v>
      </c>
      <c r="B69" s="37">
        <v>-1040.4727615700001</v>
      </c>
      <c r="C69" s="13"/>
      <c r="D69" s="13"/>
      <c r="E69" s="37"/>
      <c r="F69" s="38">
        <f t="shared" ref="F69" si="8">G69-B69</f>
        <v>0.18390657000009014</v>
      </c>
      <c r="G69" s="37">
        <v>-1040.288855</v>
      </c>
      <c r="H69" s="13"/>
      <c r="L69" s="37"/>
      <c r="P69" s="11" t="s">
        <v>6</v>
      </c>
      <c r="R69">
        <v>134.25700000000001</v>
      </c>
      <c r="T69" s="14" t="s">
        <v>31</v>
      </c>
      <c r="U69" s="15" t="s">
        <v>32</v>
      </c>
      <c r="V69" s="14" t="s">
        <v>33</v>
      </c>
      <c r="W69" s="12"/>
    </row>
    <row r="70" spans="1:23" ht="17" thickBot="1">
      <c r="A70" s="21"/>
      <c r="B70" s="37"/>
      <c r="C70" s="13"/>
      <c r="D70" s="13"/>
      <c r="E70" s="37"/>
      <c r="F70" s="37"/>
      <c r="G70" s="37"/>
      <c r="H70" s="13"/>
      <c r="L70" s="37"/>
      <c r="P70" s="11" t="s">
        <v>16</v>
      </c>
      <c r="R70" s="34">
        <v>0</v>
      </c>
      <c r="T70">
        <v>-1116.5480709999999</v>
      </c>
      <c r="U70">
        <f>-298.15*(R69-R75)/(1000*627.51)</f>
        <v>-6.2027515418080985E-2</v>
      </c>
      <c r="V70">
        <f>U70+T70</f>
        <v>-1116.610098515418</v>
      </c>
      <c r="W70" s="12"/>
    </row>
    <row r="71" spans="1:23">
      <c r="A71" s="21" t="s">
        <v>75</v>
      </c>
      <c r="B71">
        <v>-1116.8190883499999</v>
      </c>
      <c r="C71" s="13">
        <f>(B71-B72-B69)*627.51</f>
        <v>27.224671513317475</v>
      </c>
      <c r="F71" s="38">
        <f>G71-B71</f>
        <v>0.20898983458187104</v>
      </c>
      <c r="G71">
        <f>V70</f>
        <v>-1116.610098515418</v>
      </c>
      <c r="H71" s="13">
        <f>(G71-$G$72-$G$69)*627.51</f>
        <v>41.097816510063844</v>
      </c>
      <c r="I71" s="24" t="s">
        <v>24</v>
      </c>
      <c r="L71" s="154" t="s">
        <v>28</v>
      </c>
      <c r="M71" s="155"/>
      <c r="P71" s="11" t="s">
        <v>17</v>
      </c>
      <c r="R71">
        <v>42.984000000000002</v>
      </c>
      <c r="W71" s="12"/>
    </row>
    <row r="72" spans="1:23" ht="17" thickBot="1">
      <c r="A72" s="70" t="s">
        <v>34</v>
      </c>
      <c r="B72">
        <v>-76.389712019300006</v>
      </c>
      <c r="F72" s="38">
        <f t="shared" ref="F72" si="9">G72-B72</f>
        <v>2.9750193000097624E-3</v>
      </c>
      <c r="G72" s="37">
        <v>-76.386736999999997</v>
      </c>
      <c r="L72" s="25">
        <v>-189.00749999999999</v>
      </c>
      <c r="M72" s="26">
        <v>-48.464799999999997</v>
      </c>
      <c r="P72" s="11" t="s">
        <v>19</v>
      </c>
      <c r="R72" s="35">
        <v>34</v>
      </c>
      <c r="W72" s="12"/>
    </row>
    <row r="73" spans="1:23">
      <c r="A73" s="70"/>
      <c r="M73" t="s">
        <v>25</v>
      </c>
      <c r="P73" s="11" t="s">
        <v>20</v>
      </c>
      <c r="R73" s="36">
        <v>57.274000000000001</v>
      </c>
      <c r="W73" s="12"/>
    </row>
    <row r="74" spans="1:23">
      <c r="A74" s="21" t="s">
        <v>70</v>
      </c>
      <c r="B74">
        <v>-228.943186763</v>
      </c>
      <c r="C74" s="13"/>
      <c r="D74" s="13"/>
      <c r="E74" s="13"/>
      <c r="F74" s="38">
        <f t="shared" ref="F74:F75" si="10">G74-B74</f>
        <v>3.5372762999998031E-2</v>
      </c>
      <c r="G74" s="37">
        <v>-228.907814</v>
      </c>
      <c r="H74" s="27"/>
      <c r="L74" s="37"/>
      <c r="P74" s="11" t="s">
        <v>21</v>
      </c>
      <c r="R74">
        <v>4.3609999999999998</v>
      </c>
      <c r="W74" s="12"/>
    </row>
    <row r="75" spans="1:23">
      <c r="A75" s="21" t="s">
        <v>77</v>
      </c>
      <c r="B75">
        <v>-887.93775979600002</v>
      </c>
      <c r="C75" s="13">
        <f>(B75+B74-B72-B69)*627.51</f>
        <v>-11.591973216330731</v>
      </c>
      <c r="F75" s="38">
        <f t="shared" si="10"/>
        <v>0.1503427960000181</v>
      </c>
      <c r="G75" s="37">
        <v>-887.787417</v>
      </c>
      <c r="H75" s="13">
        <f>(G75+G74-G72-G69)*627.51</f>
        <v>-12.323668889918466</v>
      </c>
      <c r="L75" s="37"/>
      <c r="P75" s="11" t="s">
        <v>22</v>
      </c>
      <c r="R75">
        <v>3.7090000000000001</v>
      </c>
      <c r="W75" s="12"/>
    </row>
    <row r="76" spans="1:23" ht="17" thickBot="1">
      <c r="P76" s="8" t="s">
        <v>23</v>
      </c>
      <c r="Q76" s="23"/>
      <c r="R76" s="23">
        <v>3.4279999999999999</v>
      </c>
      <c r="S76" s="23"/>
      <c r="T76" s="23"/>
      <c r="U76" s="23"/>
      <c r="V76" s="23"/>
      <c r="W76" s="10"/>
    </row>
    <row r="77" spans="1:23" ht="17" thickBot="1">
      <c r="P77" s="71"/>
      <c r="Q77" s="71"/>
      <c r="R77" s="71"/>
      <c r="S77" s="71"/>
      <c r="T77" s="71"/>
      <c r="U77" s="71"/>
      <c r="V77" s="71"/>
      <c r="W77" s="71"/>
    </row>
    <row r="78" spans="1:23" s="4" customFormat="1">
      <c r="A78" s="151" t="s">
        <v>35</v>
      </c>
      <c r="B78" s="152"/>
      <c r="C78" s="152"/>
      <c r="D78" s="152"/>
    </row>
    <row r="80" spans="1:23">
      <c r="A80" t="s">
        <v>36</v>
      </c>
      <c r="B80">
        <v>-966.386265299</v>
      </c>
      <c r="F80" s="38">
        <f t="shared" ref="F80:F81" si="11">G80-B80</f>
        <v>0.19711529899996094</v>
      </c>
      <c r="G80">
        <v>-966.18915000000004</v>
      </c>
    </row>
    <row r="81" spans="1:9">
      <c r="A81" t="s">
        <v>37</v>
      </c>
      <c r="B81">
        <v>-966.35160468200002</v>
      </c>
      <c r="C81" s="13">
        <f>(B81-B80)*627.51</f>
        <v>21.749883773661153</v>
      </c>
      <c r="F81" s="38">
        <f t="shared" si="11"/>
        <v>0.19537968200006617</v>
      </c>
      <c r="G81">
        <v>-966.15622499999995</v>
      </c>
      <c r="H81" s="13">
        <f>(G81-G80)*627.51</f>
        <v>20.660766750057185</v>
      </c>
    </row>
    <row r="82" spans="1:9" ht="17" thickBot="1">
      <c r="C82" s="13"/>
      <c r="H82" s="13"/>
    </row>
    <row r="83" spans="1:9" s="4" customFormat="1">
      <c r="A83" s="151" t="s">
        <v>155</v>
      </c>
      <c r="B83" s="152"/>
      <c r="C83" s="152"/>
      <c r="D83" s="152"/>
    </row>
    <row r="84" spans="1:9">
      <c r="F84" s="22"/>
      <c r="I84" s="22" t="s">
        <v>45</v>
      </c>
    </row>
    <row r="85" spans="1:9">
      <c r="A85" t="s">
        <v>41</v>
      </c>
      <c r="B85">
        <v>-1040.3789205600001</v>
      </c>
      <c r="C85" s="13">
        <f>(B85-$B$8)*627.51</f>
        <v>58.886172185103483</v>
      </c>
      <c r="F85" s="40">
        <f>G85-B85</f>
        <v>0.17888156000003619</v>
      </c>
      <c r="G85" s="35">
        <v>-1040.2000390000001</v>
      </c>
      <c r="H85" s="13">
        <f>(G85-$G$8)*627.51</f>
        <v>55.732928159969624</v>
      </c>
      <c r="I85" s="13">
        <f>H85-$H$85</f>
        <v>0</v>
      </c>
    </row>
    <row r="86" spans="1:9">
      <c r="A86" t="s">
        <v>42</v>
      </c>
      <c r="B86">
        <v>-1040.37365626</v>
      </c>
      <c r="C86" s="13">
        <f>(B86-$B$8)*627.51</f>
        <v>62.18957307818841</v>
      </c>
      <c r="F86" s="40">
        <f t="shared" ref="F86:F88" si="12">G86-B86</f>
        <v>0.17750625999997283</v>
      </c>
      <c r="G86" s="35">
        <v>-1040.19615</v>
      </c>
      <c r="H86" s="13">
        <f>(G86-$G$8)*627.51</f>
        <v>58.173314550014794</v>
      </c>
      <c r="I86" s="13">
        <f>H86-$H$85</f>
        <v>2.4403863900451697</v>
      </c>
    </row>
    <row r="87" spans="1:9">
      <c r="A87" t="s">
        <v>43</v>
      </c>
      <c r="B87">
        <v>-1040.3744611899999</v>
      </c>
      <c r="C87" s="13">
        <f>(B87-$B$8)*627.51</f>
        <v>61.684471453914512</v>
      </c>
      <c r="F87" s="40">
        <f t="shared" si="12"/>
        <v>0.1794461899999078</v>
      </c>
      <c r="G87" s="35">
        <v>-1040.195015</v>
      </c>
      <c r="H87" s="13">
        <f>(G87-$G$8)*627.51</f>
        <v>58.885538400000094</v>
      </c>
      <c r="I87" s="13">
        <f>H87-$H$85</f>
        <v>3.1526102400304694</v>
      </c>
    </row>
    <row r="88" spans="1:9">
      <c r="A88" t="s">
        <v>44</v>
      </c>
      <c r="B88">
        <v>-1040.37891855</v>
      </c>
      <c r="C88" s="13">
        <f>(B88-$B$8)*627.51</f>
        <v>58.887433480276634</v>
      </c>
      <c r="F88" s="40">
        <f t="shared" si="12"/>
        <v>0.17888354999990952</v>
      </c>
      <c r="G88" s="35">
        <v>-1040.2000350000001</v>
      </c>
      <c r="H88" s="13">
        <f>(G88-$G$8)*627.51</f>
        <v>55.735438199963291</v>
      </c>
      <c r="I88" s="13">
        <f>H88-$H$85</f>
        <v>2.5100399936661688E-3</v>
      </c>
    </row>
  </sheetData>
  <mergeCells count="11">
    <mergeCell ref="L4:N4"/>
    <mergeCell ref="L71:M71"/>
    <mergeCell ref="A37:D37"/>
    <mergeCell ref="A43:D43"/>
    <mergeCell ref="A67:D67"/>
    <mergeCell ref="L11:N11"/>
    <mergeCell ref="A3:C3"/>
    <mergeCell ref="D3:H3"/>
    <mergeCell ref="A6:D6"/>
    <mergeCell ref="A78:D78"/>
    <mergeCell ref="A83:D83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5DAA-801E-4D4D-AF57-FE4200E17732}">
  <dimension ref="A1:W87"/>
  <sheetViews>
    <sheetView workbookViewId="0"/>
  </sheetViews>
  <sheetFormatPr baseColWidth="10" defaultRowHeight="16"/>
  <cols>
    <col min="1" max="1" width="27.6640625" customWidth="1"/>
    <col min="6" max="6" width="19.1640625" customWidth="1"/>
    <col min="9" max="9" width="12.1640625" customWidth="1"/>
    <col min="15" max="16" width="12.1640625" bestFit="1" customWidth="1"/>
    <col min="21" max="21" width="12.1640625" customWidth="1"/>
    <col min="22" max="22" width="15" customWidth="1"/>
  </cols>
  <sheetData>
    <row r="1" spans="1:23" ht="19">
      <c r="A1" s="1" t="s">
        <v>0</v>
      </c>
      <c r="B1" s="37"/>
      <c r="C1" s="37"/>
      <c r="D1" s="37"/>
      <c r="E1" s="37"/>
      <c r="F1" s="37"/>
      <c r="G1" s="37"/>
      <c r="H1" s="37"/>
      <c r="I1" s="157"/>
      <c r="J1" s="157"/>
    </row>
    <row r="2" spans="1:23">
      <c r="B2" s="6"/>
      <c r="C2" s="85"/>
      <c r="D2" s="85"/>
      <c r="E2" s="85"/>
      <c r="G2" s="37"/>
      <c r="H2" s="37"/>
      <c r="I2" s="71"/>
      <c r="J2" s="73"/>
    </row>
    <row r="3" spans="1:23" ht="17" thickBot="1">
      <c r="A3" s="153" t="s">
        <v>4</v>
      </c>
      <c r="B3" s="153"/>
      <c r="C3" s="153"/>
      <c r="D3" s="153" t="s">
        <v>46</v>
      </c>
      <c r="E3" s="153"/>
      <c r="F3" s="153"/>
      <c r="G3" s="153"/>
      <c r="H3" s="153"/>
      <c r="J3" s="13"/>
    </row>
    <row r="4" spans="1:23" ht="35" thickBot="1">
      <c r="A4" s="16" t="s">
        <v>10</v>
      </c>
      <c r="B4" s="7" t="s">
        <v>11</v>
      </c>
      <c r="C4" s="17" t="s">
        <v>12</v>
      </c>
      <c r="D4" s="17"/>
      <c r="E4" s="17"/>
      <c r="F4" s="17" t="s">
        <v>79</v>
      </c>
      <c r="G4" s="18" t="s">
        <v>13</v>
      </c>
      <c r="H4" s="19" t="s">
        <v>14</v>
      </c>
      <c r="L4" s="148" t="s">
        <v>15</v>
      </c>
      <c r="M4" s="150"/>
    </row>
    <row r="6" spans="1:23">
      <c r="A6" s="143" t="s">
        <v>18</v>
      </c>
      <c r="B6" s="143"/>
      <c r="C6" s="143"/>
      <c r="D6" s="143"/>
    </row>
    <row r="7" spans="1:23">
      <c r="B7" s="20"/>
      <c r="C7" s="20"/>
      <c r="D7" s="20"/>
      <c r="F7" s="37"/>
    </row>
    <row r="8" spans="1:23">
      <c r="A8" s="21" t="s">
        <v>71</v>
      </c>
      <c r="B8" s="37">
        <v>-1041.17392219</v>
      </c>
      <c r="C8" s="13"/>
      <c r="D8" s="13"/>
      <c r="E8" s="21"/>
      <c r="F8" s="37">
        <f>G8-B8</f>
        <v>0.18539918999999827</v>
      </c>
      <c r="G8" s="37">
        <v>-1040.988523</v>
      </c>
      <c r="H8" s="13"/>
    </row>
    <row r="9" spans="1:23">
      <c r="A9" s="21" t="s">
        <v>72</v>
      </c>
      <c r="B9" s="6">
        <v>-1041.0837511899999</v>
      </c>
      <c r="C9" s="13">
        <f>(B9-$B$8)*627.51</f>
        <v>56.583204210034417</v>
      </c>
      <c r="D9" s="21"/>
      <c r="F9" s="37">
        <f t="shared" ref="F9:F33" si="0">G9-B9</f>
        <v>0.17975718999991841</v>
      </c>
      <c r="G9" s="6">
        <v>-1040.903994</v>
      </c>
      <c r="H9" s="13">
        <f>(G9-$G$8)*627.51</f>
        <v>53.042792789984304</v>
      </c>
      <c r="I9" s="6"/>
      <c r="J9" s="6"/>
      <c r="K9" s="6"/>
      <c r="L9" s="6"/>
      <c r="M9" s="6"/>
      <c r="N9" s="6"/>
      <c r="O9" s="6"/>
    </row>
    <row r="10" spans="1:23">
      <c r="A10" s="21"/>
      <c r="C10" s="13"/>
      <c r="D10" s="21"/>
      <c r="I10" s="22"/>
    </row>
    <row r="11" spans="1:23">
      <c r="A11" s="70" t="s">
        <v>136</v>
      </c>
      <c r="B11">
        <v>-1041.0795902100001</v>
      </c>
      <c r="C11" s="13">
        <f>(B11-$B$8)*627.51</f>
        <v>59.194260769724053</v>
      </c>
      <c r="D11" s="70"/>
      <c r="F11" s="37">
        <f t="shared" si="0"/>
        <v>0.18012121000015213</v>
      </c>
      <c r="G11">
        <v>-1040.899469</v>
      </c>
      <c r="H11" s="13">
        <f>(G11-$G$8)*627.51</f>
        <v>55.882275540020601</v>
      </c>
      <c r="L11" s="86"/>
      <c r="M11" s="86"/>
      <c r="N11" s="86"/>
      <c r="P11" s="106"/>
      <c r="Q11" s="106"/>
      <c r="R11" s="106"/>
      <c r="S11" s="106"/>
      <c r="T11" s="106"/>
      <c r="U11" s="106"/>
      <c r="V11" s="106"/>
      <c r="W11" s="106"/>
    </row>
    <row r="12" spans="1:23">
      <c r="A12" s="70"/>
      <c r="C12" s="13"/>
      <c r="D12" s="21"/>
      <c r="H12" s="13"/>
      <c r="L12" s="85"/>
      <c r="M12" s="85"/>
      <c r="N12" s="85"/>
      <c r="P12" s="106"/>
      <c r="Q12" s="106"/>
      <c r="R12" s="106"/>
      <c r="S12" s="106"/>
      <c r="T12" s="106"/>
      <c r="U12" s="106"/>
      <c r="V12" s="106"/>
      <c r="W12" s="106"/>
    </row>
    <row r="13" spans="1:23">
      <c r="A13" s="70" t="s">
        <v>137</v>
      </c>
      <c r="B13">
        <v>-1041.07944696</v>
      </c>
      <c r="C13" s="13">
        <f t="shared" ref="C13:C15" si="1">(B13-$B$8)*627.51</f>
        <v>59.284151577264623</v>
      </c>
      <c r="F13" s="37">
        <f t="shared" si="0"/>
        <v>0.17944596000006641</v>
      </c>
      <c r="G13">
        <v>-1040.900001</v>
      </c>
      <c r="H13" s="13">
        <f t="shared" ref="H13:H15" si="2">(G13-$G$8)*627.51</f>
        <v>55.548440220007379</v>
      </c>
      <c r="L13" s="108"/>
      <c r="M13" s="108"/>
      <c r="N13" s="108"/>
      <c r="P13" s="106"/>
      <c r="Q13" s="106"/>
      <c r="R13" s="106"/>
      <c r="S13" s="106"/>
      <c r="T13" s="106"/>
      <c r="U13" s="109"/>
      <c r="V13" s="106"/>
      <c r="W13" s="106"/>
    </row>
    <row r="14" spans="1:23">
      <c r="A14" s="70"/>
      <c r="P14" s="106"/>
      <c r="Q14" s="106"/>
      <c r="R14" s="106"/>
      <c r="S14" s="106"/>
      <c r="T14" s="106"/>
      <c r="U14" s="106"/>
      <c r="V14" s="106"/>
      <c r="W14" s="106"/>
    </row>
    <row r="15" spans="1:23">
      <c r="A15" s="70" t="s">
        <v>68</v>
      </c>
      <c r="B15">
        <v>-1041.0775546899999</v>
      </c>
      <c r="C15" s="13">
        <f t="shared" si="1"/>
        <v>60.471569925026436</v>
      </c>
      <c r="F15" s="37">
        <f t="shared" si="0"/>
        <v>0.17924468999990495</v>
      </c>
      <c r="G15">
        <v>-1040.89831</v>
      </c>
      <c r="H15" s="13">
        <f t="shared" si="2"/>
        <v>56.609559629967876</v>
      </c>
      <c r="P15" s="106"/>
      <c r="Q15" s="106"/>
      <c r="R15" s="106"/>
      <c r="S15" s="106"/>
      <c r="T15" s="106"/>
      <c r="U15" s="106"/>
      <c r="V15" s="106"/>
      <c r="W15" s="106"/>
    </row>
    <row r="16" spans="1:23">
      <c r="A16" s="70"/>
      <c r="I16" s="22"/>
      <c r="P16" s="106"/>
      <c r="Q16" s="106"/>
      <c r="R16" s="106"/>
      <c r="S16" s="106"/>
      <c r="T16" s="106"/>
      <c r="U16" s="106"/>
      <c r="V16" s="106"/>
      <c r="W16" s="106"/>
    </row>
    <row r="17" spans="1:23">
      <c r="A17" s="21" t="s">
        <v>66</v>
      </c>
      <c r="B17">
        <v>-1041.07477956</v>
      </c>
      <c r="C17" s="13">
        <f t="shared" ref="C17" si="3">(B17-$B$8)*627.51</f>
        <v>62.212991751275062</v>
      </c>
      <c r="D17" s="13"/>
      <c r="F17" s="37">
        <f t="shared" si="0"/>
        <v>0.1789005600001019</v>
      </c>
      <c r="G17">
        <v>-1040.8958789999999</v>
      </c>
      <c r="H17" s="13">
        <f t="shared" ref="H17" si="4">(G17-$G$8)*627.51</f>
        <v>58.135036440040096</v>
      </c>
      <c r="L17" s="87"/>
      <c r="M17" s="87"/>
      <c r="P17" s="106"/>
      <c r="Q17" s="106"/>
      <c r="R17" s="106"/>
      <c r="S17" s="106"/>
      <c r="T17" s="106"/>
      <c r="U17" s="106"/>
      <c r="V17" s="106"/>
      <c r="W17" s="106"/>
    </row>
    <row r="18" spans="1:23">
      <c r="A18" s="70"/>
      <c r="P18" s="106"/>
      <c r="Q18" s="106"/>
      <c r="R18" s="106"/>
      <c r="S18" s="106"/>
      <c r="T18" s="106"/>
      <c r="U18" s="106"/>
      <c r="V18" s="106"/>
      <c r="W18" s="106"/>
    </row>
    <row r="19" spans="1:23">
      <c r="A19" s="21" t="s">
        <v>132</v>
      </c>
      <c r="B19">
        <v>-1041.10973354</v>
      </c>
      <c r="C19" s="13">
        <f>(B19-$B$8)*627.51</f>
        <v>40.279019761503456</v>
      </c>
      <c r="F19" s="37">
        <f t="shared" si="0"/>
        <v>0.17903354000009131</v>
      </c>
      <c r="G19">
        <v>-1040.9306999999999</v>
      </c>
      <c r="H19" s="13">
        <f>(G19-$G$8)*627.51</f>
        <v>36.284510730061839</v>
      </c>
      <c r="I19" s="22"/>
      <c r="P19" s="106"/>
      <c r="Q19" s="106"/>
      <c r="R19" s="106"/>
      <c r="S19" s="106"/>
      <c r="T19" s="106"/>
      <c r="U19" s="106"/>
      <c r="V19" s="106"/>
      <c r="W19" s="106"/>
    </row>
    <row r="20" spans="1:23">
      <c r="A20" s="70"/>
      <c r="C20" s="13"/>
      <c r="E20" s="6"/>
      <c r="H20" s="13"/>
      <c r="I20" s="22"/>
      <c r="P20" s="106"/>
      <c r="Q20" s="106"/>
      <c r="R20" s="106"/>
      <c r="S20" s="106"/>
      <c r="T20" s="106"/>
      <c r="U20" s="106"/>
      <c r="V20" s="106"/>
      <c r="W20" s="106"/>
    </row>
    <row r="21" spans="1:23">
      <c r="A21" s="21" t="s">
        <v>130</v>
      </c>
      <c r="B21">
        <v>-1041.0942184600001</v>
      </c>
      <c r="C21" s="13">
        <f>(B21-$B$8)*627.51</f>
        <v>50.014887612232194</v>
      </c>
      <c r="D21" s="37"/>
      <c r="F21" s="37">
        <f t="shared" si="0"/>
        <v>0.17664046000004419</v>
      </c>
      <c r="G21">
        <v>-1040.917578</v>
      </c>
      <c r="H21" s="13">
        <f>(G21-$G$8)*627.51</f>
        <v>44.518696949961011</v>
      </c>
      <c r="I21" s="13"/>
    </row>
    <row r="22" spans="1:23">
      <c r="A22" s="6"/>
      <c r="D22" s="37"/>
      <c r="H22" s="13"/>
      <c r="I22" s="13"/>
    </row>
    <row r="23" spans="1:23">
      <c r="A23" s="21" t="s">
        <v>131</v>
      </c>
      <c r="B23">
        <v>-812.43966575000002</v>
      </c>
      <c r="C23" s="13">
        <f>(B23+B24-$B$8)*627.51</f>
        <v>62.941580434555632</v>
      </c>
      <c r="E23" s="21"/>
      <c r="F23" s="37">
        <f t="shared" si="0"/>
        <v>0.13165375000005497</v>
      </c>
      <c r="G23">
        <v>-812.30801199999996</v>
      </c>
      <c r="H23" s="13">
        <f>(G23+G24-$G$8)*627.51</f>
        <v>43.475147819956149</v>
      </c>
    </row>
    <row r="24" spans="1:23">
      <c r="A24" s="21" t="s">
        <v>69</v>
      </c>
      <c r="B24">
        <v>-228.63395273099999</v>
      </c>
      <c r="F24" s="37">
        <f t="shared" si="0"/>
        <v>2.2723730999985037E-2</v>
      </c>
      <c r="G24">
        <v>-228.61122900000001</v>
      </c>
      <c r="L24" s="37"/>
    </row>
    <row r="25" spans="1:23">
      <c r="A25" s="21"/>
      <c r="F25" s="68"/>
      <c r="L25" s="68"/>
    </row>
    <row r="26" spans="1:23">
      <c r="A26" s="21" t="s">
        <v>138</v>
      </c>
      <c r="B26">
        <v>-812.42208973000004</v>
      </c>
      <c r="C26" s="13">
        <f>(B26+B24-B8)*627.51</f>
        <v>73.970708744742197</v>
      </c>
      <c r="F26" s="37">
        <f t="shared" ref="F26" si="5">G26-B26</f>
        <v>0.13148773000000347</v>
      </c>
      <c r="G26">
        <v>-812.29060200000004</v>
      </c>
      <c r="H26" s="13">
        <f>(G26+G24-G8)*627.51</f>
        <v>54.400096919910403</v>
      </c>
      <c r="I26" s="67" t="s">
        <v>81</v>
      </c>
    </row>
    <row r="27" spans="1:23">
      <c r="A27" s="70"/>
      <c r="F27" s="68"/>
      <c r="L27" s="68"/>
    </row>
    <row r="28" spans="1:23">
      <c r="A28" s="21" t="s">
        <v>140</v>
      </c>
      <c r="B28">
        <v>-812.06487870900003</v>
      </c>
      <c r="C28" s="13">
        <f>(B28+B31-$B$8)*627.51</f>
        <v>3.9544506755900737</v>
      </c>
      <c r="F28" s="37">
        <f>G28-B28</f>
        <v>0.12042570900007377</v>
      </c>
      <c r="G28">
        <v>-811.94445299999995</v>
      </c>
      <c r="H28" s="13">
        <f>(G28+G31-$G$8)*627.51</f>
        <v>-14.508658709966387</v>
      </c>
    </row>
    <row r="29" spans="1:23">
      <c r="A29" s="70"/>
    </row>
    <row r="30" spans="1:23">
      <c r="A30" s="21" t="s">
        <v>141</v>
      </c>
      <c r="B30">
        <v>-812.08614833499996</v>
      </c>
      <c r="C30" s="13">
        <f>(B30+B31-$B$8)*627.51</f>
        <v>-9.3924523355576479</v>
      </c>
      <c r="F30" s="37">
        <f t="shared" si="0"/>
        <v>0.12217833499994413</v>
      </c>
      <c r="G30">
        <v>-811.96397000000002</v>
      </c>
      <c r="H30" s="13">
        <f>(G30+G31-$G$8)*627.51</f>
        <v>-26.755771380078137</v>
      </c>
    </row>
    <row r="31" spans="1:23">
      <c r="A31" s="21" t="s">
        <v>70</v>
      </c>
      <c r="B31">
        <v>-229.10274166799999</v>
      </c>
      <c r="C31" s="27"/>
      <c r="D31" s="13"/>
      <c r="E31" s="70"/>
      <c r="F31" s="37">
        <f t="shared" si="0"/>
        <v>3.5550667999984853E-2</v>
      </c>
      <c r="G31">
        <v>-229.06719100000001</v>
      </c>
      <c r="H31" s="27"/>
      <c r="L31" s="37"/>
    </row>
    <row r="32" spans="1:23">
      <c r="A32" s="70"/>
    </row>
    <row r="33" spans="1:20">
      <c r="A33" s="21" t="s">
        <v>139</v>
      </c>
      <c r="B33">
        <v>-812.11134205300004</v>
      </c>
      <c r="C33" s="13">
        <f>(B33+B31-$B$8)*627.51</f>
        <v>-25.201762317789292</v>
      </c>
      <c r="D33" s="27"/>
      <c r="F33" s="37">
        <f t="shared" si="0"/>
        <v>0.12410505299999386</v>
      </c>
      <c r="G33" s="37">
        <v>-811.98723700000005</v>
      </c>
      <c r="H33" s="13">
        <f>(G33+G31-$G$8)*627.51</f>
        <v>-41.356046550098576</v>
      </c>
      <c r="L33" s="37"/>
    </row>
    <row r="34" spans="1:20">
      <c r="C34" s="13"/>
      <c r="E34" s="70"/>
      <c r="H34" s="13"/>
      <c r="I34" s="13"/>
      <c r="L34" s="37"/>
    </row>
    <row r="36" spans="1:20" ht="17" thickBot="1">
      <c r="E36" s="23"/>
    </row>
    <row r="37" spans="1:20" s="4" customFormat="1">
      <c r="A37" s="151" t="s">
        <v>26</v>
      </c>
      <c r="B37" s="152"/>
      <c r="C37" s="152"/>
      <c r="D37" s="152"/>
    </row>
    <row r="38" spans="1:20">
      <c r="A38" s="28"/>
    </row>
    <row r="39" spans="1:20">
      <c r="A39" s="21" t="s">
        <v>71</v>
      </c>
      <c r="B39" s="37">
        <v>-1041.17392219</v>
      </c>
      <c r="C39" s="13"/>
      <c r="D39" s="13"/>
      <c r="E39" s="37"/>
      <c r="F39" s="37">
        <f t="shared" ref="F39:F40" si="6">G39-B39</f>
        <v>0.18539918999999827</v>
      </c>
      <c r="G39" s="37">
        <v>-1040.988523</v>
      </c>
      <c r="H39" s="13"/>
      <c r="Q39" s="29"/>
    </row>
    <row r="40" spans="1:20">
      <c r="A40" s="31" t="s">
        <v>78</v>
      </c>
      <c r="B40" s="37">
        <v>-1041.1171184299999</v>
      </c>
      <c r="C40" s="13">
        <f>(B40-$B$39)*627.51</f>
        <v>35.644927437658644</v>
      </c>
      <c r="D40" s="13"/>
      <c r="E40" s="37"/>
      <c r="F40" s="37">
        <f t="shared" si="6"/>
        <v>0.18359542999996847</v>
      </c>
      <c r="G40" s="37">
        <v>-1040.9335229999999</v>
      </c>
      <c r="H40" s="13">
        <f>(G40-$G$39)*627.51</f>
        <v>34.513050000039946</v>
      </c>
      <c r="Q40" s="29"/>
    </row>
    <row r="41" spans="1:20">
      <c r="A41" s="11"/>
      <c r="B41" s="37"/>
      <c r="C41" s="13"/>
      <c r="D41" s="13"/>
      <c r="E41" s="37"/>
      <c r="F41" s="37"/>
      <c r="G41" s="37"/>
      <c r="H41" s="13"/>
      <c r="Q41" s="29"/>
    </row>
    <row r="42" spans="1:20" s="23" customFormat="1" ht="17" thickBot="1">
      <c r="A42" s="8"/>
      <c r="C42" s="9"/>
      <c r="H42" s="9"/>
      <c r="L42" s="30"/>
    </row>
    <row r="43" spans="1:20">
      <c r="A43" s="142" t="s">
        <v>27</v>
      </c>
      <c r="B43" s="143"/>
      <c r="C43" s="143"/>
      <c r="D43" s="143"/>
      <c r="H43" s="13"/>
      <c r="L43" s="37"/>
    </row>
    <row r="44" spans="1:20">
      <c r="A44" s="11"/>
    </row>
    <row r="45" spans="1:20">
      <c r="A45" s="21" t="s">
        <v>71</v>
      </c>
      <c r="B45" s="37">
        <v>-1041.17392219</v>
      </c>
      <c r="C45" s="13"/>
      <c r="D45" s="13"/>
      <c r="E45" s="37"/>
      <c r="F45" s="105">
        <f t="shared" ref="F45:F65" si="7">G45-B45</f>
        <v>0.18539918999999827</v>
      </c>
      <c r="G45" s="37">
        <v>-1040.988523</v>
      </c>
      <c r="H45" s="13"/>
      <c r="Q45" s="29"/>
    </row>
    <row r="46" spans="1:20">
      <c r="A46" s="21" t="s">
        <v>72</v>
      </c>
      <c r="B46" s="6">
        <v>-1041.0837511899999</v>
      </c>
      <c r="C46" s="13">
        <f>(B46-$B$45)*627.51</f>
        <v>56.583204210034417</v>
      </c>
      <c r="D46" s="21"/>
      <c r="E46" s="21"/>
      <c r="F46" s="105">
        <f t="shared" si="7"/>
        <v>0.17975718999991841</v>
      </c>
      <c r="G46" s="6">
        <v>-1040.903994</v>
      </c>
      <c r="H46" s="13">
        <f>(G46-$G$45)*627.51</f>
        <v>53.042792789984304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>
      <c r="A47" s="21"/>
      <c r="F47" s="103"/>
      <c r="I47" s="22"/>
    </row>
    <row r="48" spans="1:20">
      <c r="A48" s="70" t="s">
        <v>136</v>
      </c>
      <c r="B48">
        <v>-1041.0795902100001</v>
      </c>
      <c r="C48" s="13">
        <f>(B48-$B$45)*627.51</f>
        <v>59.194260769724053</v>
      </c>
      <c r="F48" s="105">
        <f t="shared" si="7"/>
        <v>0.18012121000015213</v>
      </c>
      <c r="G48">
        <v>-1040.899469</v>
      </c>
      <c r="H48" s="13">
        <f>(G48-$G$45)*627.51</f>
        <v>55.882275540020601</v>
      </c>
      <c r="I48" s="115"/>
      <c r="L48" s="77"/>
      <c r="M48" s="77"/>
    </row>
    <row r="49" spans="1:23">
      <c r="A49" s="70"/>
      <c r="C49" s="13"/>
      <c r="F49" s="103"/>
      <c r="H49" s="13"/>
      <c r="L49" s="37"/>
    </row>
    <row r="50" spans="1:23">
      <c r="A50" s="70" t="s">
        <v>137</v>
      </c>
      <c r="B50">
        <v>-1041.07944696</v>
      </c>
      <c r="C50" s="13">
        <f>(B50-$B$45)*627.51</f>
        <v>59.284151577264623</v>
      </c>
      <c r="F50" s="105">
        <f t="shared" si="7"/>
        <v>0.17944596000006641</v>
      </c>
      <c r="G50">
        <v>-1040.900001</v>
      </c>
      <c r="H50" s="13">
        <f>(G50-$G$45)*627.51</f>
        <v>55.548440220007379</v>
      </c>
    </row>
    <row r="51" spans="1:23">
      <c r="A51" s="70"/>
      <c r="C51">
        <v>-1040.8650419999999</v>
      </c>
      <c r="F51" s="103"/>
      <c r="I51" s="22"/>
    </row>
    <row r="52" spans="1:23">
      <c r="A52" s="70" t="s">
        <v>73</v>
      </c>
      <c r="B52">
        <v>-1041.0432256700001</v>
      </c>
      <c r="C52" s="13">
        <f>(B52-$B$45)*627.51</f>
        <v>82.013373265138057</v>
      </c>
      <c r="D52" s="13"/>
      <c r="E52" s="37"/>
      <c r="F52" s="105">
        <f t="shared" si="7"/>
        <v>0.17818367000018043</v>
      </c>
      <c r="G52">
        <v>-1040.8650419999999</v>
      </c>
      <c r="H52" s="13">
        <f>(G52-$G$45)*627.51</f>
        <v>77.485562310052359</v>
      </c>
      <c r="I52" s="13"/>
    </row>
    <row r="53" spans="1:23">
      <c r="A53" s="21"/>
      <c r="B53" s="37"/>
      <c r="C53" s="13"/>
      <c r="D53" s="13"/>
      <c r="E53" s="37"/>
      <c r="F53" s="105"/>
      <c r="G53" s="37"/>
      <c r="H53" s="13"/>
      <c r="I53" s="13"/>
      <c r="P53" s="108"/>
      <c r="Q53" s="108"/>
      <c r="R53" s="108"/>
      <c r="S53" s="108"/>
      <c r="T53" s="108"/>
      <c r="U53" s="108"/>
      <c r="V53" s="108"/>
      <c r="W53" s="108"/>
    </row>
    <row r="54" spans="1:23">
      <c r="A54" s="70" t="s">
        <v>74</v>
      </c>
      <c r="B54" s="37">
        <v>-1041.04132955</v>
      </c>
      <c r="C54" s="13">
        <f>(B54-$B$45)*627.51</f>
        <v>83.203207526390202</v>
      </c>
      <c r="D54" s="13"/>
      <c r="E54" s="37"/>
      <c r="F54" s="105">
        <f t="shared" si="7"/>
        <v>0.1781295499999942</v>
      </c>
      <c r="G54" s="37">
        <v>-1040.8632</v>
      </c>
      <c r="H54" s="13">
        <f>(G54-$G$45)*627.51</f>
        <v>78.641435729987649</v>
      </c>
      <c r="I54" s="13"/>
      <c r="L54" s="37"/>
      <c r="P54" s="108"/>
      <c r="Q54" s="108"/>
      <c r="R54" s="108"/>
      <c r="S54" s="108"/>
      <c r="T54" s="108"/>
      <c r="U54" s="108"/>
      <c r="V54" s="108"/>
      <c r="W54" s="108"/>
    </row>
    <row r="55" spans="1:23">
      <c r="A55" s="70"/>
      <c r="B55" s="37"/>
      <c r="C55" s="13"/>
      <c r="D55" s="13"/>
      <c r="E55" s="37"/>
      <c r="F55" s="105"/>
      <c r="G55" s="37"/>
      <c r="H55" s="13"/>
      <c r="I55" s="33"/>
      <c r="L55" s="37"/>
      <c r="P55" s="108"/>
      <c r="Q55" s="108"/>
      <c r="R55" s="108"/>
      <c r="S55" s="108"/>
      <c r="T55" s="108"/>
      <c r="U55" s="114"/>
      <c r="V55" s="108"/>
      <c r="W55" s="108"/>
    </row>
    <row r="56" spans="1:23">
      <c r="A56" s="70" t="s">
        <v>143</v>
      </c>
      <c r="B56" s="37">
        <v>-1041.0956152000001</v>
      </c>
      <c r="C56" s="13">
        <f>(B56-$B$45)*627.51</f>
        <v>49.138419294820693</v>
      </c>
      <c r="D56" s="13"/>
      <c r="E56" s="37"/>
      <c r="F56" s="105">
        <f t="shared" si="7"/>
        <v>0.18069320000017797</v>
      </c>
      <c r="G56" s="37">
        <v>-1040.9149219999999</v>
      </c>
      <c r="H56" s="13">
        <f>(G56-$G$45)*627.51</f>
        <v>46.185363510033454</v>
      </c>
      <c r="I56" s="13"/>
      <c r="P56" s="108"/>
      <c r="Q56" s="108"/>
      <c r="R56" s="119"/>
      <c r="S56" s="108"/>
      <c r="T56" s="108"/>
      <c r="U56" s="108"/>
      <c r="V56" s="108"/>
      <c r="W56" s="108"/>
    </row>
    <row r="57" spans="1:23">
      <c r="A57" s="21"/>
      <c r="F57" s="103"/>
      <c r="P57" s="108"/>
      <c r="Q57" s="108"/>
      <c r="R57" s="108"/>
      <c r="S57" s="108"/>
      <c r="T57" s="108"/>
      <c r="U57" s="108"/>
      <c r="V57" s="108"/>
      <c r="W57" s="108"/>
    </row>
    <row r="58" spans="1:23">
      <c r="A58" s="78" t="s">
        <v>144</v>
      </c>
      <c r="B58">
        <v>-1041.08098367</v>
      </c>
      <c r="C58" s="13">
        <f>(B58-$B$45)*627.51</f>
        <v>58.319850685175837</v>
      </c>
      <c r="F58" s="103">
        <f t="shared" si="7"/>
        <v>0.17957967000006647</v>
      </c>
      <c r="G58">
        <v>-1040.901404</v>
      </c>
      <c r="H58" s="13">
        <f>(G58-$G$45)*627.51</f>
        <v>54.668043690018635</v>
      </c>
      <c r="I58" s="13"/>
      <c r="P58" s="108"/>
      <c r="Q58" s="108"/>
      <c r="R58" s="120"/>
      <c r="S58" s="108"/>
      <c r="T58" s="108"/>
      <c r="U58" s="108"/>
      <c r="V58" s="108"/>
      <c r="W58" s="108"/>
    </row>
    <row r="59" spans="1:23">
      <c r="A59" s="70"/>
      <c r="F59" s="103"/>
      <c r="P59" s="108"/>
      <c r="Q59" s="108"/>
      <c r="R59" s="121"/>
      <c r="S59" s="108"/>
      <c r="T59" s="108"/>
      <c r="U59" s="108"/>
      <c r="V59" s="108"/>
      <c r="W59" s="108"/>
    </row>
    <row r="60" spans="1:23">
      <c r="A60" s="78" t="s">
        <v>145</v>
      </c>
      <c r="B60">
        <v>-1041.0971564700001</v>
      </c>
      <c r="C60" s="13">
        <f>(B60-$B$45)*627.51</f>
        <v>48.171256957144848</v>
      </c>
      <c r="F60" s="105">
        <f t="shared" si="7"/>
        <v>0.17739447000008113</v>
      </c>
      <c r="G60">
        <v>-1040.919762</v>
      </c>
      <c r="H60" s="13">
        <f>(G60-$G$45)*627.51</f>
        <v>43.148215109996841</v>
      </c>
      <c r="I60" s="108"/>
      <c r="L60" s="86"/>
      <c r="M60" s="86"/>
      <c r="P60" s="108"/>
      <c r="Q60" s="108"/>
      <c r="R60" s="108"/>
      <c r="S60" s="108"/>
      <c r="T60" s="108"/>
      <c r="U60" s="108"/>
      <c r="V60" s="108"/>
      <c r="W60" s="108"/>
    </row>
    <row r="61" spans="1:23">
      <c r="A61" s="70"/>
      <c r="F61" s="103"/>
      <c r="L61" s="118"/>
      <c r="M61" s="118"/>
      <c r="P61" s="108"/>
      <c r="Q61" s="108"/>
      <c r="R61" s="108"/>
      <c r="S61" s="108"/>
      <c r="T61" s="108"/>
      <c r="U61" s="108"/>
      <c r="V61" s="108"/>
      <c r="W61" s="108"/>
    </row>
    <row r="62" spans="1:23">
      <c r="A62" s="21" t="s">
        <v>141</v>
      </c>
      <c r="B62">
        <v>-812.08614833499996</v>
      </c>
      <c r="C62" s="13">
        <f>(B62+B63-$B$45)*627.51</f>
        <v>-9.3924523355576479</v>
      </c>
      <c r="F62" s="105">
        <f t="shared" si="7"/>
        <v>0.12217833499994413</v>
      </c>
      <c r="G62">
        <v>-811.96397000000002</v>
      </c>
      <c r="H62" s="13">
        <f>(G62+G63-$G$45)*627.51</f>
        <v>-26.755771380078137</v>
      </c>
      <c r="L62" s="108"/>
      <c r="M62" s="108"/>
      <c r="P62" s="108"/>
      <c r="Q62" s="108"/>
      <c r="R62" s="108"/>
      <c r="S62" s="108"/>
      <c r="T62" s="108"/>
      <c r="U62" s="108"/>
      <c r="V62" s="108"/>
      <c r="W62" s="108"/>
    </row>
    <row r="63" spans="1:23">
      <c r="A63" s="21" t="s">
        <v>70</v>
      </c>
      <c r="B63">
        <v>-229.10274166799999</v>
      </c>
      <c r="C63" s="27"/>
      <c r="D63" s="13"/>
      <c r="E63" s="13"/>
      <c r="F63" s="105">
        <f t="shared" si="7"/>
        <v>3.5550667999984853E-2</v>
      </c>
      <c r="G63" s="37">
        <v>-229.06719100000001</v>
      </c>
      <c r="H63" s="27"/>
      <c r="L63" s="37"/>
    </row>
    <row r="64" spans="1:23">
      <c r="A64" s="70"/>
      <c r="F64" s="105"/>
    </row>
    <row r="65" spans="1:23">
      <c r="A65" s="21" t="s">
        <v>139</v>
      </c>
      <c r="B65">
        <v>-812.11134205300004</v>
      </c>
      <c r="C65" s="13">
        <f>(B65+B63-$B$45)*627.51</f>
        <v>-25.201762317789292</v>
      </c>
      <c r="D65" s="27"/>
      <c r="E65" s="13"/>
      <c r="F65" s="105">
        <f t="shared" si="7"/>
        <v>0.12410505299999386</v>
      </c>
      <c r="G65" s="37">
        <v>-811.98723700000005</v>
      </c>
      <c r="H65" s="13">
        <f>(G65+G63-$G$45)*627.51</f>
        <v>-41.356046550098576</v>
      </c>
      <c r="L65" s="37"/>
    </row>
    <row r="66" spans="1:23" s="23" customFormat="1" ht="17" thickBot="1">
      <c r="A66" s="8"/>
    </row>
    <row r="67" spans="1:23">
      <c r="A67" s="142" t="s">
        <v>29</v>
      </c>
      <c r="B67" s="143"/>
      <c r="C67" s="143"/>
      <c r="D67" s="143"/>
      <c r="P67" s="3" t="s">
        <v>30</v>
      </c>
      <c r="Q67" s="4"/>
      <c r="R67" s="4" t="s">
        <v>1</v>
      </c>
      <c r="S67" s="4"/>
      <c r="T67" s="4"/>
      <c r="U67" s="4"/>
      <c r="V67" s="4"/>
      <c r="W67" s="5"/>
    </row>
    <row r="68" spans="1:23">
      <c r="P68" s="11" t="s">
        <v>2</v>
      </c>
      <c r="Q68" s="71"/>
      <c r="R68" s="71" t="s">
        <v>3</v>
      </c>
      <c r="S68" s="71"/>
      <c r="T68" s="71"/>
      <c r="U68" s="71"/>
      <c r="V68" s="71"/>
      <c r="W68" s="12"/>
    </row>
    <row r="69" spans="1:23">
      <c r="A69" s="21" t="s">
        <v>71</v>
      </c>
      <c r="B69" s="37">
        <v>-1041.17392219</v>
      </c>
      <c r="C69" s="13"/>
      <c r="D69" s="13"/>
      <c r="E69" s="37"/>
      <c r="F69" s="37">
        <f t="shared" ref="F69" si="8">G69-B69</f>
        <v>0.18539918999999827</v>
      </c>
      <c r="G69" s="37">
        <v>-1040.988523</v>
      </c>
      <c r="H69" s="13"/>
      <c r="L69" s="37"/>
      <c r="P69" s="11" t="s">
        <v>6</v>
      </c>
      <c r="Q69" s="71"/>
      <c r="R69" s="71">
        <v>131.06800000000001</v>
      </c>
      <c r="S69" s="71"/>
      <c r="T69" s="82" t="s">
        <v>31</v>
      </c>
      <c r="U69" s="83" t="s">
        <v>32</v>
      </c>
      <c r="V69" s="82" t="s">
        <v>33</v>
      </c>
      <c r="W69" s="12"/>
    </row>
    <row r="70" spans="1:23" ht="17" thickBot="1">
      <c r="A70" s="21"/>
      <c r="B70" s="37"/>
      <c r="C70" s="13"/>
      <c r="D70" s="13"/>
      <c r="E70" s="37"/>
      <c r="F70" s="37"/>
      <c r="G70" s="37"/>
      <c r="H70" s="13"/>
      <c r="L70" s="37"/>
      <c r="P70" s="11" t="s">
        <v>16</v>
      </c>
      <c r="Q70" s="71"/>
      <c r="R70" s="88">
        <v>0</v>
      </c>
      <c r="S70" s="71"/>
      <c r="T70" s="71">
        <v>-1117.298321</v>
      </c>
      <c r="U70" s="71">
        <f>-298.15*(R69-R75)/(1000*627.51)</f>
        <v>-6.0666737741231221E-2</v>
      </c>
      <c r="V70" s="71">
        <f>U70+T70</f>
        <v>-1117.3589877377412</v>
      </c>
      <c r="W70" s="12"/>
    </row>
    <row r="71" spans="1:23">
      <c r="A71" s="21" t="s">
        <v>75</v>
      </c>
      <c r="B71">
        <v>-1117.5700983500001</v>
      </c>
      <c r="C71" s="13">
        <f>(B71-B72-B69)*627.51</f>
        <v>29.105441849592051</v>
      </c>
      <c r="F71" s="37">
        <f t="shared" ref="F71:F72" si="9">G71-B71</f>
        <v>0.21111061225883532</v>
      </c>
      <c r="G71">
        <f>V70</f>
        <v>-1117.3589877377412</v>
      </c>
      <c r="H71" s="13">
        <f>(G71-$G$72-$G$69)*627.51</f>
        <v>43.501667809994757</v>
      </c>
      <c r="I71" s="24" t="s">
        <v>24</v>
      </c>
      <c r="L71" s="154" t="s">
        <v>28</v>
      </c>
      <c r="M71" s="155"/>
      <c r="P71" s="11" t="s">
        <v>17</v>
      </c>
      <c r="Q71" s="71"/>
      <c r="R71" s="71">
        <v>42.984000000000002</v>
      </c>
      <c r="S71" s="71"/>
      <c r="T71" s="71"/>
      <c r="U71" s="71"/>
      <c r="V71" s="71"/>
      <c r="W71" s="12"/>
    </row>
    <row r="72" spans="1:23" ht="17" thickBot="1">
      <c r="A72" s="70" t="s">
        <v>34</v>
      </c>
      <c r="B72">
        <v>-76.442558595099996</v>
      </c>
      <c r="F72" s="37">
        <f t="shared" si="9"/>
        <v>2.7695950999913066E-3</v>
      </c>
      <c r="G72" s="37">
        <v>-76.439789000000005</v>
      </c>
      <c r="L72" s="25">
        <v>-138.5462</v>
      </c>
      <c r="M72" s="26">
        <v>-39.276000000000003</v>
      </c>
      <c r="P72" s="11" t="s">
        <v>19</v>
      </c>
      <c r="Q72" s="71"/>
      <c r="R72" s="89">
        <v>34</v>
      </c>
      <c r="S72" s="71"/>
      <c r="T72" s="71"/>
      <c r="U72" s="71"/>
      <c r="V72" s="71"/>
      <c r="W72" s="12"/>
    </row>
    <row r="73" spans="1:23">
      <c r="A73" s="70"/>
      <c r="M73" t="s">
        <v>25</v>
      </c>
      <c r="P73" s="11" t="s">
        <v>20</v>
      </c>
      <c r="Q73" s="71"/>
      <c r="R73" s="90">
        <v>54.085000000000001</v>
      </c>
      <c r="S73" s="71"/>
      <c r="T73" s="71"/>
      <c r="U73" s="71"/>
      <c r="V73" s="71"/>
      <c r="W73" s="12"/>
    </row>
    <row r="74" spans="1:23">
      <c r="A74" s="21" t="s">
        <v>70</v>
      </c>
      <c r="B74">
        <v>-229.10274166799999</v>
      </c>
      <c r="C74" s="13"/>
      <c r="D74" s="13"/>
      <c r="E74" s="13"/>
      <c r="F74" s="37">
        <f t="shared" ref="F74:F75" si="10">G74-B74</f>
        <v>3.5550667999984853E-2</v>
      </c>
      <c r="G74" s="37">
        <v>-229.06719100000001</v>
      </c>
      <c r="H74" s="27"/>
      <c r="L74" s="37"/>
      <c r="P74" s="11" t="s">
        <v>21</v>
      </c>
      <c r="Q74" s="71"/>
      <c r="R74" s="71">
        <v>4.2160000000000002</v>
      </c>
      <c r="S74" s="71"/>
      <c r="T74" s="71"/>
      <c r="U74" s="71"/>
      <c r="V74" s="71"/>
      <c r="W74" s="12"/>
    </row>
    <row r="75" spans="1:23">
      <c r="A75" s="21" t="s">
        <v>77</v>
      </c>
      <c r="B75">
        <v>-888.53872881200004</v>
      </c>
      <c r="C75" s="13">
        <f>(B75+B74-B72-B69)*627.51</f>
        <v>-15.681283446627885</v>
      </c>
      <c r="F75" s="37">
        <f t="shared" si="10"/>
        <v>0.15132181199999195</v>
      </c>
      <c r="G75" s="37">
        <v>-888.38740700000005</v>
      </c>
      <c r="H75" s="13">
        <f>(G75+G74-G72-G69)*627.51</f>
        <v>-16.494727860017157</v>
      </c>
      <c r="L75" s="37"/>
      <c r="P75" s="11" t="s">
        <v>22</v>
      </c>
      <c r="Q75" s="71"/>
      <c r="R75" s="71">
        <v>3.3839999999999999</v>
      </c>
      <c r="S75" s="71"/>
      <c r="T75" s="71"/>
      <c r="U75" s="71"/>
      <c r="V75" s="71"/>
      <c r="W75" s="12"/>
    </row>
    <row r="76" spans="1:23" ht="17" thickBot="1">
      <c r="P76" s="8" t="s">
        <v>23</v>
      </c>
      <c r="Q76" s="23"/>
      <c r="R76" s="23">
        <v>3.1930000000000001</v>
      </c>
      <c r="S76" s="23"/>
      <c r="T76" s="23"/>
      <c r="U76" s="23"/>
      <c r="V76" s="23"/>
      <c r="W76" s="10"/>
    </row>
    <row r="77" spans="1:23" s="4" customFormat="1">
      <c r="A77" s="151" t="s">
        <v>35</v>
      </c>
      <c r="B77" s="152"/>
      <c r="C77" s="152"/>
      <c r="D77" s="152"/>
    </row>
    <row r="79" spans="1:23">
      <c r="A79" t="s">
        <v>36</v>
      </c>
      <c r="B79">
        <v>-967.04845210200006</v>
      </c>
      <c r="F79" s="37">
        <f t="shared" ref="F79:F80" si="11">G79-B79</f>
        <v>0.19876010200005112</v>
      </c>
      <c r="G79">
        <v>-966.849692</v>
      </c>
    </row>
    <row r="80" spans="1:23">
      <c r="A80" t="s">
        <v>37</v>
      </c>
      <c r="B80">
        <v>-967.01313733100005</v>
      </c>
      <c r="C80" s="13">
        <f>(B80-B79)*627.51</f>
        <v>22.160371950211896</v>
      </c>
      <c r="F80" s="37">
        <f t="shared" si="11"/>
        <v>0.19671433100006652</v>
      </c>
      <c r="G80">
        <v>-966.81642299999999</v>
      </c>
      <c r="H80" s="13">
        <f>(G80-G79)*627.51</f>
        <v>20.876630190011561</v>
      </c>
    </row>
    <row r="81" spans="1:9" ht="17" thickBot="1">
      <c r="C81" s="13"/>
      <c r="H81" s="13"/>
    </row>
    <row r="82" spans="1:9" s="4" customFormat="1">
      <c r="A82" s="151" t="s">
        <v>155</v>
      </c>
      <c r="B82" s="152"/>
      <c r="C82" s="152"/>
      <c r="D82" s="152"/>
    </row>
    <row r="83" spans="1:9">
      <c r="F83" s="22"/>
      <c r="I83" s="22" t="s">
        <v>45</v>
      </c>
    </row>
    <row r="84" spans="1:9">
      <c r="A84" t="s">
        <v>41</v>
      </c>
      <c r="B84">
        <v>-1041.0826290800001</v>
      </c>
      <c r="C84" s="13">
        <f>(B84-$B$8)*627.51</f>
        <v>57.287339456052386</v>
      </c>
      <c r="E84" s="13"/>
      <c r="F84" s="40">
        <f>G84-B84</f>
        <v>0.18074708000017381</v>
      </c>
      <c r="G84" s="35">
        <v>-1040.9018819999999</v>
      </c>
      <c r="H84" s="13">
        <f>(G84-$G$8)*627.51</f>
        <v>54.368093910062541</v>
      </c>
      <c r="I84" s="13">
        <f>H84-$H$84</f>
        <v>0</v>
      </c>
    </row>
    <row r="85" spans="1:9">
      <c r="A85" t="s">
        <v>42</v>
      </c>
      <c r="B85">
        <v>-1041.07944696</v>
      </c>
      <c r="C85" s="13">
        <f>(B85-$B$8)*627.51</f>
        <v>59.284151577264623</v>
      </c>
      <c r="E85" s="13"/>
      <c r="F85" s="40">
        <f t="shared" ref="F85:F87" si="12">G85-B85</f>
        <v>0.17944596000006641</v>
      </c>
      <c r="G85" s="35">
        <v>-1040.900001</v>
      </c>
      <c r="H85" s="13">
        <f>(G85-$G$8)*627.51</f>
        <v>55.548440220007379</v>
      </c>
      <c r="I85" s="13">
        <f t="shared" ref="I85:I87" si="13">H85-$H$84</f>
        <v>1.1803463099448379</v>
      </c>
    </row>
    <row r="86" spans="1:9">
      <c r="A86" t="s">
        <v>43</v>
      </c>
      <c r="B86">
        <v>-1041.0790196299999</v>
      </c>
      <c r="C86" s="13">
        <f>(B86-$B$8)*627.51</f>
        <v>59.552305425623111</v>
      </c>
      <c r="E86" s="13"/>
      <c r="F86" s="40">
        <f t="shared" si="12"/>
        <v>0.18072862999997596</v>
      </c>
      <c r="G86" s="35">
        <v>-1040.898291</v>
      </c>
      <c r="H86" s="13">
        <f>(G86-$G$8)*627.51</f>
        <v>56.621482320009115</v>
      </c>
      <c r="I86" s="13">
        <f t="shared" si="13"/>
        <v>2.2533884099465737</v>
      </c>
    </row>
    <row r="87" spans="1:9">
      <c r="A87" t="s">
        <v>44</v>
      </c>
      <c r="B87">
        <v>-1041.08262595</v>
      </c>
      <c r="C87" s="13">
        <f>(B87-$B$8)*627.51</f>
        <v>57.28930356241235</v>
      </c>
      <c r="E87" s="13"/>
      <c r="F87" s="40">
        <f t="shared" si="12"/>
        <v>0.18074894999995195</v>
      </c>
      <c r="G87" s="35">
        <v>-1040.901877</v>
      </c>
      <c r="H87" s="13">
        <f>(G87-$G$8)*627.51</f>
        <v>54.371231459983278</v>
      </c>
      <c r="I87" s="13">
        <f t="shared" si="13"/>
        <v>3.1375499207371149E-3</v>
      </c>
    </row>
  </sheetData>
  <mergeCells count="11">
    <mergeCell ref="L71:M71"/>
    <mergeCell ref="A77:D77"/>
    <mergeCell ref="A82:D82"/>
    <mergeCell ref="A37:D37"/>
    <mergeCell ref="A43:D43"/>
    <mergeCell ref="A67:D67"/>
    <mergeCell ref="I1:J1"/>
    <mergeCell ref="A3:C3"/>
    <mergeCell ref="D3:H3"/>
    <mergeCell ref="L4:M4"/>
    <mergeCell ref="A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0E03-2D96-6F42-AC54-E5018513B692}">
  <dimension ref="A1:W88"/>
  <sheetViews>
    <sheetView workbookViewId="0"/>
  </sheetViews>
  <sheetFormatPr baseColWidth="10" defaultRowHeight="16"/>
  <cols>
    <col min="1" max="1" width="27.6640625" customWidth="1"/>
    <col min="6" max="6" width="18.83203125" customWidth="1"/>
    <col min="9" max="9" width="12.1640625" customWidth="1"/>
    <col min="15" max="16" width="12.1640625" bestFit="1" customWidth="1"/>
    <col min="21" max="21" width="12.1640625" customWidth="1"/>
    <col min="22" max="22" width="15" customWidth="1"/>
  </cols>
  <sheetData>
    <row r="1" spans="1:23" ht="19">
      <c r="A1" s="1" t="s">
        <v>0</v>
      </c>
      <c r="B1" s="37"/>
      <c r="C1" s="37"/>
      <c r="D1" s="37"/>
      <c r="E1" s="37"/>
      <c r="F1" s="37"/>
      <c r="G1" s="37"/>
      <c r="H1" s="37"/>
      <c r="I1" s="76"/>
      <c r="J1" s="76"/>
    </row>
    <row r="2" spans="1:23">
      <c r="B2" s="6"/>
      <c r="C2" s="86"/>
      <c r="D2" s="86"/>
      <c r="E2" s="86"/>
      <c r="G2" s="37"/>
      <c r="H2" s="37"/>
      <c r="I2" s="71"/>
      <c r="J2" s="73"/>
    </row>
    <row r="3" spans="1:23" ht="17" thickBot="1">
      <c r="A3" s="153" t="s">
        <v>4</v>
      </c>
      <c r="B3" s="153"/>
      <c r="C3" s="153"/>
      <c r="D3" s="153" t="s">
        <v>47</v>
      </c>
      <c r="E3" s="153"/>
      <c r="F3" s="153"/>
      <c r="G3" s="153"/>
      <c r="H3" s="153"/>
      <c r="I3" s="71"/>
      <c r="J3" s="73"/>
    </row>
    <row r="4" spans="1:23" ht="35" thickBot="1">
      <c r="A4" s="16" t="s">
        <v>10</v>
      </c>
      <c r="B4" s="7" t="s">
        <v>11</v>
      </c>
      <c r="C4" s="17" t="s">
        <v>12</v>
      </c>
      <c r="D4" s="17"/>
      <c r="E4" s="17"/>
      <c r="F4" s="17"/>
      <c r="G4" s="18" t="s">
        <v>13</v>
      </c>
      <c r="H4" s="19" t="s">
        <v>14</v>
      </c>
      <c r="L4" s="148" t="s">
        <v>15</v>
      </c>
      <c r="M4" s="149"/>
      <c r="N4" s="150"/>
    </row>
    <row r="6" spans="1:23">
      <c r="A6" s="143" t="s">
        <v>18</v>
      </c>
      <c r="B6" s="143"/>
      <c r="C6" s="143"/>
      <c r="D6" s="143"/>
    </row>
    <row r="7" spans="1:23">
      <c r="B7" s="20"/>
      <c r="C7" s="20"/>
      <c r="F7" s="37"/>
    </row>
    <row r="8" spans="1:23">
      <c r="A8" s="21" t="s">
        <v>71</v>
      </c>
      <c r="B8" s="37">
        <v>-1040.9311493099999</v>
      </c>
      <c r="C8" s="13"/>
      <c r="F8" s="37">
        <f>G8-B8</f>
        <v>0.18766930999981923</v>
      </c>
      <c r="G8" s="37">
        <v>-1040.7434800000001</v>
      </c>
      <c r="H8" s="13"/>
    </row>
    <row r="9" spans="1:23">
      <c r="A9" s="21" t="s">
        <v>72</v>
      </c>
      <c r="B9" s="6">
        <v>-1040.8360664899999</v>
      </c>
      <c r="C9" s="13">
        <f>(B9-$B$8)*627.51</f>
        <v>59.665420378210037</v>
      </c>
      <c r="E9" s="6"/>
      <c r="F9" s="37">
        <f t="shared" ref="F9:F33" si="0">G9-B9</f>
        <v>0.18174648999979581</v>
      </c>
      <c r="G9" s="6">
        <v>-1040.6543200000001</v>
      </c>
      <c r="H9" s="13">
        <f>(G9-$G$8)*627.51</f>
        <v>55.948791599995339</v>
      </c>
      <c r="I9" s="6"/>
      <c r="J9" s="6"/>
      <c r="K9" s="6"/>
      <c r="L9" s="6"/>
      <c r="M9" s="6"/>
      <c r="N9" s="6"/>
      <c r="O9" s="6"/>
    </row>
    <row r="10" spans="1:23">
      <c r="A10" s="21"/>
      <c r="C10" s="13"/>
      <c r="I10" s="85"/>
    </row>
    <row r="11" spans="1:23">
      <c r="A11" s="70" t="s">
        <v>136</v>
      </c>
      <c r="B11">
        <v>-1040.8347774900001</v>
      </c>
      <c r="C11" s="13">
        <f>(B11-$B$8)*627.51</f>
        <v>60.474280768094033</v>
      </c>
      <c r="F11" s="37">
        <f t="shared" si="0"/>
        <v>0.18225548999998864</v>
      </c>
      <c r="G11">
        <v>-1040.6525220000001</v>
      </c>
      <c r="H11" s="13">
        <f>(G11-$G$8)*627.51</f>
        <v>57.077054580000336</v>
      </c>
      <c r="I11" s="116"/>
      <c r="L11" s="86"/>
      <c r="M11" s="86"/>
      <c r="P11" s="108"/>
      <c r="Q11" s="108"/>
      <c r="R11" s="108"/>
      <c r="S11" s="108"/>
      <c r="T11" s="108"/>
      <c r="U11" s="108"/>
      <c r="V11" s="108"/>
      <c r="W11" s="108"/>
    </row>
    <row r="12" spans="1:23">
      <c r="A12" s="70"/>
      <c r="C12" s="13"/>
      <c r="H12" s="13"/>
      <c r="I12" s="108"/>
      <c r="L12" s="85"/>
      <c r="M12" s="85"/>
      <c r="P12" s="108"/>
      <c r="Q12" s="108"/>
      <c r="R12" s="108"/>
      <c r="S12" s="108"/>
      <c r="T12" s="108"/>
      <c r="U12" s="108"/>
      <c r="V12" s="108"/>
      <c r="W12" s="108"/>
    </row>
    <row r="13" spans="1:23">
      <c r="A13" s="70" t="s">
        <v>137</v>
      </c>
      <c r="B13">
        <v>-1040.8354344100001</v>
      </c>
      <c r="C13" s="13">
        <f t="shared" ref="C13:C15" si="1">(B13-$B$8)*627.51</f>
        <v>60.06205689890465</v>
      </c>
      <c r="F13" s="37">
        <f t="shared" si="0"/>
        <v>0.18185641000013675</v>
      </c>
      <c r="G13">
        <v>-1040.6535779999999</v>
      </c>
      <c r="H13" s="13">
        <f t="shared" ref="H13:H15" si="2">(G13-$G$8)*627.51</f>
        <v>56.414404020103895</v>
      </c>
      <c r="I13" s="108"/>
      <c r="P13" s="108"/>
      <c r="Q13" s="108"/>
      <c r="R13" s="108"/>
      <c r="S13" s="108"/>
      <c r="T13" s="108"/>
      <c r="U13" s="114"/>
      <c r="V13" s="108"/>
      <c r="W13" s="108"/>
    </row>
    <row r="14" spans="1:23">
      <c r="A14" s="70"/>
      <c r="I14" s="108"/>
      <c r="P14" s="108"/>
      <c r="Q14" s="108"/>
      <c r="R14" s="108"/>
      <c r="S14" s="108"/>
      <c r="T14" s="108"/>
      <c r="U14" s="108"/>
      <c r="V14" s="108"/>
      <c r="W14" s="108"/>
    </row>
    <row r="15" spans="1:23">
      <c r="A15" s="70" t="s">
        <v>68</v>
      </c>
      <c r="B15">
        <v>-1040.8321469</v>
      </c>
      <c r="C15" s="13">
        <f t="shared" si="1"/>
        <v>62.125002299044674</v>
      </c>
      <c r="F15" s="37">
        <f t="shared" si="0"/>
        <v>0.18140089999997144</v>
      </c>
      <c r="G15">
        <v>-1040.650746</v>
      </c>
      <c r="H15" s="13">
        <f t="shared" si="2"/>
        <v>58.191512340040184</v>
      </c>
      <c r="I15" s="108"/>
      <c r="P15" s="108"/>
      <c r="Q15" s="108"/>
      <c r="R15" s="108"/>
      <c r="S15" s="108"/>
      <c r="T15" s="108"/>
      <c r="U15" s="108"/>
      <c r="V15" s="108"/>
      <c r="W15" s="108"/>
    </row>
    <row r="16" spans="1:23">
      <c r="A16" s="70"/>
      <c r="D16" s="70"/>
      <c r="I16" s="85"/>
      <c r="P16" s="108"/>
      <c r="Q16" s="108"/>
      <c r="R16" s="108"/>
      <c r="S16" s="108"/>
      <c r="T16" s="108"/>
      <c r="U16" s="108"/>
      <c r="V16" s="108"/>
      <c r="W16" s="108"/>
    </row>
    <row r="17" spans="1:23">
      <c r="A17" s="21" t="s">
        <v>66</v>
      </c>
      <c r="B17">
        <v>-1040.82758186</v>
      </c>
      <c r="C17" s="13">
        <f t="shared" ref="C17" si="3">(B17-$B$8)*627.51</f>
        <v>64.989610549437515</v>
      </c>
      <c r="F17" s="37">
        <f t="shared" si="0"/>
        <v>0.18091585999991366</v>
      </c>
      <c r="G17">
        <v>-1040.6466660000001</v>
      </c>
      <c r="H17" s="13">
        <f t="shared" ref="H17" si="4">(G17-$G$8)*627.51</f>
        <v>60.751753139996765</v>
      </c>
      <c r="I17" s="116"/>
      <c r="L17" s="87"/>
      <c r="M17" s="87"/>
      <c r="P17" s="108"/>
      <c r="Q17" s="108"/>
      <c r="R17" s="108"/>
      <c r="S17" s="108"/>
      <c r="T17" s="108"/>
      <c r="U17" s="108"/>
      <c r="V17" s="108"/>
      <c r="W17" s="108"/>
    </row>
    <row r="18" spans="1:23">
      <c r="A18" s="70"/>
      <c r="I18" s="108"/>
      <c r="P18" s="108"/>
      <c r="Q18" s="108"/>
      <c r="R18" s="108"/>
      <c r="S18" s="108"/>
      <c r="T18" s="108"/>
      <c r="U18" s="108"/>
      <c r="V18" s="108"/>
      <c r="W18" s="108"/>
    </row>
    <row r="19" spans="1:23">
      <c r="A19" s="21" t="s">
        <v>132</v>
      </c>
      <c r="B19">
        <v>-1040.8637600100001</v>
      </c>
      <c r="C19" s="13">
        <f>(B19-$B$8)*627.51</f>
        <v>42.287459642894305</v>
      </c>
      <c r="F19" s="37">
        <f t="shared" si="0"/>
        <v>0.18125200999998015</v>
      </c>
      <c r="G19">
        <v>-1040.6825080000001</v>
      </c>
      <c r="H19" s="13">
        <f>(G19-$G$8)*627.51</f>
        <v>38.260539719995279</v>
      </c>
      <c r="I19" s="85"/>
      <c r="P19" s="108"/>
      <c r="Q19" s="108"/>
      <c r="R19" s="108"/>
      <c r="S19" s="108"/>
      <c r="T19" s="108"/>
      <c r="U19" s="108"/>
      <c r="V19" s="108"/>
      <c r="W19" s="108"/>
    </row>
    <row r="20" spans="1:23">
      <c r="A20" s="70"/>
      <c r="C20" s="13"/>
      <c r="H20" s="13"/>
      <c r="I20" s="85"/>
      <c r="P20" s="108"/>
      <c r="Q20" s="108"/>
      <c r="R20" s="108"/>
      <c r="S20" s="108"/>
      <c r="T20" s="108"/>
      <c r="U20" s="108"/>
      <c r="V20" s="108"/>
      <c r="W20" s="108"/>
    </row>
    <row r="21" spans="1:23">
      <c r="A21" s="21" t="s">
        <v>130</v>
      </c>
      <c r="B21">
        <v>-1040.8413491599999</v>
      </c>
      <c r="C21" s="13">
        <f>(B21-$B$8)*627.51</f>
        <v>56.350492126483466</v>
      </c>
      <c r="F21" s="37">
        <f t="shared" si="0"/>
        <v>0.17878415999985009</v>
      </c>
      <c r="G21">
        <v>-1040.6625650000001</v>
      </c>
      <c r="H21" s="13">
        <f>(G21-$G$8)*627.51</f>
        <v>50.774971650002833</v>
      </c>
      <c r="I21" s="117"/>
    </row>
    <row r="22" spans="1:23">
      <c r="A22" s="6"/>
      <c r="H22" s="13"/>
      <c r="I22" s="13"/>
    </row>
    <row r="23" spans="1:23">
      <c r="A23" s="21" t="s">
        <v>131</v>
      </c>
      <c r="B23">
        <v>-812.24231673099996</v>
      </c>
      <c r="C23" s="13">
        <f>(B23+B24-$B$8)*627.51</f>
        <v>68.650139306162075</v>
      </c>
      <c r="F23" s="37">
        <f t="shared" si="0"/>
        <v>0.133279731000016</v>
      </c>
      <c r="G23">
        <v>-812.10903699999994</v>
      </c>
      <c r="H23" s="13">
        <f>(G23+G24-$G$8)*627.51</f>
        <v>49.011668550031686</v>
      </c>
    </row>
    <row r="24" spans="1:23">
      <c r="A24" s="21" t="s">
        <v>69</v>
      </c>
      <c r="B24">
        <v>-228.57943170999999</v>
      </c>
      <c r="D24" s="21"/>
      <c r="E24" s="6"/>
      <c r="F24" s="37">
        <f t="shared" si="0"/>
        <v>2.3093709999983503E-2</v>
      </c>
      <c r="G24">
        <v>-228.55633800000001</v>
      </c>
      <c r="L24" s="37"/>
    </row>
    <row r="25" spans="1:23">
      <c r="A25" s="21"/>
      <c r="D25" s="21"/>
      <c r="E25" s="6"/>
      <c r="F25" s="68"/>
      <c r="L25" s="68"/>
    </row>
    <row r="26" spans="1:23">
      <c r="A26" s="21" t="s">
        <v>138</v>
      </c>
      <c r="B26">
        <v>-812.21908548299996</v>
      </c>
      <c r="C26" s="13">
        <f>(B26+B24-B8)*627.51</f>
        <v>83.227979738643242</v>
      </c>
      <c r="F26" s="37">
        <f t="shared" ref="F26" si="5">G26-B26</f>
        <v>0.13325248299997838</v>
      </c>
      <c r="G26">
        <v>-812.08583299999998</v>
      </c>
      <c r="H26" s="13">
        <f>(G26+G24-G8)*627.51</f>
        <v>63.572410590080594</v>
      </c>
      <c r="I26" s="67" t="s">
        <v>81</v>
      </c>
    </row>
    <row r="27" spans="1:23">
      <c r="A27" s="70"/>
      <c r="D27" s="21"/>
      <c r="E27" s="6"/>
      <c r="F27" s="68"/>
      <c r="L27" s="68"/>
    </row>
    <row r="28" spans="1:23">
      <c r="A28" s="21" t="s">
        <v>140</v>
      </c>
      <c r="B28">
        <v>-811.86696817500001</v>
      </c>
      <c r="C28" s="13">
        <f>(B28+B31-$B$8)*627.51</f>
        <v>7.115507200214906</v>
      </c>
      <c r="F28" s="37">
        <f>G28-B28</f>
        <v>0.12210917499999141</v>
      </c>
      <c r="G28">
        <v>-811.74485900000002</v>
      </c>
      <c r="H28" s="13">
        <f>(G28+G31-$G$8)*627.51</f>
        <v>-11.442017339932892</v>
      </c>
    </row>
    <row r="29" spans="1:23">
      <c r="A29" s="70"/>
    </row>
    <row r="30" spans="1:23">
      <c r="A30" s="21" t="s">
        <v>141</v>
      </c>
      <c r="B30">
        <v>-811.88519627799997</v>
      </c>
      <c r="C30" s="13">
        <f>(B30+B31-$B$8)*627.51</f>
        <v>-4.3228097132873629</v>
      </c>
      <c r="F30" s="37">
        <f t="shared" si="0"/>
        <v>0.12391927800001667</v>
      </c>
      <c r="G30">
        <v>-811.76127699999995</v>
      </c>
      <c r="H30" s="13">
        <f>(G30+G31-$G$8)*627.51</f>
        <v>-21.744476519889307</v>
      </c>
    </row>
    <row r="31" spans="1:23">
      <c r="A31" s="21" t="s">
        <v>70</v>
      </c>
      <c r="B31">
        <v>-229.05284186200001</v>
      </c>
      <c r="C31" s="27"/>
      <c r="F31" s="37">
        <f t="shared" si="0"/>
        <v>3.5986862000015662E-2</v>
      </c>
      <c r="G31">
        <v>-229.01685499999999</v>
      </c>
      <c r="H31" s="27"/>
      <c r="L31" s="37"/>
    </row>
    <row r="32" spans="1:23">
      <c r="A32" s="70"/>
      <c r="D32" s="70"/>
    </row>
    <row r="33" spans="1:20">
      <c r="A33" s="21" t="s">
        <v>139</v>
      </c>
      <c r="B33">
        <v>-811.90971857600005</v>
      </c>
      <c r="C33" s="13">
        <f>(B33+B31-$B$8)*627.51</f>
        <v>-19.71079693138827</v>
      </c>
      <c r="F33" s="37">
        <f t="shared" si="0"/>
        <v>0.1257775760000186</v>
      </c>
      <c r="G33" s="37">
        <v>-811.78394100000003</v>
      </c>
      <c r="H33" s="13">
        <f>(G33+G31-$G$8)*627.51</f>
        <v>-35.966363159937671</v>
      </c>
      <c r="L33" s="37"/>
    </row>
    <row r="34" spans="1:20">
      <c r="C34" s="13"/>
      <c r="H34" s="13"/>
      <c r="I34" s="13"/>
      <c r="L34" s="37"/>
    </row>
    <row r="35" spans="1:20">
      <c r="D35" s="70"/>
    </row>
    <row r="36" spans="1:20" ht="17" thickBot="1">
      <c r="D36" s="21"/>
      <c r="E36" s="23"/>
    </row>
    <row r="37" spans="1:20" s="4" customFormat="1">
      <c r="A37" s="151" t="s">
        <v>26</v>
      </c>
      <c r="B37" s="152"/>
      <c r="C37" s="152"/>
      <c r="D37" s="152"/>
      <c r="E37"/>
    </row>
    <row r="38" spans="1:20">
      <c r="A38" s="28"/>
    </row>
    <row r="39" spans="1:20">
      <c r="A39" s="21" t="s">
        <v>71</v>
      </c>
      <c r="B39" s="37">
        <v>-1040.9311493099999</v>
      </c>
      <c r="C39" s="13"/>
      <c r="D39" s="13"/>
      <c r="E39" s="37"/>
      <c r="F39" s="37">
        <f t="shared" ref="F39:F40" si="6">G39-B39</f>
        <v>0.18766930999981923</v>
      </c>
      <c r="G39" s="37">
        <v>-1040.7434800000001</v>
      </c>
      <c r="H39" s="13"/>
      <c r="Q39" s="29"/>
    </row>
    <row r="40" spans="1:20">
      <c r="A40" s="31" t="s">
        <v>78</v>
      </c>
      <c r="B40" s="37">
        <v>-1040.87174865</v>
      </c>
      <c r="C40" s="13">
        <f>(B40-$B$39)*627.51</f>
        <v>37.274508156560771</v>
      </c>
      <c r="D40" s="13"/>
      <c r="E40" s="37"/>
      <c r="F40" s="37">
        <f t="shared" si="6"/>
        <v>0.18576964999988377</v>
      </c>
      <c r="G40" s="37">
        <v>-1040.6859790000001</v>
      </c>
      <c r="H40" s="13">
        <f>(G40-$G$39)*627.51</f>
        <v>36.082452510001268</v>
      </c>
      <c r="Q40" s="29"/>
    </row>
    <row r="41" spans="1:20">
      <c r="A41" s="11"/>
      <c r="B41" s="37"/>
      <c r="C41" s="13"/>
      <c r="D41" s="13"/>
      <c r="E41" s="37"/>
      <c r="F41" s="37"/>
      <c r="G41" s="37"/>
      <c r="H41" s="13"/>
      <c r="Q41" s="29"/>
    </row>
    <row r="42" spans="1:20" s="23" customFormat="1" ht="17" thickBot="1">
      <c r="A42" s="8"/>
      <c r="C42" s="9"/>
      <c r="H42" s="9"/>
      <c r="L42" s="30"/>
    </row>
    <row r="43" spans="1:20">
      <c r="A43" s="142" t="s">
        <v>27</v>
      </c>
      <c r="B43" s="143"/>
      <c r="C43" s="143"/>
      <c r="D43" s="143"/>
      <c r="H43" s="13"/>
      <c r="L43" s="37"/>
    </row>
    <row r="44" spans="1:20">
      <c r="A44" s="11"/>
    </row>
    <row r="45" spans="1:20">
      <c r="A45" s="21" t="s">
        <v>71</v>
      </c>
      <c r="B45" s="37">
        <v>-1040.9311493099999</v>
      </c>
      <c r="C45" s="13"/>
      <c r="D45" s="13"/>
      <c r="E45" s="37"/>
      <c r="F45" s="105">
        <f t="shared" ref="F45:F65" si="7">G45-B45</f>
        <v>0.18766930999981923</v>
      </c>
      <c r="G45" s="37">
        <v>-1040.7434800000001</v>
      </c>
      <c r="H45" s="13"/>
      <c r="Q45" s="29"/>
    </row>
    <row r="46" spans="1:20">
      <c r="A46" s="21" t="s">
        <v>72</v>
      </c>
      <c r="B46" s="6">
        <v>-1040.8360664899999</v>
      </c>
      <c r="C46" s="13">
        <f>(B46-$B$45)*627.51</f>
        <v>59.665420378210037</v>
      </c>
      <c r="D46" s="21"/>
      <c r="E46" s="21"/>
      <c r="F46" s="105">
        <f t="shared" si="7"/>
        <v>0.18174648999979581</v>
      </c>
      <c r="G46" s="6">
        <v>-1040.6543200000001</v>
      </c>
      <c r="H46" s="13">
        <f>(G46-$G$45)*627.51</f>
        <v>55.948791599995339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</row>
    <row r="47" spans="1:20">
      <c r="A47" s="21"/>
      <c r="F47" s="103"/>
      <c r="I47" s="22"/>
    </row>
    <row r="48" spans="1:20">
      <c r="A48" s="70" t="s">
        <v>136</v>
      </c>
      <c r="B48">
        <v>-1040.8347774900001</v>
      </c>
      <c r="C48" s="13">
        <f>(B48-$B$45)*627.51</f>
        <v>60.474280768094033</v>
      </c>
      <c r="F48" s="105">
        <f t="shared" si="7"/>
        <v>0.18225548999998864</v>
      </c>
      <c r="G48">
        <v>-1040.6525220000001</v>
      </c>
      <c r="H48" s="13">
        <f>(G48-$G$45)*627.51</f>
        <v>57.077054580000336</v>
      </c>
      <c r="I48" s="108"/>
      <c r="L48" s="77"/>
      <c r="M48" s="77"/>
    </row>
    <row r="49" spans="1:23">
      <c r="A49" s="70"/>
      <c r="C49" s="13"/>
      <c r="F49" s="103"/>
      <c r="H49" s="13"/>
      <c r="L49" s="37"/>
    </row>
    <row r="50" spans="1:23">
      <c r="A50" s="70" t="s">
        <v>137</v>
      </c>
      <c r="B50">
        <v>-1040.8354344100001</v>
      </c>
      <c r="C50" s="13">
        <f>(B50-$B$45)*627.51</f>
        <v>60.06205689890465</v>
      </c>
      <c r="F50" s="105">
        <f t="shared" si="7"/>
        <v>0.18185641000013675</v>
      </c>
      <c r="G50">
        <v>-1040.6535779999999</v>
      </c>
      <c r="H50" s="13">
        <f>(G50-$G$45)*627.51</f>
        <v>56.414404020103895</v>
      </c>
    </row>
    <row r="51" spans="1:23">
      <c r="A51" s="70"/>
      <c r="F51" s="103"/>
      <c r="I51" s="22"/>
    </row>
    <row r="52" spans="1:23">
      <c r="A52" s="70" t="s">
        <v>73</v>
      </c>
      <c r="B52">
        <v>-1040.8021065400001</v>
      </c>
      <c r="C52" s="13">
        <f>(B52-$B$45)*627.51</f>
        <v>80.975628602600707</v>
      </c>
      <c r="D52" s="13"/>
      <c r="E52" s="37"/>
      <c r="F52" s="105">
        <f t="shared" si="7"/>
        <v>0.18054854000001797</v>
      </c>
      <c r="G52">
        <v>-1040.6215580000001</v>
      </c>
      <c r="H52" s="13">
        <f>(G52-$G$45)*627.51</f>
        <v>76.507274220025408</v>
      </c>
      <c r="I52" s="13"/>
    </row>
    <row r="53" spans="1:23">
      <c r="A53" s="21"/>
      <c r="B53" s="37"/>
      <c r="C53" s="13"/>
      <c r="D53" s="13"/>
      <c r="E53" s="37"/>
      <c r="F53" s="105"/>
      <c r="G53" s="37"/>
      <c r="H53" s="13"/>
      <c r="I53" s="13"/>
      <c r="P53" s="45"/>
      <c r="Q53" s="43"/>
      <c r="R53" s="43"/>
      <c r="S53" s="43"/>
      <c r="T53" s="43"/>
      <c r="U53" s="43"/>
      <c r="V53" s="43"/>
      <c r="W53" s="43"/>
    </row>
    <row r="54" spans="1:23">
      <c r="A54" s="70" t="s">
        <v>74</v>
      </c>
      <c r="B54" s="37">
        <v>-1040.78913775</v>
      </c>
      <c r="C54" s="13">
        <f>(B54-$B$45)*627.51</f>
        <v>89.11367401553774</v>
      </c>
      <c r="D54" s="13"/>
      <c r="E54" s="37"/>
      <c r="F54" s="105">
        <f t="shared" si="7"/>
        <v>0.1797377499999584</v>
      </c>
      <c r="G54" s="37">
        <v>-1040.6094000000001</v>
      </c>
      <c r="H54" s="13">
        <f>(G54-$G$45)*627.51</f>
        <v>84.13654080002506</v>
      </c>
      <c r="I54" s="13"/>
      <c r="L54" s="37"/>
      <c r="P54" s="43"/>
      <c r="Q54" s="43"/>
      <c r="R54" s="43"/>
      <c r="S54" s="43"/>
      <c r="T54" s="43"/>
      <c r="U54" s="43"/>
      <c r="V54" s="43"/>
      <c r="W54" s="43"/>
    </row>
    <row r="55" spans="1:23">
      <c r="A55" s="70"/>
      <c r="B55" s="37"/>
      <c r="C55" s="13"/>
      <c r="D55" s="13"/>
      <c r="E55" s="37"/>
      <c r="F55" s="105"/>
      <c r="G55" s="37"/>
      <c r="H55" s="13"/>
      <c r="I55" s="33"/>
      <c r="L55" s="37"/>
      <c r="P55" s="43"/>
      <c r="Q55" s="43"/>
      <c r="R55" s="43"/>
      <c r="S55" s="43"/>
      <c r="T55" s="45"/>
      <c r="U55" s="46"/>
      <c r="V55" s="45"/>
      <c r="W55" s="43"/>
    </row>
    <row r="56" spans="1:23">
      <c r="A56" s="70" t="s">
        <v>143</v>
      </c>
      <c r="B56" s="37">
        <v>-1040.8555905999999</v>
      </c>
      <c r="C56" s="13">
        <f>(B56-$B$45)*627.51</f>
        <v>47.413846112097303</v>
      </c>
      <c r="D56" s="13"/>
      <c r="E56" s="37"/>
      <c r="F56" s="105">
        <f t="shared" si="7"/>
        <v>0.18239259999995738</v>
      </c>
      <c r="G56" s="37">
        <v>-1040.673198</v>
      </c>
      <c r="H56" s="13">
        <f>(G56-$G$45)*627.51</f>
        <v>44.102657820083991</v>
      </c>
      <c r="I56" s="13"/>
      <c r="P56" s="43"/>
      <c r="Q56" s="43"/>
      <c r="R56" s="47"/>
      <c r="S56" s="43"/>
      <c r="T56" s="43"/>
      <c r="U56" s="43"/>
      <c r="V56" s="43"/>
      <c r="W56" s="43"/>
    </row>
    <row r="57" spans="1:23">
      <c r="A57" s="21"/>
      <c r="F57" s="103"/>
      <c r="P57" s="43"/>
      <c r="Q57" s="43"/>
      <c r="R57" s="43"/>
      <c r="S57" s="43"/>
      <c r="T57" s="43"/>
      <c r="U57" s="43"/>
      <c r="V57" s="43"/>
      <c r="W57" s="43"/>
    </row>
    <row r="58" spans="1:23">
      <c r="A58" s="78" t="s">
        <v>144</v>
      </c>
      <c r="B58">
        <v>-1040.83309463</v>
      </c>
      <c r="C58" s="13">
        <f>(B58-$B$45)*627.51</f>
        <v>61.530292246740196</v>
      </c>
      <c r="F58" s="103">
        <f t="shared" si="7"/>
        <v>0.18154963000006319</v>
      </c>
      <c r="G58">
        <v>-1040.6515449999999</v>
      </c>
      <c r="H58" s="13">
        <f>(G58-$G$45)*627.51</f>
        <v>57.69013185009328</v>
      </c>
      <c r="I58" s="13"/>
      <c r="P58" s="43"/>
      <c r="Q58" s="43"/>
      <c r="R58" s="48"/>
      <c r="S58" s="43"/>
      <c r="T58" s="43"/>
      <c r="U58" s="43"/>
      <c r="V58" s="43"/>
      <c r="W58" s="43"/>
    </row>
    <row r="59" spans="1:23">
      <c r="A59" s="70"/>
      <c r="F59" s="103"/>
      <c r="P59" s="43"/>
      <c r="Q59" s="43"/>
      <c r="R59" s="49"/>
      <c r="S59" s="43"/>
      <c r="T59" s="43"/>
      <c r="U59" s="43"/>
      <c r="V59" s="43"/>
      <c r="W59" s="43"/>
    </row>
    <row r="60" spans="1:23">
      <c r="A60" s="78" t="s">
        <v>145</v>
      </c>
      <c r="B60">
        <v>-1040.8479422600001</v>
      </c>
      <c r="C60" s="13">
        <f>(B60-$B$45)*627.51</f>
        <v>52.21325594539212</v>
      </c>
      <c r="F60" s="105">
        <f t="shared" si="7"/>
        <v>0.17971125999997639</v>
      </c>
      <c r="G60">
        <v>-1040.6682310000001</v>
      </c>
      <c r="H60" s="13">
        <f>(G60-$G$45)*627.51</f>
        <v>47.219499989990737</v>
      </c>
      <c r="I60" s="41"/>
      <c r="J60" s="42"/>
      <c r="L60" s="158"/>
      <c r="M60" s="158"/>
      <c r="N60" s="43"/>
      <c r="P60" s="43"/>
      <c r="Q60" s="43"/>
      <c r="R60" s="43"/>
      <c r="S60" s="43"/>
      <c r="T60" s="43"/>
      <c r="U60" s="43"/>
      <c r="V60" s="43"/>
      <c r="W60" s="43"/>
    </row>
    <row r="61" spans="1:23">
      <c r="A61" s="70"/>
      <c r="F61" s="103"/>
      <c r="L61" s="44"/>
      <c r="M61" s="44"/>
      <c r="N61" s="43"/>
      <c r="P61" s="43"/>
      <c r="Q61" s="43"/>
      <c r="R61" s="43"/>
      <c r="S61" s="43"/>
      <c r="T61" s="43"/>
      <c r="U61" s="43"/>
      <c r="V61" s="43"/>
      <c r="W61" s="43"/>
    </row>
    <row r="62" spans="1:23">
      <c r="A62" s="21" t="s">
        <v>141</v>
      </c>
      <c r="B62">
        <v>-811.88519627799997</v>
      </c>
      <c r="C62" s="13">
        <f>(B62+B63-$B$45)*627.51</f>
        <v>-4.3228097132873629</v>
      </c>
      <c r="F62" s="105">
        <f t="shared" si="7"/>
        <v>0.12391927800001667</v>
      </c>
      <c r="G62">
        <v>-811.76127699999995</v>
      </c>
      <c r="H62" s="13">
        <f>(G62+G63-$G$45)*627.51</f>
        <v>-21.744476519889307</v>
      </c>
      <c r="L62" s="43"/>
      <c r="M62" s="43"/>
      <c r="N62" s="43"/>
      <c r="P62" s="43"/>
      <c r="Q62" s="43"/>
      <c r="R62" s="43"/>
      <c r="S62" s="43"/>
      <c r="T62" s="43"/>
      <c r="U62" s="43"/>
      <c r="V62" s="43"/>
      <c r="W62" s="43"/>
    </row>
    <row r="63" spans="1:23">
      <c r="A63" s="21" t="s">
        <v>70</v>
      </c>
      <c r="B63">
        <v>-229.05284186200001</v>
      </c>
      <c r="C63" s="27"/>
      <c r="D63" s="13"/>
      <c r="E63" s="13"/>
      <c r="F63" s="105">
        <f t="shared" si="7"/>
        <v>3.5986862000015662E-2</v>
      </c>
      <c r="G63" s="37">
        <v>-229.01685499999999</v>
      </c>
      <c r="H63" s="27"/>
      <c r="L63" s="37"/>
    </row>
    <row r="64" spans="1:23">
      <c r="A64" s="70"/>
      <c r="F64" s="105"/>
    </row>
    <row r="65" spans="1:23">
      <c r="A65" s="21" t="s">
        <v>139</v>
      </c>
      <c r="B65">
        <v>-811.90971857600005</v>
      </c>
      <c r="C65" s="13">
        <f>(B65+B63-$B$45)*627.51</f>
        <v>-19.71079693138827</v>
      </c>
      <c r="D65" s="27"/>
      <c r="E65" s="13"/>
      <c r="F65" s="105">
        <f t="shared" si="7"/>
        <v>0.1257775760000186</v>
      </c>
      <c r="G65" s="37">
        <v>-811.78394100000003</v>
      </c>
      <c r="H65" s="13">
        <f>(G65+G63-$G$45)*627.51</f>
        <v>-35.966363159937671</v>
      </c>
      <c r="L65" s="37"/>
    </row>
    <row r="66" spans="1:23" s="23" customFormat="1" ht="17" thickBot="1">
      <c r="A66" s="8"/>
    </row>
    <row r="67" spans="1:23">
      <c r="A67" s="142" t="s">
        <v>29</v>
      </c>
      <c r="B67" s="143"/>
      <c r="C67" s="143"/>
      <c r="D67" s="143"/>
      <c r="P67" s="3" t="s">
        <v>30</v>
      </c>
      <c r="Q67" s="4"/>
      <c r="R67" s="4" t="s">
        <v>1</v>
      </c>
      <c r="S67" s="4"/>
      <c r="T67" s="4"/>
      <c r="U67" s="4"/>
      <c r="V67" s="4"/>
      <c r="W67" s="5"/>
    </row>
    <row r="68" spans="1:23">
      <c r="P68" s="11" t="s">
        <v>2</v>
      </c>
      <c r="R68" t="s">
        <v>3</v>
      </c>
      <c r="W68" s="12"/>
    </row>
    <row r="69" spans="1:23">
      <c r="A69" s="21" t="s">
        <v>71</v>
      </c>
      <c r="B69" s="37">
        <v>-1040.9311493099999</v>
      </c>
      <c r="C69" s="13"/>
      <c r="D69" s="13"/>
      <c r="E69" s="37"/>
      <c r="F69" s="37">
        <f t="shared" ref="F69" si="8">G69-B69</f>
        <v>0.18766930999981923</v>
      </c>
      <c r="G69" s="37">
        <v>-1040.7434800000001</v>
      </c>
      <c r="H69" s="13"/>
      <c r="L69" s="37"/>
      <c r="P69" s="11" t="s">
        <v>6</v>
      </c>
      <c r="R69">
        <v>129.98099999999999</v>
      </c>
      <c r="T69" s="14" t="s">
        <v>31</v>
      </c>
      <c r="U69" s="15" t="s">
        <v>32</v>
      </c>
      <c r="V69" s="14" t="s">
        <v>33</v>
      </c>
      <c r="W69" s="12"/>
    </row>
    <row r="70" spans="1:23" ht="17" thickBot="1">
      <c r="A70" s="21"/>
      <c r="B70" s="37"/>
      <c r="C70" s="13"/>
      <c r="D70" s="13"/>
      <c r="E70" s="37"/>
      <c r="F70" s="37"/>
      <c r="G70" s="37"/>
      <c r="H70" s="13"/>
      <c r="L70" s="37"/>
      <c r="P70" s="11" t="s">
        <v>16</v>
      </c>
      <c r="R70" s="34">
        <v>0</v>
      </c>
      <c r="T70">
        <v>-1117.037221</v>
      </c>
      <c r="U70">
        <f>-298.15*(R69-R75)/(1000*627.51)</f>
        <v>-6.0161197431116628E-2</v>
      </c>
      <c r="V70">
        <f>U70+T70</f>
        <v>-1117.0973821974312</v>
      </c>
      <c r="W70" s="12"/>
    </row>
    <row r="71" spans="1:23">
      <c r="A71" s="21" t="s">
        <v>75</v>
      </c>
      <c r="B71">
        <v>-1117.31081008</v>
      </c>
      <c r="C71" s="13">
        <f>(B71-B72-B69)*627.51</f>
        <v>30.216987335701646</v>
      </c>
      <c r="F71" s="37">
        <f t="shared" ref="F71:F72" si="9">G71-B71</f>
        <v>0.2134278825687943</v>
      </c>
      <c r="G71">
        <f>V70</f>
        <v>-1117.0973821974312</v>
      </c>
      <c r="H71" s="13">
        <f>(G71-$G$72-$G$69)*627.51</f>
        <v>44.549948560057814</v>
      </c>
      <c r="I71" s="24" t="s">
        <v>24</v>
      </c>
      <c r="L71" s="154" t="s">
        <v>28</v>
      </c>
      <c r="M71" s="155"/>
      <c r="P71" s="11" t="s">
        <v>17</v>
      </c>
      <c r="R71">
        <v>42.984000000000002</v>
      </c>
      <c r="W71" s="12"/>
    </row>
    <row r="72" spans="1:23" ht="17" thickBot="1">
      <c r="A72" s="70" t="s">
        <v>34</v>
      </c>
      <c r="B72">
        <v>-76.427814564100004</v>
      </c>
      <c r="F72" s="37">
        <f t="shared" si="9"/>
        <v>2.9175641000023234E-3</v>
      </c>
      <c r="G72" s="37">
        <v>-76.424897000000001</v>
      </c>
      <c r="L72" s="25">
        <v>-181.8758</v>
      </c>
      <c r="M72" s="26">
        <v>-19.787600000000001</v>
      </c>
      <c r="P72" s="11" t="s">
        <v>19</v>
      </c>
      <c r="R72" s="35">
        <v>34</v>
      </c>
      <c r="W72" s="12"/>
    </row>
    <row r="73" spans="1:23">
      <c r="A73" s="70"/>
      <c r="M73" t="s">
        <v>25</v>
      </c>
      <c r="P73" s="11" t="s">
        <v>20</v>
      </c>
      <c r="R73" s="36">
        <v>52.997999999999998</v>
      </c>
      <c r="W73" s="12"/>
    </row>
    <row r="74" spans="1:23">
      <c r="A74" s="21" t="s">
        <v>70</v>
      </c>
      <c r="B74">
        <v>-229.05284186200001</v>
      </c>
      <c r="C74" s="13"/>
      <c r="D74" s="13"/>
      <c r="E74" s="13"/>
      <c r="F74" s="37">
        <f t="shared" ref="F74:F75" si="10">G74-B74</f>
        <v>3.5986862000015662E-2</v>
      </c>
      <c r="G74" s="37">
        <v>-229.01685499999999</v>
      </c>
      <c r="H74" s="27"/>
      <c r="L74" s="37"/>
      <c r="P74" s="11" t="s">
        <v>21</v>
      </c>
      <c r="R74">
        <v>4.069</v>
      </c>
      <c r="W74" s="12"/>
    </row>
    <row r="75" spans="1:23">
      <c r="A75" s="21" t="s">
        <v>77</v>
      </c>
      <c r="B75">
        <v>-888.32994430400004</v>
      </c>
      <c r="C75" s="13">
        <f>(B75+B74-B72-B69)*627.51</f>
        <v>-14.948726390269435</v>
      </c>
      <c r="F75" s="37">
        <f t="shared" si="10"/>
        <v>0.15337630400006219</v>
      </c>
      <c r="G75" s="37">
        <v>-888.17656799999997</v>
      </c>
      <c r="H75" s="13">
        <f>(G75+G74-G72-G69)*627.51</f>
        <v>-15.716615459841513</v>
      </c>
      <c r="L75" s="37"/>
      <c r="P75" s="11" t="s">
        <v>22</v>
      </c>
      <c r="R75">
        <v>3.3610000000000002</v>
      </c>
      <c r="W75" s="12"/>
    </row>
    <row r="76" spans="1:23" ht="17" thickBot="1">
      <c r="P76" s="8" t="s">
        <v>23</v>
      </c>
      <c r="Q76" s="23"/>
      <c r="R76" s="23">
        <v>2.9009999999999998</v>
      </c>
      <c r="S76" s="23"/>
      <c r="T76" s="23"/>
      <c r="U76" s="23"/>
      <c r="V76" s="23"/>
      <c r="W76" s="10"/>
    </row>
    <row r="77" spans="1:23" ht="17" thickBot="1"/>
    <row r="78" spans="1:23" s="4" customFormat="1">
      <c r="A78" s="151" t="s">
        <v>35</v>
      </c>
      <c r="B78" s="152"/>
      <c r="C78" s="152"/>
      <c r="D78" s="152"/>
    </row>
    <row r="80" spans="1:23">
      <c r="A80" t="s">
        <v>36</v>
      </c>
      <c r="B80">
        <v>-966.83456451799998</v>
      </c>
      <c r="F80" s="37">
        <f t="shared" ref="F80:F81" si="11">G80-B80</f>
        <v>0.20112651800002368</v>
      </c>
      <c r="G80">
        <v>-966.63343799999996</v>
      </c>
    </row>
    <row r="81" spans="1:9">
      <c r="A81" t="s">
        <v>37</v>
      </c>
      <c r="B81">
        <v>-966.79461996099997</v>
      </c>
      <c r="C81" s="13">
        <f>(B81-B80)*627.51</f>
        <v>25.065608963077867</v>
      </c>
      <c r="F81" s="37">
        <f t="shared" si="11"/>
        <v>0.19881196099993304</v>
      </c>
      <c r="G81">
        <v>-966.59580800000003</v>
      </c>
      <c r="H81" s="13">
        <f>(G81-G80)*627.51</f>
        <v>23.613201299950987</v>
      </c>
    </row>
    <row r="82" spans="1:9" ht="17" thickBot="1">
      <c r="C82" s="13"/>
      <c r="H82" s="13"/>
    </row>
    <row r="83" spans="1:9" s="4" customFormat="1">
      <c r="A83" s="151" t="s">
        <v>155</v>
      </c>
      <c r="B83" s="152"/>
      <c r="C83" s="152"/>
      <c r="D83" s="152"/>
    </row>
    <row r="84" spans="1:9">
      <c r="F84" s="22"/>
      <c r="I84" s="22" t="s">
        <v>45</v>
      </c>
    </row>
    <row r="85" spans="1:9">
      <c r="A85" t="s">
        <v>41</v>
      </c>
      <c r="B85">
        <v>-1040.8385303099999</v>
      </c>
      <c r="C85" s="13">
        <f>(B85-$B$8)*627.51</f>
        <v>58.119348690008366</v>
      </c>
      <c r="E85" s="13"/>
      <c r="F85" s="40">
        <f>G85-B85</f>
        <v>0.18291030999989744</v>
      </c>
      <c r="G85" s="35">
        <v>-1040.65562</v>
      </c>
      <c r="H85" s="13">
        <f>(G85-$G$8)*627.51</f>
        <v>55.133028600057436</v>
      </c>
      <c r="I85" s="13">
        <f>H85-$H$85</f>
        <v>0</v>
      </c>
    </row>
    <row r="86" spans="1:9">
      <c r="A86" t="s">
        <v>42</v>
      </c>
      <c r="B86">
        <v>-1040.8354344100001</v>
      </c>
      <c r="C86" s="13">
        <f>(B86-$B$8)*627.51</f>
        <v>60.06205689890465</v>
      </c>
      <c r="E86" s="13"/>
      <c r="F86" s="40">
        <f t="shared" ref="F86:F88" si="12">G86-B86</f>
        <v>0.18185641000013675</v>
      </c>
      <c r="G86" s="35">
        <v>-1040.6535779999999</v>
      </c>
      <c r="H86" s="13">
        <f>(G86-$G$8)*627.51</f>
        <v>56.414404020103895</v>
      </c>
      <c r="I86" s="13">
        <f t="shared" ref="I86:I88" si="13">H86-$H$85</f>
        <v>1.2813754200464587</v>
      </c>
    </row>
    <row r="87" spans="1:9">
      <c r="A87" t="s">
        <v>43</v>
      </c>
      <c r="B87">
        <v>-1040.8366614500001</v>
      </c>
      <c r="C87" s="13">
        <f>(B87-$B$8)*627.51</f>
        <v>59.292077028502518</v>
      </c>
      <c r="E87" s="13"/>
      <c r="F87" s="40">
        <f t="shared" si="12"/>
        <v>0.18304545000000871</v>
      </c>
      <c r="G87" s="35">
        <v>-1040.6536160000001</v>
      </c>
      <c r="H87" s="13">
        <f>(G87-$G$8)*627.51</f>
        <v>56.390558640021425</v>
      </c>
      <c r="I87" s="13">
        <f t="shared" si="13"/>
        <v>1.2575300399639886</v>
      </c>
    </row>
    <row r="88" spans="1:9">
      <c r="A88" t="s">
        <v>44</v>
      </c>
      <c r="B88">
        <v>-1040.83852733</v>
      </c>
      <c r="C88" s="13">
        <f>(B88-$B$8)*627.51</f>
        <v>58.121218669722317</v>
      </c>
      <c r="E88" s="13"/>
      <c r="F88" s="40">
        <f t="shared" si="12"/>
        <v>0.18291133000002446</v>
      </c>
      <c r="G88" s="35">
        <v>-1040.655616</v>
      </c>
      <c r="H88" s="13">
        <f>(G88-$G$8)*627.51</f>
        <v>55.135538640051102</v>
      </c>
      <c r="I88" s="13">
        <f t="shared" si="13"/>
        <v>2.5100399936661688E-3</v>
      </c>
    </row>
  </sheetData>
  <mergeCells count="11">
    <mergeCell ref="A83:D83"/>
    <mergeCell ref="A37:D37"/>
    <mergeCell ref="A43:D43"/>
    <mergeCell ref="L60:M60"/>
    <mergeCell ref="A67:D67"/>
    <mergeCell ref="L71:M71"/>
    <mergeCell ref="A3:C3"/>
    <mergeCell ref="D3:H3"/>
    <mergeCell ref="A6:D6"/>
    <mergeCell ref="L4:N4"/>
    <mergeCell ref="A78:D7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7050-D310-2A48-BAE5-D68B120B2169}">
  <dimension ref="A1:M85"/>
  <sheetViews>
    <sheetView workbookViewId="0"/>
  </sheetViews>
  <sheetFormatPr baseColWidth="10" defaultRowHeight="16"/>
  <cols>
    <col min="1" max="1" width="27.6640625" customWidth="1"/>
    <col min="6" max="6" width="16.1640625" customWidth="1"/>
    <col min="7" max="7" width="12.33203125" bestFit="1" customWidth="1"/>
    <col min="9" max="9" width="12.1640625" customWidth="1"/>
    <col min="11" max="11" width="12.1640625" bestFit="1" customWidth="1"/>
  </cols>
  <sheetData>
    <row r="1" spans="1:11" ht="19">
      <c r="A1" s="1" t="s">
        <v>0</v>
      </c>
      <c r="B1" s="38"/>
      <c r="C1" s="38"/>
      <c r="D1" s="38"/>
      <c r="E1" s="38"/>
      <c r="F1" s="38"/>
      <c r="G1" s="38"/>
      <c r="H1" s="38"/>
      <c r="I1" s="76"/>
      <c r="J1" s="76"/>
    </row>
    <row r="2" spans="1:11">
      <c r="A2" s="159" t="s">
        <v>4</v>
      </c>
      <c r="B2" s="159"/>
      <c r="C2" s="159"/>
      <c r="G2" s="38"/>
      <c r="H2" s="38"/>
      <c r="I2" s="71"/>
      <c r="J2" s="73"/>
    </row>
    <row r="3" spans="1:11" ht="17" thickBot="1">
      <c r="A3" s="153" t="s">
        <v>83</v>
      </c>
      <c r="B3" s="153"/>
      <c r="C3" s="153"/>
      <c r="D3" s="153"/>
      <c r="E3" s="153"/>
      <c r="F3" s="153"/>
      <c r="J3" s="13"/>
    </row>
    <row r="4" spans="1:11" ht="35" thickBot="1">
      <c r="A4" s="16" t="s">
        <v>10</v>
      </c>
      <c r="B4" s="7" t="s">
        <v>11</v>
      </c>
      <c r="C4" s="17" t="s">
        <v>12</v>
      </c>
      <c r="D4" s="17"/>
      <c r="E4" s="17"/>
      <c r="F4" s="17" t="s">
        <v>84</v>
      </c>
      <c r="G4" s="18" t="s">
        <v>13</v>
      </c>
      <c r="H4" s="19" t="s">
        <v>14</v>
      </c>
    </row>
    <row r="6" spans="1:11">
      <c r="A6" s="143" t="s">
        <v>18</v>
      </c>
      <c r="B6" s="143"/>
      <c r="C6" s="143"/>
      <c r="D6" s="143"/>
    </row>
    <row r="7" spans="1:11">
      <c r="B7" s="20"/>
      <c r="C7" s="20"/>
      <c r="D7" s="20"/>
    </row>
    <row r="8" spans="1:11">
      <c r="A8" s="21" t="s">
        <v>71</v>
      </c>
      <c r="B8">
        <f>-0.10398425315283*10^4</f>
        <v>-1039.8425315283</v>
      </c>
      <c r="C8" s="13"/>
      <c r="D8" s="27"/>
      <c r="F8" s="38">
        <v>0.18518956799998704</v>
      </c>
      <c r="G8" s="38">
        <f>F8+B8</f>
        <v>-1039.6573419603001</v>
      </c>
      <c r="H8" s="13"/>
    </row>
    <row r="9" spans="1:11">
      <c r="A9" s="21" t="s">
        <v>72</v>
      </c>
      <c r="B9">
        <f>-0.10397366997138*10^4</f>
        <v>-1039.7366997137999</v>
      </c>
      <c r="C9" s="13">
        <f>(B9-$B$8)*627.51</f>
        <v>66.410521916961955</v>
      </c>
      <c r="D9" s="13"/>
      <c r="F9" s="38">
        <v>0.17949672399995506</v>
      </c>
      <c r="G9" s="38">
        <f>F9+B9</f>
        <v>-1039.5572029897999</v>
      </c>
      <c r="H9" s="39">
        <f>(G9-$G$8)*627.51</f>
        <v>62.838205378587496</v>
      </c>
      <c r="I9" s="6"/>
      <c r="J9" s="6"/>
      <c r="K9" s="6"/>
    </row>
    <row r="10" spans="1:11">
      <c r="A10" s="21"/>
      <c r="C10" s="13"/>
      <c r="D10" s="13"/>
      <c r="F10" t="s">
        <v>48</v>
      </c>
      <c r="H10" s="50"/>
      <c r="I10" s="22"/>
    </row>
    <row r="11" spans="1:11">
      <c r="A11" s="70" t="s">
        <v>136</v>
      </c>
      <c r="B11">
        <v>-1039.7292914751999</v>
      </c>
      <c r="C11" s="13">
        <f>(B11-$B$8)*627.51</f>
        <v>71.059265720825707</v>
      </c>
      <c r="D11" s="51"/>
      <c r="F11" s="38">
        <v>0.17990471200005231</v>
      </c>
      <c r="G11" s="38">
        <f>F11+B11</f>
        <v>-1039.5493867631999</v>
      </c>
      <c r="H11" s="39">
        <f>(G11-$G$8)*627.51</f>
        <v>67.742965732335193</v>
      </c>
      <c r="I11" s="115"/>
    </row>
    <row r="12" spans="1:11">
      <c r="A12" s="70"/>
      <c r="C12" s="13"/>
      <c r="D12" s="51"/>
      <c r="F12" t="s">
        <v>48</v>
      </c>
      <c r="H12" s="39"/>
    </row>
    <row r="13" spans="1:11">
      <c r="A13" s="70" t="s">
        <v>137</v>
      </c>
      <c r="B13">
        <f>-0.10397283077709*10^4</f>
        <v>-1039.7283077709001</v>
      </c>
      <c r="C13" s="13">
        <f>(B13-$B$8)*627.51</f>
        <v>71.676550006036948</v>
      </c>
      <c r="D13" s="51"/>
      <c r="F13" s="38">
        <v>0.17927122200007944</v>
      </c>
      <c r="G13" s="38">
        <f>F13+B13</f>
        <v>-1039.5490365488999</v>
      </c>
      <c r="H13" s="39">
        <f t="shared" ref="H13:H15" si="0">(G13-$G$8)*627.51</f>
        <v>67.962728707691994</v>
      </c>
    </row>
    <row r="14" spans="1:11">
      <c r="A14" s="70"/>
      <c r="D14" s="51"/>
      <c r="F14" t="s">
        <v>48</v>
      </c>
      <c r="H14" s="50"/>
    </row>
    <row r="15" spans="1:11">
      <c r="A15" s="70" t="s">
        <v>68</v>
      </c>
      <c r="B15">
        <f>-0.10397251796517*10^4</f>
        <v>-1039.7251796517</v>
      </c>
      <c r="C15" s="13">
        <f>(B15-$B$8)*627.51</f>
        <v>73.639476085246429</v>
      </c>
      <c r="D15" s="51"/>
      <c r="F15" s="38">
        <v>0.17902781599991613</v>
      </c>
      <c r="G15" s="38">
        <f>F15+B15</f>
        <v>-1039.5461518357001</v>
      </c>
      <c r="H15" s="39">
        <f t="shared" si="0"/>
        <v>69.772915087710459</v>
      </c>
    </row>
    <row r="16" spans="1:11">
      <c r="A16" s="70"/>
      <c r="D16" s="51"/>
      <c r="F16" t="s">
        <v>48</v>
      </c>
      <c r="H16" s="50"/>
      <c r="I16" s="22"/>
    </row>
    <row r="17" spans="1:9">
      <c r="A17" s="21" t="s">
        <v>66</v>
      </c>
      <c r="B17">
        <f>-0.10397248855415*10^4</f>
        <v>-1039.7248855415</v>
      </c>
      <c r="C17" s="13">
        <f>(B17-$B$8)*627.51</f>
        <v>73.824033176849838</v>
      </c>
      <c r="D17" s="13"/>
      <c r="F17" s="38">
        <v>0.17867084200001954</v>
      </c>
      <c r="G17" s="38">
        <f>F17+B17</f>
        <v>-1039.5462146995001</v>
      </c>
      <c r="H17" s="39">
        <f t="shared" ref="H17" si="1">(G17-$G$8)*627.51</f>
        <v>69.73346742461024</v>
      </c>
      <c r="I17" s="13"/>
    </row>
    <row r="18" spans="1:9">
      <c r="A18" s="70"/>
      <c r="D18" s="51"/>
      <c r="F18" t="s">
        <v>48</v>
      </c>
      <c r="H18" s="50"/>
    </row>
    <row r="19" spans="1:9">
      <c r="A19" s="21" t="s">
        <v>132</v>
      </c>
      <c r="B19">
        <f>-0.10397521492717*10^4</f>
        <v>-1039.7521492717001</v>
      </c>
      <c r="C19" s="13">
        <f>(B19-$B$8)*627.51</f>
        <v>56.715769839017987</v>
      </c>
      <c r="D19" s="51"/>
      <c r="F19" s="38">
        <v>0.17892386999992596</v>
      </c>
      <c r="G19" s="38">
        <f>F19+B19</f>
        <v>-1039.5732254017003</v>
      </c>
      <c r="H19" s="39">
        <f>(G19-$G$8)*627.51</f>
        <v>52.783981686971117</v>
      </c>
      <c r="I19" s="22"/>
    </row>
    <row r="20" spans="1:9">
      <c r="A20" s="70"/>
      <c r="C20" s="13"/>
      <c r="D20" s="51"/>
      <c r="F20" t="s">
        <v>48</v>
      </c>
      <c r="H20" s="39"/>
      <c r="I20" s="22"/>
    </row>
    <row r="21" spans="1:9">
      <c r="A21" s="21" t="s">
        <v>130</v>
      </c>
      <c r="B21">
        <v>-1039.7273216782</v>
      </c>
      <c r="C21" s="13">
        <f>(B21-$B$8)*627.51</f>
        <v>72.295333036233899</v>
      </c>
      <c r="D21" s="13"/>
      <c r="F21" s="38">
        <v>0.17656098600000406</v>
      </c>
      <c r="G21">
        <f>F21+B21</f>
        <v>-1039.5507606922001</v>
      </c>
      <c r="H21" s="39">
        <f>(G21-$G$8)*627.51</f>
        <v>66.880811545396028</v>
      </c>
      <c r="I21" s="13"/>
    </row>
    <row r="22" spans="1:9">
      <c r="A22" s="6"/>
      <c r="C22" s="13"/>
      <c r="D22" s="13"/>
      <c r="F22" t="s">
        <v>48</v>
      </c>
      <c r="H22" s="39"/>
      <c r="I22" s="13"/>
    </row>
    <row r="23" spans="1:9">
      <c r="A23" s="21" t="s">
        <v>131</v>
      </c>
      <c r="B23">
        <f>-0.81137901963461*10^3</f>
        <v>-811.37901963461002</v>
      </c>
      <c r="C23" s="13">
        <f>(B23+B24-$B$8)*627.51</f>
        <v>81.962669359092374</v>
      </c>
      <c r="D23" s="51"/>
      <c r="E23" s="21"/>
      <c r="F23" s="38">
        <v>0.13149058480003079</v>
      </c>
      <c r="G23" s="38">
        <f>F23+B23</f>
        <v>-811.24752904980994</v>
      </c>
      <c r="H23" s="39">
        <f>(G23+G24-$G$8)*627.51</f>
        <v>62.475833884390283</v>
      </c>
    </row>
    <row r="24" spans="1:9">
      <c r="A24" s="21" t="s">
        <v>69</v>
      </c>
      <c r="B24">
        <v>-228.33289617544</v>
      </c>
      <c r="F24" s="38">
        <v>2.2644760199995062E-2</v>
      </c>
      <c r="G24" s="38">
        <f>F24+B24</f>
        <v>-228.31025141524</v>
      </c>
      <c r="H24" s="50"/>
    </row>
    <row r="25" spans="1:9">
      <c r="A25" s="21"/>
      <c r="E25" s="21"/>
      <c r="F25" s="68"/>
      <c r="G25" s="68"/>
      <c r="H25" s="50"/>
    </row>
    <row r="26" spans="1:9">
      <c r="A26" s="21" t="s">
        <v>138</v>
      </c>
      <c r="B26">
        <v>-811.38270235489995</v>
      </c>
      <c r="C26" s="13">
        <f>(B26+B24-B8)*627.51</f>
        <v>79.651725549886848</v>
      </c>
      <c r="F26" s="38">
        <v>0.13124391540002306</v>
      </c>
      <c r="G26" s="38">
        <f>F26+B26</f>
        <v>-811.25145843949997</v>
      </c>
      <c r="H26" s="13">
        <f>(G26+G24-G8)*627.51</f>
        <v>60.010102560000192</v>
      </c>
    </row>
    <row r="27" spans="1:9">
      <c r="A27" s="70"/>
      <c r="E27" s="21"/>
      <c r="F27" s="68"/>
      <c r="G27" s="68"/>
      <c r="H27" s="50"/>
    </row>
    <row r="28" spans="1:9">
      <c r="A28" s="21" t="s">
        <v>140</v>
      </c>
      <c r="B28">
        <v>-811.0028949475701</v>
      </c>
      <c r="C28" s="13">
        <f>(B28+B31-$B$8)*627.51</f>
        <v>22.655695876710517</v>
      </c>
      <c r="F28" s="38">
        <v>0.12048474020004959</v>
      </c>
      <c r="G28" s="38">
        <f>F28+B28</f>
        <v>-810.88241020737007</v>
      </c>
      <c r="H28" s="13">
        <f>(G28+G31-$G$8)*627.51</f>
        <v>4.3507790011036835</v>
      </c>
    </row>
    <row r="29" spans="1:9">
      <c r="A29" s="70"/>
      <c r="D29" s="51"/>
      <c r="E29" s="21"/>
      <c r="F29" t="s">
        <v>48</v>
      </c>
      <c r="H29" s="50"/>
    </row>
    <row r="30" spans="1:9">
      <c r="A30" s="21" t="s">
        <v>141</v>
      </c>
      <c r="B30">
        <v>-811.04281214246998</v>
      </c>
      <c r="C30" s="13">
        <f>(B30+B31-$B$8)*627.51</f>
        <v>-2.3927430948453208</v>
      </c>
      <c r="D30" s="13"/>
      <c r="F30" s="38">
        <v>0.12215910879999684</v>
      </c>
      <c r="G30" s="38">
        <f>F30+B30</f>
        <v>-810.92065303366996</v>
      </c>
      <c r="H30" s="39">
        <f>(G30+G31-$G$8)*627.51</f>
        <v>-19.646976930342074</v>
      </c>
    </row>
    <row r="31" spans="1:9">
      <c r="A31" s="21" t="s">
        <v>70</v>
      </c>
      <c r="B31">
        <v>-228.80353246147001</v>
      </c>
      <c r="C31" s="27"/>
      <c r="F31" s="38">
        <v>3.5534110399999007E-2</v>
      </c>
      <c r="G31" s="38">
        <f>F31+B31</f>
        <v>-228.76799835107002</v>
      </c>
      <c r="H31" s="52"/>
    </row>
    <row r="32" spans="1:9">
      <c r="A32" s="70"/>
      <c r="F32" t="s">
        <v>48</v>
      </c>
      <c r="H32" s="50"/>
    </row>
    <row r="33" spans="1:13">
      <c r="A33" s="21" t="s">
        <v>139</v>
      </c>
      <c r="B33">
        <f>-0.81106711209386*10^3</f>
        <v>-811.06711209385992</v>
      </c>
      <c r="C33" s="13">
        <f>(B33+B31-$B$8)*627.51</f>
        <v>-17.641205591472033</v>
      </c>
      <c r="D33" s="51"/>
      <c r="F33" s="38">
        <v>0.12424893580002845</v>
      </c>
      <c r="G33" s="38">
        <f>F33+B33</f>
        <v>-810.94286315805994</v>
      </c>
      <c r="H33" s="39">
        <f>(G33+G31-$G$8)*627.51</f>
        <v>-33.584052086221746</v>
      </c>
    </row>
    <row r="34" spans="1:13" ht="17" thickBot="1"/>
    <row r="35" spans="1:13" s="4" customFormat="1">
      <c r="A35" s="151" t="s">
        <v>26</v>
      </c>
      <c r="B35" s="152"/>
      <c r="C35" s="152"/>
      <c r="D35" s="152"/>
    </row>
    <row r="36" spans="1:13">
      <c r="A36" s="28"/>
    </row>
    <row r="37" spans="1:13">
      <c r="A37" s="21" t="s">
        <v>71</v>
      </c>
      <c r="B37">
        <f>-0.10398425315283*10^4</f>
        <v>-1039.8425315283</v>
      </c>
      <c r="C37" s="13"/>
      <c r="D37" s="92"/>
      <c r="E37" s="38"/>
      <c r="F37" s="38">
        <v>0.18518956799998704</v>
      </c>
      <c r="G37" s="38">
        <f>F37+B37</f>
        <v>-1039.6573419603001</v>
      </c>
      <c r="H37" s="13"/>
      <c r="I37" s="27"/>
      <c r="M37" s="29"/>
    </row>
    <row r="38" spans="1:13">
      <c r="A38" s="31" t="s">
        <v>78</v>
      </c>
      <c r="B38">
        <f>-0.10397890996955*10^4</f>
        <v>-1039.7890996955</v>
      </c>
      <c r="C38" s="13">
        <f>(B38-$B$37)*627.51</f>
        <v>33.529009400337664</v>
      </c>
      <c r="D38" s="13"/>
      <c r="E38" s="38"/>
      <c r="F38" s="38">
        <v>0.18337451599995802</v>
      </c>
      <c r="G38" s="38">
        <f>F38+B38</f>
        <v>-1039.6057251795</v>
      </c>
      <c r="H38" s="13">
        <f>(G38-$G$37)*627.51</f>
        <v>32.390046119827986</v>
      </c>
      <c r="I38" s="13"/>
      <c r="M38" s="29"/>
    </row>
    <row r="39" spans="1:13">
      <c r="A39" s="11"/>
      <c r="B39" s="38"/>
      <c r="C39" s="13"/>
      <c r="D39" s="13"/>
      <c r="E39" s="38"/>
      <c r="F39" s="38"/>
      <c r="G39" s="38"/>
      <c r="H39" s="13"/>
      <c r="I39" s="13"/>
      <c r="M39" s="29"/>
    </row>
    <row r="40" spans="1:13" ht="17" thickBot="1">
      <c r="A40" s="8"/>
      <c r="B40" s="23"/>
      <c r="C40" s="9"/>
      <c r="D40" s="23"/>
      <c r="E40" s="23"/>
      <c r="F40" s="23"/>
      <c r="G40" s="23"/>
      <c r="H40" s="9"/>
      <c r="I40" s="23"/>
      <c r="J40" s="23"/>
      <c r="K40" s="23"/>
    </row>
    <row r="41" spans="1:13">
      <c r="A41" s="142" t="s">
        <v>27</v>
      </c>
      <c r="B41" s="143"/>
      <c r="C41" s="143"/>
      <c r="D41" s="143"/>
      <c r="H41" s="13"/>
    </row>
    <row r="42" spans="1:13">
      <c r="A42" s="11"/>
    </row>
    <row r="43" spans="1:13">
      <c r="A43" s="21" t="s">
        <v>71</v>
      </c>
      <c r="B43">
        <v>-1039.8425315283</v>
      </c>
      <c r="C43" s="13"/>
      <c r="D43" s="92"/>
      <c r="E43" s="38"/>
      <c r="F43" s="38">
        <v>0.18518956799998704</v>
      </c>
      <c r="G43" s="38">
        <f>F43+B43</f>
        <v>-1039.6573419603001</v>
      </c>
      <c r="H43" s="13"/>
    </row>
    <row r="44" spans="1:13">
      <c r="A44" s="21" t="s">
        <v>72</v>
      </c>
      <c r="B44">
        <v>-1039.7366997137999</v>
      </c>
      <c r="C44" s="13">
        <f>(B44-$B$43)*627.51</f>
        <v>66.410521916961955</v>
      </c>
      <c r="D44" s="92"/>
      <c r="E44" s="21"/>
      <c r="F44" s="38">
        <v>0.17949672399995506</v>
      </c>
      <c r="G44" s="38">
        <f>F44+B44</f>
        <v>-1039.5572029897999</v>
      </c>
      <c r="H44" s="13">
        <f>(G44-$G$43)*627.51</f>
        <v>62.838205378587496</v>
      </c>
      <c r="I44" s="6"/>
      <c r="J44" s="6"/>
      <c r="K44" s="6"/>
    </row>
    <row r="45" spans="1:13">
      <c r="A45" s="21"/>
      <c r="D45" s="92"/>
      <c r="F45" s="38" t="s">
        <v>48</v>
      </c>
      <c r="I45" s="22"/>
    </row>
    <row r="46" spans="1:13">
      <c r="A46" s="70" t="s">
        <v>136</v>
      </c>
      <c r="B46">
        <v>-1039.7292914751999</v>
      </c>
      <c r="C46" s="13">
        <f>(B46-$B$43)*627.51</f>
        <v>71.059265720825707</v>
      </c>
      <c r="D46" s="92"/>
      <c r="F46" s="38">
        <v>0.17990471200005231</v>
      </c>
      <c r="G46" s="38">
        <f>F46+B46</f>
        <v>-1039.5493867631999</v>
      </c>
      <c r="H46" s="13">
        <f>(G46-$G$43)*627.51</f>
        <v>67.742965732335193</v>
      </c>
      <c r="I46" s="115"/>
    </row>
    <row r="47" spans="1:13">
      <c r="A47" s="70"/>
      <c r="C47" s="13"/>
      <c r="D47" s="92"/>
      <c r="F47" s="38" t="s">
        <v>48</v>
      </c>
      <c r="H47" s="13"/>
    </row>
    <row r="48" spans="1:13">
      <c r="A48" s="70" t="s">
        <v>137</v>
      </c>
      <c r="B48">
        <f>-0.10397283077709*10^4</f>
        <v>-1039.7283077709001</v>
      </c>
      <c r="C48" s="13">
        <f>(B48-$B$43)*627.51</f>
        <v>71.676550006036948</v>
      </c>
      <c r="D48" s="92"/>
      <c r="F48" s="38">
        <v>0.17927122200007944</v>
      </c>
      <c r="G48" s="38">
        <f>F48+B48</f>
        <v>-1039.5490365488999</v>
      </c>
      <c r="H48" s="13">
        <f>(G48-$G$43)*627.51</f>
        <v>67.962728707691994</v>
      </c>
    </row>
    <row r="49" spans="1:11">
      <c r="A49" s="70"/>
      <c r="D49" s="92"/>
      <c r="F49" s="38" t="s">
        <v>48</v>
      </c>
      <c r="I49" s="22"/>
    </row>
    <row r="50" spans="1:11">
      <c r="A50" s="70" t="s">
        <v>73</v>
      </c>
      <c r="B50">
        <f>-0.10396965788572*10^4</f>
        <v>-1039.6965788571999</v>
      </c>
      <c r="C50" s="13">
        <f>(B50-$B$43)*627.51</f>
        <v>91.586760642008855</v>
      </c>
      <c r="D50" s="92"/>
      <c r="E50" s="38"/>
      <c r="F50" s="38">
        <v>0.17809154000001398</v>
      </c>
      <c r="G50" s="38">
        <f>F50+B50</f>
        <v>-1039.5184873172</v>
      </c>
      <c r="H50" s="13">
        <f>(G50-$G$43)*627.51</f>
        <v>87.132677091745762</v>
      </c>
      <c r="I50" s="13"/>
    </row>
    <row r="51" spans="1:11">
      <c r="A51" s="21"/>
      <c r="B51" s="38"/>
      <c r="C51" s="13"/>
      <c r="D51" s="92"/>
      <c r="E51" s="38"/>
      <c r="F51" s="38" t="s">
        <v>48</v>
      </c>
      <c r="G51" s="38"/>
      <c r="H51" s="13"/>
      <c r="I51" s="13"/>
    </row>
    <row r="52" spans="1:11">
      <c r="A52" s="70" t="s">
        <v>74</v>
      </c>
      <c r="B52">
        <f>-0.10396919548798*10^4</f>
        <v>-1039.6919548798001</v>
      </c>
      <c r="C52" s="13">
        <f>(B52-$B$43)*627.51</f>
        <v>94.488352700212403</v>
      </c>
      <c r="D52" s="92"/>
      <c r="E52" s="38"/>
      <c r="F52" s="38">
        <v>0.17772085199994764</v>
      </c>
      <c r="G52" s="38">
        <f>F52+B52</f>
        <v>-1039.5142340278001</v>
      </c>
      <c r="H52" s="13">
        <f>(G52-$G$43)*627.51</f>
        <v>89.801658723084742</v>
      </c>
      <c r="I52" s="13"/>
    </row>
    <row r="53" spans="1:11">
      <c r="A53" s="70"/>
      <c r="B53" s="38"/>
      <c r="C53" s="13"/>
      <c r="D53" s="92"/>
      <c r="E53" s="38"/>
      <c r="F53" s="38" t="s">
        <v>48</v>
      </c>
      <c r="G53" s="38"/>
      <c r="H53" s="13"/>
      <c r="I53" s="33"/>
    </row>
    <row r="54" spans="1:11">
      <c r="A54" s="70" t="s">
        <v>143</v>
      </c>
      <c r="B54" s="38">
        <v>-1039.7481307630999</v>
      </c>
      <c r="C54" s="13">
        <f>(B54-$B$43)*627.51</f>
        <v>59.237424170736482</v>
      </c>
      <c r="D54" s="92"/>
      <c r="E54" s="38"/>
      <c r="F54" s="38">
        <v>0.18066720199999509</v>
      </c>
      <c r="G54" s="38">
        <f>F54+B54</f>
        <v>-1039.5674635610999</v>
      </c>
      <c r="H54" s="13">
        <f>(G54-$G$43)*627.51</f>
        <v>56.399594282110058</v>
      </c>
      <c r="I54" s="13"/>
    </row>
    <row r="55" spans="1:11">
      <c r="A55" s="21"/>
      <c r="D55" s="92"/>
      <c r="F55" s="38" t="s">
        <v>48</v>
      </c>
    </row>
    <row r="56" spans="1:11">
      <c r="A56" s="78" t="s">
        <v>144</v>
      </c>
      <c r="B56" s="42">
        <v>-1039.7313835235</v>
      </c>
      <c r="C56" s="13">
        <f>(B56-$B$43)*627.51</f>
        <v>69.746484492075012</v>
      </c>
      <c r="D56" s="92"/>
      <c r="F56" s="38">
        <v>0.17947371999998724</v>
      </c>
      <c r="G56" s="38">
        <f>F56+B56</f>
        <v>-1039.5519098034999</v>
      </c>
      <c r="H56" s="13">
        <f>(G56-$G$43)*627.51</f>
        <v>66.159732713652204</v>
      </c>
      <c r="I56" s="13"/>
    </row>
    <row r="57" spans="1:11">
      <c r="A57" s="70"/>
      <c r="D57" s="92"/>
      <c r="F57" s="38" t="s">
        <v>48</v>
      </c>
    </row>
    <row r="58" spans="1:11">
      <c r="A58" s="78" t="s">
        <v>145</v>
      </c>
      <c r="B58">
        <v>-1039.7421463533001</v>
      </c>
      <c r="C58" s="13">
        <f>(B58-$B$43)*627.51</f>
        <v>62.99270116420513</v>
      </c>
      <c r="D58" s="92"/>
      <c r="F58" s="38">
        <v>0.17731873399998221</v>
      </c>
      <c r="G58" s="38">
        <f>F58+B58</f>
        <v>-1039.5648276193001</v>
      </c>
      <c r="H58" s="13">
        <f>(G58-$G$43)*627.51</f>
        <v>58.053674120890634</v>
      </c>
    </row>
    <row r="59" spans="1:11">
      <c r="A59" s="70"/>
      <c r="D59" s="92"/>
      <c r="F59" s="38" t="s">
        <v>48</v>
      </c>
    </row>
    <row r="60" spans="1:11">
      <c r="A60" s="21" t="s">
        <v>141</v>
      </c>
      <c r="B60">
        <v>-811.04281214246998</v>
      </c>
      <c r="C60" s="13">
        <f>(B60+B61-$B$43)*627.51</f>
        <v>-2.3927430948453208</v>
      </c>
      <c r="D60" s="92"/>
      <c r="F60" s="38">
        <v>0.12215910879999684</v>
      </c>
      <c r="G60" s="38">
        <f>F60+B60</f>
        <v>-810.92065303366996</v>
      </c>
      <c r="H60" s="13">
        <f>(G60+G61-$G$43)*627.51</f>
        <v>-19.646976930342074</v>
      </c>
    </row>
    <row r="61" spans="1:11">
      <c r="A61" s="21" t="s">
        <v>70</v>
      </c>
      <c r="B61">
        <v>-228.80353246147001</v>
      </c>
      <c r="C61" s="27"/>
      <c r="D61" s="92"/>
      <c r="E61" s="13"/>
      <c r="F61" s="38">
        <v>3.5534110399999007E-2</v>
      </c>
      <c r="G61" s="38">
        <f>F61+B61</f>
        <v>-228.76799835107002</v>
      </c>
      <c r="H61" s="27"/>
    </row>
    <row r="62" spans="1:11">
      <c r="A62" s="70"/>
      <c r="D62" s="92"/>
      <c r="F62" s="38"/>
    </row>
    <row r="63" spans="1:11">
      <c r="A63" s="21" t="s">
        <v>139</v>
      </c>
      <c r="B63">
        <f>-0.81106711209386*10^3</f>
        <v>-811.06711209385992</v>
      </c>
      <c r="C63" s="13">
        <f>(B63+B61-$B$43)*627.51</f>
        <v>-17.641205591472033</v>
      </c>
      <c r="D63" s="92"/>
      <c r="E63" s="13"/>
      <c r="F63" s="38">
        <v>0.12424893580002845</v>
      </c>
      <c r="G63" s="38">
        <f>F63+B63</f>
        <v>-810.94286315805994</v>
      </c>
      <c r="H63" s="13">
        <f>(G63+G61-$G$43)*627.51</f>
        <v>-33.584052086221746</v>
      </c>
    </row>
    <row r="64" spans="1:11" ht="17" thickBot="1">
      <c r="A64" s="8"/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1:10">
      <c r="A65" s="142" t="s">
        <v>29</v>
      </c>
      <c r="B65" s="143"/>
      <c r="C65" s="143"/>
      <c r="D65" s="143"/>
    </row>
    <row r="67" spans="1:10">
      <c r="A67" s="21" t="s">
        <v>71</v>
      </c>
      <c r="B67">
        <f>-0.10398425315283*10^4</f>
        <v>-1039.8425315283</v>
      </c>
      <c r="C67" s="13"/>
      <c r="D67" s="13"/>
      <c r="E67" s="38"/>
      <c r="F67" s="38">
        <v>0.18518956799998704</v>
      </c>
      <c r="G67" s="38">
        <f>F67+B67</f>
        <v>-1039.6573419603001</v>
      </c>
      <c r="H67" s="13"/>
    </row>
    <row r="68" spans="1:10">
      <c r="A68" s="21"/>
      <c r="C68" s="13"/>
      <c r="D68" s="27"/>
      <c r="E68" s="38"/>
      <c r="F68" s="38"/>
      <c r="G68" s="38"/>
      <c r="H68" s="13"/>
      <c r="J68" s="27"/>
    </row>
    <row r="69" spans="1:10">
      <c r="A69" s="21" t="s">
        <v>75</v>
      </c>
      <c r="B69">
        <f>-0.11161442132993*10^4</f>
        <v>-1116.1442132993</v>
      </c>
      <c r="C69" s="13">
        <f>(B69-B70-B67)*627.51</f>
        <v>28.097028214384917</v>
      </c>
      <c r="D69" s="13"/>
      <c r="F69" s="38">
        <v>0.21081703905874746</v>
      </c>
      <c r="G69" s="38">
        <f>F69+B69</f>
        <v>-1115.9333962602411</v>
      </c>
      <c r="H69" s="39">
        <f>(G69-$G$70-$G$67)*627.51</f>
        <v>42.312870062451573</v>
      </c>
      <c r="I69" s="91" t="s">
        <v>82</v>
      </c>
      <c r="J69" s="39"/>
    </row>
    <row r="70" spans="1:10">
      <c r="A70" s="70" t="s">
        <v>34</v>
      </c>
      <c r="B70">
        <v>-76.346457198027991</v>
      </c>
      <c r="F70" s="38">
        <v>2.9731040400008623E-3</v>
      </c>
      <c r="G70" s="38">
        <f>F70+B70</f>
        <v>-76.343484093987996</v>
      </c>
    </row>
    <row r="71" spans="1:10">
      <c r="A71" s="70"/>
    </row>
    <row r="72" spans="1:10">
      <c r="A72" s="21" t="s">
        <v>70</v>
      </c>
      <c r="B72">
        <v>-228.80353246147001</v>
      </c>
      <c r="C72" s="13"/>
      <c r="D72" s="13"/>
      <c r="E72" s="13"/>
      <c r="F72" s="38">
        <v>3.5534110399999007E-2</v>
      </c>
      <c r="G72" s="38">
        <f>F72+B72</f>
        <v>-228.76799835107002</v>
      </c>
      <c r="H72" s="27"/>
    </row>
    <row r="73" spans="1:10">
      <c r="A73" s="21" t="s">
        <v>77</v>
      </c>
      <c r="B73">
        <v>-887.39948147797998</v>
      </c>
      <c r="C73" s="13">
        <f>(B73+B72-B70-B67)*627.51</f>
        <v>-8.8009614862287187</v>
      </c>
      <c r="D73" s="13"/>
      <c r="F73" s="38">
        <v>0.15141345180004465</v>
      </c>
      <c r="G73" s="38">
        <f>F73+B73</f>
        <v>-887.24806802617991</v>
      </c>
      <c r="H73" s="13">
        <f>(G73+G72-G70-G67)*627.51</f>
        <v>-9.5634550617244933</v>
      </c>
      <c r="J73" s="13"/>
    </row>
    <row r="74" spans="1:10" ht="17" thickBot="1"/>
    <row r="75" spans="1:10" s="4" customFormat="1">
      <c r="A75" s="151" t="s">
        <v>35</v>
      </c>
      <c r="B75" s="152"/>
      <c r="C75" s="152"/>
      <c r="D75" s="152"/>
    </row>
    <row r="77" spans="1:10">
      <c r="A77" t="s">
        <v>36</v>
      </c>
      <c r="B77">
        <f>-0.96577818035737*10^3</f>
        <v>-965.77818035736993</v>
      </c>
      <c r="F77" s="38">
        <v>0.19820386800001871</v>
      </c>
      <c r="G77" s="38">
        <f>F77+B77</f>
        <v>-965.57997648936987</v>
      </c>
    </row>
    <row r="78" spans="1:10">
      <c r="A78" t="s">
        <v>37</v>
      </c>
      <c r="B78">
        <f>-0.96574447077225*10^3</f>
        <v>-965.74447077225</v>
      </c>
      <c r="C78" s="13">
        <f>(B78-B77)*627.51</f>
        <v>21.153101758611349</v>
      </c>
      <c r="F78" s="38">
        <v>0.19650601220002956</v>
      </c>
      <c r="G78" s="38">
        <f>F78+B78</f>
        <v>-965.54796476004992</v>
      </c>
      <c r="H78" s="13">
        <f>(G78-G77)*627.51</f>
        <v>20.087680265560152</v>
      </c>
    </row>
    <row r="79" spans="1:10" ht="17" thickBot="1"/>
    <row r="80" spans="1:10" s="4" customFormat="1">
      <c r="A80" s="151" t="s">
        <v>155</v>
      </c>
      <c r="B80" s="152"/>
      <c r="C80" s="152"/>
      <c r="D80" s="152"/>
    </row>
    <row r="81" spans="1:9">
      <c r="F81" s="22"/>
      <c r="I81" s="22" t="s">
        <v>45</v>
      </c>
    </row>
    <row r="82" spans="1:9">
      <c r="A82" t="s">
        <v>41</v>
      </c>
      <c r="B82">
        <v>-1039.7312707541</v>
      </c>
      <c r="C82" s="13">
        <f>(B82-$B$8)*627.51</f>
        <v>69.817248418236304</v>
      </c>
      <c r="E82" s="13"/>
      <c r="F82" s="40">
        <v>0.18042443400004232</v>
      </c>
      <c r="G82" s="40">
        <f>F82+B82</f>
        <v>-1039.5508463200999</v>
      </c>
      <c r="H82" s="13">
        <f>(G82-$G$8)*627.51</f>
        <v>66.827079181988054</v>
      </c>
      <c r="I82" s="13">
        <f>H82-$H$82</f>
        <v>0</v>
      </c>
    </row>
    <row r="83" spans="1:9">
      <c r="A83" t="s">
        <v>42</v>
      </c>
      <c r="B83">
        <v>-1039.7283077709001</v>
      </c>
      <c r="C83" s="13">
        <f>(B83-$B$8)*627.51</f>
        <v>71.676550006036948</v>
      </c>
      <c r="E83" s="13"/>
      <c r="F83" s="40">
        <v>0.17927122200007944</v>
      </c>
      <c r="G83" s="38">
        <f>F83+B83</f>
        <v>-1039.5490365488999</v>
      </c>
      <c r="H83" s="13">
        <f>(G83-$G$8)*627.51</f>
        <v>67.962728707691994</v>
      </c>
      <c r="I83" s="13">
        <f>H83-$H$82</f>
        <v>1.1356495257039398</v>
      </c>
    </row>
    <row r="84" spans="1:9">
      <c r="A84" t="s">
        <v>43</v>
      </c>
      <c r="B84">
        <v>-1039.7271019047</v>
      </c>
      <c r="C84" s="13">
        <f>(B84-$B$8)*627.51</f>
        <v>72.433243105232009</v>
      </c>
      <c r="E84" s="13"/>
      <c r="F84" s="40">
        <v>0.1805785719999676</v>
      </c>
      <c r="G84" s="38">
        <f>F84+B84</f>
        <v>-1039.5465233327</v>
      </c>
      <c r="H84" s="13">
        <f>(G84-$G$8)*627.51</f>
        <v>69.53979700534542</v>
      </c>
      <c r="I84" s="13">
        <f>H84-$H$82</f>
        <v>2.7127178233573659</v>
      </c>
    </row>
    <row r="85" spans="1:9">
      <c r="A85" t="s">
        <v>44</v>
      </c>
      <c r="B85">
        <v>-1039.7312675431999</v>
      </c>
      <c r="C85" s="13">
        <f>(B85-$B$8)*627.51</f>
        <v>69.819263290160578</v>
      </c>
      <c r="E85" s="13"/>
      <c r="F85" s="40">
        <v>0.18042581599997903</v>
      </c>
      <c r="G85" s="38">
        <f>F85+B85</f>
        <v>-1039.5508417271999</v>
      </c>
      <c r="H85" s="13">
        <f>(G85-$G$8)*627.51</f>
        <v>66.829961272692614</v>
      </c>
      <c r="I85" s="13">
        <f>H85-$H$82</f>
        <v>2.8820907045599142E-3</v>
      </c>
    </row>
  </sheetData>
  <mergeCells count="8">
    <mergeCell ref="A2:C2"/>
    <mergeCell ref="A3:F3"/>
    <mergeCell ref="A75:D75"/>
    <mergeCell ref="A80:D80"/>
    <mergeCell ref="A6:D6"/>
    <mergeCell ref="A35:D35"/>
    <mergeCell ref="A41:D41"/>
    <mergeCell ref="A65:D6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AF19-C6DE-BD4F-8DED-DADF211223A1}">
  <dimension ref="A1:N87"/>
  <sheetViews>
    <sheetView workbookViewId="0"/>
  </sheetViews>
  <sheetFormatPr baseColWidth="10" defaultRowHeight="16"/>
  <cols>
    <col min="1" max="1" width="27.6640625" customWidth="1"/>
    <col min="6" max="6" width="20" customWidth="1"/>
    <col min="9" max="9" width="12.1640625" customWidth="1"/>
    <col min="12" max="12" width="12.1640625" bestFit="1" customWidth="1"/>
  </cols>
  <sheetData>
    <row r="1" spans="1:12" ht="19">
      <c r="A1" s="1" t="s">
        <v>0</v>
      </c>
      <c r="B1" s="38"/>
      <c r="C1" s="38"/>
      <c r="D1" s="38"/>
      <c r="E1" s="38"/>
      <c r="F1" s="38"/>
      <c r="G1" s="38"/>
      <c r="H1" s="38"/>
      <c r="I1" s="76"/>
      <c r="J1" s="76"/>
    </row>
    <row r="2" spans="1:12">
      <c r="A2" s="159" t="s">
        <v>4</v>
      </c>
      <c r="B2" s="159"/>
      <c r="C2" s="159"/>
      <c r="G2" s="68"/>
      <c r="H2" s="68"/>
      <c r="I2" s="71"/>
      <c r="J2" s="73"/>
    </row>
    <row r="3" spans="1:12" ht="17" thickBot="1">
      <c r="A3" s="153" t="s">
        <v>88</v>
      </c>
      <c r="B3" s="153"/>
      <c r="C3" s="153"/>
      <c r="D3" s="153"/>
      <c r="E3" s="153"/>
      <c r="F3" s="153"/>
      <c r="I3" s="71"/>
      <c r="J3" s="73"/>
    </row>
    <row r="4" spans="1:12" ht="35" thickBot="1">
      <c r="A4" s="16" t="s">
        <v>10</v>
      </c>
      <c r="B4" s="7" t="s">
        <v>11</v>
      </c>
      <c r="C4" s="17" t="s">
        <v>12</v>
      </c>
      <c r="D4" s="17"/>
      <c r="E4" s="17"/>
      <c r="F4" s="17" t="s">
        <v>84</v>
      </c>
      <c r="G4" s="18" t="s">
        <v>13</v>
      </c>
      <c r="H4" s="19" t="s">
        <v>14</v>
      </c>
    </row>
    <row r="5" spans="1:12" ht="17" thickBot="1"/>
    <row r="6" spans="1:12" s="4" customFormat="1">
      <c r="A6" s="152" t="s">
        <v>18</v>
      </c>
      <c r="B6" s="152"/>
      <c r="C6" s="152"/>
      <c r="D6" s="152"/>
    </row>
    <row r="7" spans="1:12">
      <c r="B7" s="20"/>
      <c r="C7" s="20"/>
      <c r="D7" s="20"/>
      <c r="I7" s="42"/>
      <c r="J7" s="42"/>
    </row>
    <row r="8" spans="1:12">
      <c r="A8" s="21" t="s">
        <v>71</v>
      </c>
      <c r="B8" s="38">
        <v>-1041.3091964093001</v>
      </c>
      <c r="C8" s="13"/>
      <c r="D8" s="27"/>
      <c r="E8" s="38"/>
      <c r="F8" s="38">
        <v>0.18518956799998704</v>
      </c>
      <c r="G8" s="38">
        <f>F8+B8</f>
        <v>-1041.1240068413001</v>
      </c>
      <c r="H8" s="13"/>
      <c r="I8" s="42"/>
      <c r="J8" s="42"/>
    </row>
    <row r="9" spans="1:12">
      <c r="A9" s="21" t="s">
        <v>72</v>
      </c>
      <c r="B9" s="6">
        <v>-1041.2158456959</v>
      </c>
      <c r="C9" s="13">
        <f>(B9-$B$8)*627.51</f>
        <v>58.578506165642644</v>
      </c>
      <c r="D9" s="13"/>
      <c r="E9" s="21"/>
      <c r="F9" s="38">
        <v>0.17949672399995506</v>
      </c>
      <c r="G9" s="38">
        <f>F9+B9</f>
        <v>-1041.0363489719</v>
      </c>
      <c r="H9" s="39">
        <f>(G9-$G$8)*627.51</f>
        <v>55.006189627268178</v>
      </c>
      <c r="I9" s="93"/>
      <c r="J9" s="93"/>
      <c r="K9" s="6"/>
      <c r="L9" s="6"/>
    </row>
    <row r="10" spans="1:12">
      <c r="A10" s="21"/>
      <c r="C10" s="13"/>
      <c r="D10" s="13"/>
      <c r="F10" t="s">
        <v>48</v>
      </c>
      <c r="H10" s="50"/>
      <c r="I10" s="79"/>
      <c r="J10" s="42"/>
    </row>
    <row r="11" spans="1:12">
      <c r="A11" s="70" t="s">
        <v>136</v>
      </c>
      <c r="B11">
        <v>-1041.2117474849999</v>
      </c>
      <c r="C11" s="13">
        <f>(B11-$B$8)*627.51</f>
        <v>61.150174487571071</v>
      </c>
      <c r="D11" s="51"/>
      <c r="F11" s="38">
        <v>0.17990471200005231</v>
      </c>
      <c r="G11" s="38">
        <f>F11+B11</f>
        <v>-1041.0318427729999</v>
      </c>
      <c r="H11" s="39">
        <f>(G11-$G$8)*627.51</f>
        <v>57.833874499080565</v>
      </c>
      <c r="I11" s="123"/>
      <c r="J11" s="41"/>
    </row>
    <row r="12" spans="1:12">
      <c r="A12" s="70"/>
      <c r="C12" s="13"/>
      <c r="D12" s="51"/>
      <c r="F12" t="s">
        <v>48</v>
      </c>
      <c r="H12" s="39"/>
      <c r="I12" s="42"/>
      <c r="J12" s="42"/>
    </row>
    <row r="13" spans="1:12">
      <c r="A13" s="70" t="s">
        <v>137</v>
      </c>
      <c r="B13">
        <v>-1041.2118518984</v>
      </c>
      <c r="C13" s="13">
        <f t="shared" ref="C13:C15" si="0">(B13-$B$8)*627.51</f>
        <v>61.084654034877502</v>
      </c>
      <c r="D13" s="51"/>
      <c r="F13" s="38">
        <v>0.17927122200007944</v>
      </c>
      <c r="G13" s="38">
        <f>F13+B13</f>
        <v>-1041.0325806763999</v>
      </c>
      <c r="H13" s="39">
        <f t="shared" ref="H13:H15" si="1">(G13-$G$8)*627.51</f>
        <v>57.370832736532549</v>
      </c>
      <c r="I13" s="42"/>
      <c r="J13" s="42"/>
    </row>
    <row r="14" spans="1:12">
      <c r="A14" s="70"/>
      <c r="D14" s="51"/>
      <c r="F14" t="s">
        <v>48</v>
      </c>
      <c r="H14" s="50"/>
      <c r="I14" s="42"/>
      <c r="J14" s="42"/>
    </row>
    <row r="15" spans="1:12">
      <c r="A15" s="70" t="s">
        <v>68</v>
      </c>
      <c r="B15">
        <v>-1041.2087981703</v>
      </c>
      <c r="C15" s="13">
        <f t="shared" si="0"/>
        <v>63.000898954899192</v>
      </c>
      <c r="D15" s="51"/>
      <c r="F15" s="38">
        <v>0.17902781599991613</v>
      </c>
      <c r="G15" s="38">
        <f>F15+B15</f>
        <v>-1041.0297703543001</v>
      </c>
      <c r="H15" s="39">
        <f t="shared" si="1"/>
        <v>59.134337957363229</v>
      </c>
      <c r="I15" s="42"/>
      <c r="J15" s="42"/>
    </row>
    <row r="16" spans="1:12">
      <c r="A16" s="70"/>
      <c r="D16" s="51"/>
      <c r="F16" t="s">
        <v>48</v>
      </c>
      <c r="H16" s="50"/>
      <c r="I16" s="79"/>
      <c r="J16" s="42"/>
    </row>
    <row r="17" spans="1:10">
      <c r="A17" s="21" t="s">
        <v>66</v>
      </c>
      <c r="B17">
        <v>-1041.206328943</v>
      </c>
      <c r="C17" s="13">
        <f t="shared" ref="C17" si="2">(B17-$B$8)*627.51</f>
        <v>64.550363777938216</v>
      </c>
      <c r="D17" s="13"/>
      <c r="F17" s="38">
        <v>0.17867084200001954</v>
      </c>
      <c r="G17" s="38">
        <f>F17+B17</f>
        <v>-1041.027658101</v>
      </c>
      <c r="H17" s="39">
        <f t="shared" ref="H17" si="3">(G17-$G$8)*627.51</f>
        <v>60.459798025698603</v>
      </c>
      <c r="I17" s="59"/>
      <c r="J17" s="42"/>
    </row>
    <row r="18" spans="1:10">
      <c r="A18" s="70"/>
      <c r="D18" s="51"/>
      <c r="F18" t="s">
        <v>48</v>
      </c>
      <c r="H18" s="50"/>
      <c r="I18" s="42"/>
      <c r="J18" s="42"/>
    </row>
    <row r="19" spans="1:10">
      <c r="A19" s="21" t="s">
        <v>132</v>
      </c>
      <c r="B19">
        <v>-1041.2375950613</v>
      </c>
      <c r="C19" s="13">
        <f>(B19-$B$8)*627.51</f>
        <v>44.930561883516617</v>
      </c>
      <c r="D19" s="51"/>
      <c r="F19" s="38">
        <v>0.17892386999992596</v>
      </c>
      <c r="G19" s="38">
        <f>F19+B19</f>
        <v>-1041.0586711913002</v>
      </c>
      <c r="H19" s="39">
        <f>(G19-$G$8)*627.51</f>
        <v>40.99877373146974</v>
      </c>
      <c r="I19" s="79"/>
      <c r="J19" s="42"/>
    </row>
    <row r="20" spans="1:10">
      <c r="A20" s="70"/>
      <c r="C20" s="13"/>
      <c r="D20" s="51"/>
      <c r="F20" t="s">
        <v>48</v>
      </c>
      <c r="H20" s="39"/>
      <c r="I20" s="79"/>
      <c r="J20" s="42"/>
    </row>
    <row r="21" spans="1:10">
      <c r="A21" s="21" t="s">
        <v>130</v>
      </c>
      <c r="B21">
        <v>-1041.2202222461001</v>
      </c>
      <c r="C21" s="13">
        <f>(B21-$B$8)*627.51</f>
        <v>55.832177149609471</v>
      </c>
      <c r="D21" s="13"/>
      <c r="F21" s="38">
        <v>0.17656098600000406</v>
      </c>
      <c r="G21" s="38">
        <f>F21+B21</f>
        <v>-1041.0436612601002</v>
      </c>
      <c r="H21" s="13">
        <f>(G21-$G$8)*627.51</f>
        <v>50.417655658771601</v>
      </c>
      <c r="I21" s="59"/>
      <c r="J21" s="42"/>
    </row>
    <row r="22" spans="1:10">
      <c r="A22" s="6"/>
      <c r="D22" s="13"/>
      <c r="E22" s="13"/>
      <c r="F22" t="s">
        <v>48</v>
      </c>
      <c r="H22" s="39"/>
      <c r="I22" s="59"/>
      <c r="J22" s="42"/>
    </row>
    <row r="23" spans="1:10">
      <c r="A23" s="21" t="s">
        <v>131</v>
      </c>
      <c r="B23">
        <v>-812.55334379609997</v>
      </c>
      <c r="C23" s="13">
        <f>(B23+B24-$B$8)*627.51</f>
        <v>67.996492322475802</v>
      </c>
      <c r="D23" s="51"/>
      <c r="F23" s="38">
        <v>0.13149058480003079</v>
      </c>
      <c r="G23" s="38">
        <f>F23+B23</f>
        <v>-812.42185321129989</v>
      </c>
      <c r="H23" s="39">
        <f>(G23+G24-$G$8)*627.51</f>
        <v>48.509656847773712</v>
      </c>
      <c r="I23" s="42"/>
      <c r="J23" s="42"/>
    </row>
    <row r="24" spans="1:10">
      <c r="A24" s="21" t="s">
        <v>69</v>
      </c>
      <c r="B24">
        <v>-228.6474933961</v>
      </c>
      <c r="F24" s="38">
        <v>2.2644760199995062E-2</v>
      </c>
      <c r="G24" s="38">
        <f>F24+B24</f>
        <v>-228.62484863590001</v>
      </c>
      <c r="H24" s="50"/>
      <c r="I24" s="42"/>
      <c r="J24" s="42"/>
    </row>
    <row r="25" spans="1:10">
      <c r="A25" s="21"/>
      <c r="F25" s="68"/>
      <c r="G25" s="68"/>
      <c r="H25" s="50"/>
      <c r="I25" s="42"/>
      <c r="J25" s="42"/>
    </row>
    <row r="26" spans="1:10">
      <c r="A26" s="21" t="s">
        <v>138</v>
      </c>
      <c r="B26">
        <v>-812.54390901659997</v>
      </c>
      <c r="C26" s="13">
        <f>(B26+B24-B8)*627.51</f>
        <v>73.916910806519297</v>
      </c>
      <c r="F26" s="38">
        <v>0.13124391540002306</v>
      </c>
      <c r="G26" s="38">
        <f>F26+B26</f>
        <v>-812.41266510119999</v>
      </c>
      <c r="H26" s="13">
        <f>(G26+G24-G8)*627.51</f>
        <v>54.275287816632641</v>
      </c>
      <c r="I26" s="42"/>
      <c r="J26" s="42"/>
    </row>
    <row r="27" spans="1:10">
      <c r="A27" s="70"/>
      <c r="F27" s="68"/>
      <c r="G27" s="68"/>
      <c r="H27" s="50"/>
      <c r="I27" s="42"/>
      <c r="J27" s="42"/>
    </row>
    <row r="28" spans="1:10">
      <c r="A28" s="21" t="s">
        <v>140</v>
      </c>
      <c r="B28">
        <v>-812.17860598039999</v>
      </c>
      <c r="C28" s="13">
        <f>(B28+B31-$B$8)*627.51</f>
        <v>9.7471410679398076</v>
      </c>
      <c r="F28" s="38">
        <v>0.12048474020004959</v>
      </c>
      <c r="G28" s="38">
        <f>F28+B28</f>
        <v>-812.05812124019997</v>
      </c>
      <c r="H28" s="13">
        <f>(G28+G31-$G$8)*627.51</f>
        <v>-8.5577758076670261</v>
      </c>
      <c r="I28" s="42"/>
      <c r="J28" s="42"/>
    </row>
    <row r="29" spans="1:10">
      <c r="A29" s="70"/>
      <c r="D29" s="51"/>
      <c r="F29" t="s">
        <v>48</v>
      </c>
      <c r="H29" s="50"/>
      <c r="I29" s="42"/>
      <c r="J29" s="42"/>
    </row>
    <row r="30" spans="1:10">
      <c r="A30" s="21" t="s">
        <v>141</v>
      </c>
      <c r="B30">
        <v>-812.20723949980004</v>
      </c>
      <c r="C30" s="13">
        <f>(B30+B31-$B$8)*627.51</f>
        <v>-8.220678690782913</v>
      </c>
      <c r="D30" s="13"/>
      <c r="F30" s="38">
        <v>0.12215910879999684</v>
      </c>
      <c r="G30" s="38">
        <f>F30+B30</f>
        <v>-812.08508039100002</v>
      </c>
      <c r="H30" s="39">
        <f>(G30+G31-$G$8)*627.51</f>
        <v>-25.474912526136986</v>
      </c>
      <c r="I30" s="42"/>
      <c r="J30" s="42"/>
    </row>
    <row r="31" spans="1:10">
      <c r="A31" s="21" t="s">
        <v>70</v>
      </c>
      <c r="B31">
        <v>-229.11505738389999</v>
      </c>
      <c r="C31" s="27"/>
      <c r="E31" s="13"/>
      <c r="F31" s="38">
        <v>3.5534110399999007E-2</v>
      </c>
      <c r="G31" s="38">
        <f>F31+B31</f>
        <v>-229.0795232735</v>
      </c>
      <c r="H31" s="52"/>
      <c r="I31" s="42"/>
      <c r="J31" s="42"/>
    </row>
    <row r="32" spans="1:10">
      <c r="A32" s="70"/>
      <c r="F32" t="s">
        <v>48</v>
      </c>
      <c r="H32" s="50"/>
      <c r="I32" s="42"/>
      <c r="J32" s="42"/>
    </row>
    <row r="33" spans="1:14">
      <c r="A33" s="21" t="s">
        <v>139</v>
      </c>
      <c r="B33">
        <v>-812.23006073709996</v>
      </c>
      <c r="C33" s="13">
        <f>(B33+B31-$B$8)*627.51</f>
        <v>-22.541233308857194</v>
      </c>
      <c r="D33" s="51"/>
      <c r="E33" s="13"/>
      <c r="F33" s="38">
        <v>0.12424893580002845</v>
      </c>
      <c r="G33" s="38">
        <f>F33+B33</f>
        <v>-812.10581180129998</v>
      </c>
      <c r="H33" s="39">
        <f>(G33+G31-$G$8)*627.51</f>
        <v>-38.484079803464226</v>
      </c>
      <c r="I33" s="42"/>
      <c r="J33" s="42"/>
    </row>
    <row r="34" spans="1:14">
      <c r="C34" s="13"/>
      <c r="H34" s="13"/>
      <c r="I34" s="13"/>
    </row>
    <row r="36" spans="1:14" ht="17" thickBot="1"/>
    <row r="37" spans="1:14" s="4" customFormat="1">
      <c r="A37" s="151" t="s">
        <v>26</v>
      </c>
      <c r="B37" s="152"/>
      <c r="C37" s="152"/>
      <c r="D37" s="152"/>
    </row>
    <row r="38" spans="1:14">
      <c r="A38" s="28"/>
    </row>
    <row r="39" spans="1:14">
      <c r="A39" s="21" t="s">
        <v>71</v>
      </c>
      <c r="B39" s="38">
        <v>-1041.3091964093001</v>
      </c>
      <c r="C39" s="13"/>
      <c r="D39" s="27"/>
      <c r="E39" s="38"/>
      <c r="F39" s="38">
        <v>0.18518956799998704</v>
      </c>
      <c r="G39" s="38">
        <f>F39+B39</f>
        <v>-1041.1240068413001</v>
      </c>
      <c r="H39" s="13"/>
      <c r="I39" s="27"/>
      <c r="N39" s="29"/>
    </row>
    <row r="40" spans="1:14">
      <c r="A40" s="31" t="s">
        <v>78</v>
      </c>
      <c r="B40" s="38">
        <v>-1041.2525170718</v>
      </c>
      <c r="C40" s="13">
        <f>(B40-$B$39)*627.51</f>
        <v>35.566851074687619</v>
      </c>
      <c r="D40" s="13"/>
      <c r="E40" s="38"/>
      <c r="F40" s="38">
        <v>0.18337451599995802</v>
      </c>
      <c r="G40" s="38">
        <f>F40+B40</f>
        <v>-1041.0691425558</v>
      </c>
      <c r="H40" s="13">
        <f>(G40-$G$39)*627.51</f>
        <v>34.427887794177941</v>
      </c>
      <c r="I40" s="13"/>
      <c r="N40" s="29"/>
    </row>
    <row r="41" spans="1:14" ht="17" thickBot="1">
      <c r="A41" s="11"/>
      <c r="B41" s="71"/>
      <c r="C41" s="73"/>
      <c r="D41" s="71"/>
      <c r="E41" s="71"/>
      <c r="F41" s="71"/>
      <c r="G41" s="71"/>
      <c r="H41" s="73"/>
      <c r="I41" s="71"/>
      <c r="J41" s="71"/>
      <c r="K41" s="71"/>
      <c r="L41" s="71"/>
    </row>
    <row r="42" spans="1:14" s="4" customFormat="1">
      <c r="A42" s="151" t="s">
        <v>27</v>
      </c>
      <c r="B42" s="152"/>
      <c r="C42" s="152"/>
      <c r="D42" s="152"/>
      <c r="H42" s="96"/>
    </row>
    <row r="43" spans="1:14">
      <c r="A43" s="11"/>
    </row>
    <row r="44" spans="1:14">
      <c r="A44" s="21" t="s">
        <v>71</v>
      </c>
      <c r="B44" s="38">
        <v>-1041.3091964093001</v>
      </c>
      <c r="C44" s="13"/>
      <c r="D44" s="27"/>
      <c r="E44" s="38"/>
      <c r="F44" s="38">
        <v>0.18518956799998704</v>
      </c>
      <c r="G44" s="38">
        <f>F44+B44</f>
        <v>-1041.1240068413001</v>
      </c>
      <c r="H44" s="13"/>
    </row>
    <row r="45" spans="1:14">
      <c r="A45" s="21" t="s">
        <v>72</v>
      </c>
      <c r="B45" s="6">
        <v>-1041.2158456959</v>
      </c>
      <c r="C45" s="13">
        <f>(B45-$B$44)*627.51</f>
        <v>58.578506165642644</v>
      </c>
      <c r="D45" s="13"/>
      <c r="E45" s="21"/>
      <c r="F45" s="38">
        <v>0.17949672399995506</v>
      </c>
      <c r="G45" s="38">
        <f>F45+B45</f>
        <v>-1041.0363489719</v>
      </c>
      <c r="H45" s="13">
        <f>(G45-$G$44)*627.51</f>
        <v>55.006189627268178</v>
      </c>
      <c r="I45" s="6"/>
      <c r="J45" s="6"/>
      <c r="K45" s="6"/>
      <c r="L45" s="6"/>
    </row>
    <row r="46" spans="1:14">
      <c r="A46" s="21"/>
      <c r="D46" s="13"/>
      <c r="F46" s="38" t="s">
        <v>48</v>
      </c>
      <c r="I46" s="22"/>
    </row>
    <row r="47" spans="1:14">
      <c r="A47" s="70" t="s">
        <v>136</v>
      </c>
      <c r="B47">
        <v>-1041.2117474849999</v>
      </c>
      <c r="C47" s="13">
        <f>(B47-$B$44)*627.51</f>
        <v>61.150174487571071</v>
      </c>
      <c r="D47" s="13"/>
      <c r="F47" s="38">
        <v>0.17990471200005231</v>
      </c>
      <c r="G47" s="38">
        <f>F47+B47</f>
        <v>-1041.0318427729999</v>
      </c>
      <c r="H47" s="13">
        <f>(G47-$G$44)*627.51</f>
        <v>57.833874499080565</v>
      </c>
      <c r="I47" s="115"/>
    </row>
    <row r="48" spans="1:14">
      <c r="A48" s="70"/>
      <c r="C48" s="13"/>
      <c r="D48" s="13"/>
      <c r="F48" s="38" t="s">
        <v>48</v>
      </c>
      <c r="H48" s="13"/>
    </row>
    <row r="49" spans="1:9">
      <c r="A49" s="70" t="s">
        <v>137</v>
      </c>
      <c r="B49">
        <v>-1041.2118518984</v>
      </c>
      <c r="C49" s="13">
        <f>(B49-$B$44)*627.51</f>
        <v>61.084654034877502</v>
      </c>
      <c r="D49" s="13"/>
      <c r="F49" s="38">
        <v>0.17927122200007944</v>
      </c>
      <c r="G49" s="38">
        <f>F49+B49</f>
        <v>-1041.0325806763999</v>
      </c>
      <c r="H49" s="13">
        <f>(G49-$G$44)*627.51</f>
        <v>57.370832736532549</v>
      </c>
    </row>
    <row r="50" spans="1:9">
      <c r="A50" s="70"/>
      <c r="D50" s="13"/>
      <c r="F50" s="38" t="s">
        <v>48</v>
      </c>
      <c r="I50" s="22"/>
    </row>
    <row r="51" spans="1:9">
      <c r="A51" s="70" t="s">
        <v>73</v>
      </c>
      <c r="B51" s="38">
        <v>-1041.1750232663001</v>
      </c>
      <c r="C51" s="13">
        <f>(B51-$B$44)*627.51</f>
        <v>84.19498896392885</v>
      </c>
      <c r="D51" s="13"/>
      <c r="E51" s="38"/>
      <c r="F51" s="38">
        <v>0.17809154000001398</v>
      </c>
      <c r="G51" s="38">
        <f>F51+B51</f>
        <v>-1040.9969317263001</v>
      </c>
      <c r="H51" s="13">
        <f>(G51-$G$44)*627.51</f>
        <v>79.740905413665757</v>
      </c>
      <c r="I51" s="13"/>
    </row>
    <row r="52" spans="1:9">
      <c r="A52" s="21"/>
      <c r="B52" s="38"/>
      <c r="C52" s="13"/>
      <c r="D52" s="13"/>
      <c r="E52" s="38"/>
      <c r="F52" s="38" t="s">
        <v>48</v>
      </c>
      <c r="G52" s="38"/>
      <c r="H52" s="13"/>
      <c r="I52" s="13"/>
    </row>
    <row r="53" spans="1:9">
      <c r="A53" s="70" t="s">
        <v>74</v>
      </c>
      <c r="B53" s="38">
        <v>-1041.1695929632999</v>
      </c>
      <c r="C53" s="13">
        <f>(B53-$B$44)*627.51</f>
        <v>87.602558399546226</v>
      </c>
      <c r="D53" s="13"/>
      <c r="E53" s="38"/>
      <c r="F53" s="38">
        <v>0.17772085199994764</v>
      </c>
      <c r="G53" s="38">
        <f>F53+B53</f>
        <v>-1040.9918721112999</v>
      </c>
      <c r="H53" s="13">
        <f>(G53-$G$44)*627.51</f>
        <v>82.915864422418565</v>
      </c>
      <c r="I53" s="13"/>
    </row>
    <row r="54" spans="1:9">
      <c r="A54" s="70"/>
      <c r="B54" s="38"/>
      <c r="C54" s="13"/>
      <c r="D54" s="13"/>
      <c r="E54" s="38"/>
      <c r="F54" s="38" t="s">
        <v>48</v>
      </c>
      <c r="G54" s="38"/>
      <c r="H54" s="13"/>
      <c r="I54" s="33"/>
    </row>
    <row r="55" spans="1:9">
      <c r="A55" s="70" t="s">
        <v>143</v>
      </c>
      <c r="B55" s="38">
        <v>-1041.2267451504999</v>
      </c>
      <c r="C55" s="13">
        <f>(B55-$B$44)*627.51</f>
        <v>51.738989409663198</v>
      </c>
      <c r="D55" s="13"/>
      <c r="E55" s="38"/>
      <c r="F55" s="38">
        <v>0.18066720199999509</v>
      </c>
      <c r="G55" s="38">
        <f>F55+B55</f>
        <v>-1041.0460779484999</v>
      </c>
      <c r="H55" s="13">
        <f>(G55-$G$44)*627.51</f>
        <v>48.901159521036774</v>
      </c>
      <c r="I55" s="13"/>
    </row>
    <row r="56" spans="1:9">
      <c r="A56" s="21"/>
      <c r="D56" s="13"/>
      <c r="F56" s="38" t="s">
        <v>48</v>
      </c>
    </row>
    <row r="57" spans="1:9">
      <c r="A57" s="78" t="s">
        <v>144</v>
      </c>
      <c r="B57">
        <v>-1041.2098763919</v>
      </c>
      <c r="C57" s="13">
        <f>(B57-$B$44)*627.51</f>
        <v>62.32430411869418</v>
      </c>
      <c r="D57" s="13"/>
      <c r="F57" s="38">
        <v>0.17947371999998724</v>
      </c>
      <c r="G57" s="38">
        <f>F57+B57</f>
        <v>-1041.0304026719</v>
      </c>
      <c r="H57" s="13">
        <f>(G57-$G$44)*627.51</f>
        <v>58.737552340271357</v>
      </c>
      <c r="I57" s="13"/>
    </row>
    <row r="58" spans="1:9">
      <c r="A58" s="70"/>
      <c r="D58" s="13"/>
      <c r="F58" s="38" t="s">
        <v>48</v>
      </c>
    </row>
    <row r="59" spans="1:9">
      <c r="A59" s="78" t="s">
        <v>145</v>
      </c>
      <c r="B59">
        <v>-1041.2317135609001</v>
      </c>
      <c r="C59" s="13">
        <f>(B59-$B$44)*627.51</f>
        <v>48.621262199481123</v>
      </c>
      <c r="D59" s="13"/>
      <c r="F59" s="38">
        <v>0.17731873399998221</v>
      </c>
      <c r="G59" s="38">
        <f>F59+B59</f>
        <v>-1041.0543948269001</v>
      </c>
      <c r="H59" s="13">
        <f>(G59-$G$44)*627.51</f>
        <v>43.682235156166627</v>
      </c>
    </row>
    <row r="60" spans="1:9">
      <c r="A60" s="70"/>
      <c r="D60" s="13"/>
      <c r="F60" s="38" t="s">
        <v>48</v>
      </c>
    </row>
    <row r="61" spans="1:9">
      <c r="A61" s="21" t="s">
        <v>141</v>
      </c>
      <c r="B61">
        <v>-812.20723949980004</v>
      </c>
      <c r="C61" s="13">
        <f>(B61+B62-$B$44)*627.51</f>
        <v>-8.220678690782913</v>
      </c>
      <c r="D61" s="13"/>
      <c r="F61" s="38">
        <v>0.12215910879999684</v>
      </c>
      <c r="G61" s="38">
        <f>F61+B61</f>
        <v>-812.08508039100002</v>
      </c>
      <c r="H61" s="13">
        <f>(G61+G62-$G$44)*627.51</f>
        <v>-25.474912526136986</v>
      </c>
    </row>
    <row r="62" spans="1:9">
      <c r="A62" s="21" t="s">
        <v>70</v>
      </c>
      <c r="B62">
        <v>-229.11505738389999</v>
      </c>
      <c r="C62" s="27"/>
      <c r="D62" s="13"/>
      <c r="E62" s="13"/>
      <c r="F62" s="38">
        <v>3.5534110399999007E-2</v>
      </c>
      <c r="G62" s="38">
        <f>F62+B62</f>
        <v>-229.0795232735</v>
      </c>
      <c r="H62" s="27"/>
    </row>
    <row r="63" spans="1:9">
      <c r="A63" s="70"/>
      <c r="D63" s="13"/>
      <c r="F63" s="38"/>
    </row>
    <row r="64" spans="1:9">
      <c r="A64" s="21" t="s">
        <v>139</v>
      </c>
      <c r="B64">
        <v>-812.23006073709996</v>
      </c>
      <c r="C64" s="13">
        <f>(B64+B62-$B$44)*627.51</f>
        <v>-22.541233308857194</v>
      </c>
      <c r="D64" s="13"/>
      <c r="E64" s="13"/>
      <c r="F64" s="38">
        <v>0.12424893580002845</v>
      </c>
      <c r="G64" s="38">
        <f>F64+B64</f>
        <v>-812.10581180129998</v>
      </c>
      <c r="H64" s="13">
        <f>(G64+G62-$G$44)*627.51</f>
        <v>-38.484079803464226</v>
      </c>
    </row>
    <row r="65" spans="1:12" ht="17" thickBot="1">
      <c r="A65" s="1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</row>
    <row r="66" spans="1:12" s="4" customFormat="1">
      <c r="A66" s="151" t="s">
        <v>29</v>
      </c>
      <c r="B66" s="152"/>
      <c r="C66" s="152"/>
      <c r="D66" s="152"/>
    </row>
    <row r="68" spans="1:12">
      <c r="A68" s="21" t="s">
        <v>71</v>
      </c>
      <c r="B68" s="38">
        <v>-1041.3091964093001</v>
      </c>
      <c r="C68" s="13"/>
      <c r="D68" s="13"/>
      <c r="E68" s="38"/>
      <c r="F68" s="38">
        <v>0.18518956799998704</v>
      </c>
      <c r="G68" s="38">
        <f>F68+B68</f>
        <v>-1041.1240068413001</v>
      </c>
      <c r="H68" s="13"/>
    </row>
    <row r="69" spans="1:12">
      <c r="A69" s="21"/>
      <c r="B69" s="38"/>
      <c r="C69" s="13"/>
      <c r="D69" s="27"/>
      <c r="E69" s="38"/>
      <c r="F69" s="38"/>
      <c r="G69" s="38"/>
      <c r="H69" s="13"/>
      <c r="J69" s="27"/>
    </row>
    <row r="70" spans="1:12">
      <c r="A70" s="21" t="s">
        <v>75</v>
      </c>
      <c r="B70">
        <v>-1117.7056626189999</v>
      </c>
      <c r="C70" s="13">
        <f>(B70-B71-B68)*627.51</f>
        <v>27.522960274319964</v>
      </c>
      <c r="D70" s="13"/>
      <c r="F70" s="38">
        <v>0.21081703905874746</v>
      </c>
      <c r="G70" s="38">
        <f>F70+B70</f>
        <v>-1117.4948455799411</v>
      </c>
      <c r="H70" s="39">
        <f>(G70-$G$71-$G$68)*627.51</f>
        <v>41.738802122243939</v>
      </c>
      <c r="I70" s="91" t="s">
        <v>82</v>
      </c>
      <c r="J70" s="39"/>
    </row>
    <row r="71" spans="1:12">
      <c r="A71" s="70" t="s">
        <v>34</v>
      </c>
      <c r="B71">
        <v>-76.440326802000001</v>
      </c>
      <c r="F71" s="38">
        <v>2.9731040400008623E-3</v>
      </c>
      <c r="G71" s="38">
        <f>F71+B71</f>
        <v>-76.437353697960006</v>
      </c>
    </row>
    <row r="72" spans="1:12">
      <c r="A72" s="70"/>
    </row>
    <row r="73" spans="1:12">
      <c r="A73" s="21" t="s">
        <v>70</v>
      </c>
      <c r="B73">
        <v>-229.11505738389999</v>
      </c>
      <c r="C73" s="13"/>
      <c r="D73" s="13"/>
      <c r="E73" s="13"/>
      <c r="F73" s="38">
        <v>3.5534110399999007E-2</v>
      </c>
      <c r="G73" s="38">
        <f>F73+B73</f>
        <v>-229.0795232735</v>
      </c>
      <c r="H73" s="27"/>
    </row>
    <row r="74" spans="1:12">
      <c r="A74" s="21" t="s">
        <v>77</v>
      </c>
      <c r="B74">
        <v>-888.65088928110004</v>
      </c>
      <c r="C74" s="13">
        <f>(B74+B73-B71-B68)*627.51</f>
        <v>-10.305881431206661</v>
      </c>
      <c r="D74" s="13"/>
      <c r="F74" s="38">
        <v>0.15141345180004465</v>
      </c>
      <c r="G74" s="38">
        <f>F74+B74</f>
        <v>-888.49947582929997</v>
      </c>
      <c r="H74" s="13">
        <f>(G74+G73-G71-G68)*627.51</f>
        <v>-11.068375006987795</v>
      </c>
      <c r="J74" s="13"/>
    </row>
    <row r="76" spans="1:12" ht="17" thickBot="1"/>
    <row r="77" spans="1:12" s="4" customFormat="1">
      <c r="A77" s="151" t="s">
        <v>35</v>
      </c>
      <c r="B77" s="152"/>
      <c r="C77" s="152"/>
      <c r="D77" s="152"/>
    </row>
    <row r="79" spans="1:12">
      <c r="A79" t="s">
        <v>36</v>
      </c>
      <c r="B79">
        <v>-967.16278369999998</v>
      </c>
      <c r="F79" s="38">
        <v>0.19820386800001871</v>
      </c>
      <c r="G79" s="38">
        <f>F79+B79</f>
        <v>-966.96457983199991</v>
      </c>
    </row>
    <row r="80" spans="1:12">
      <c r="A80" t="s">
        <v>37</v>
      </c>
      <c r="B80">
        <v>-967.12766910339997</v>
      </c>
      <c r="C80" s="13">
        <f>(B80-B79)*627.51</f>
        <v>22.034760512472509</v>
      </c>
      <c r="F80" s="38">
        <v>0.19650601220002956</v>
      </c>
      <c r="G80" s="38">
        <f>F80+B80</f>
        <v>-966.93116309119989</v>
      </c>
      <c r="H80" s="13">
        <f>(G80-G79)*627.51</f>
        <v>20.969339019421312</v>
      </c>
    </row>
    <row r="81" spans="1:9" ht="17" thickBot="1"/>
    <row r="82" spans="1:9" s="4" customFormat="1">
      <c r="A82" s="151" t="s">
        <v>155</v>
      </c>
      <c r="B82" s="152"/>
      <c r="C82" s="152"/>
      <c r="D82" s="152"/>
    </row>
    <row r="83" spans="1:9">
      <c r="F83" s="22"/>
      <c r="I83" s="22"/>
    </row>
    <row r="84" spans="1:9">
      <c r="A84" t="s">
        <v>41</v>
      </c>
      <c r="B84">
        <v>-1041.2132945137</v>
      </c>
      <c r="C84" s="13">
        <f>(B84-$B$8)*627.51</f>
        <v>60.179398507978824</v>
      </c>
      <c r="E84" s="13"/>
      <c r="F84" s="40">
        <v>0.18042443400004232</v>
      </c>
      <c r="G84" s="38">
        <f>F84+B84</f>
        <v>-1041.0328700796999</v>
      </c>
      <c r="H84" s="13">
        <f>(G84-$G$8)*627.51</f>
        <v>57.189229271730568</v>
      </c>
      <c r="I84" s="13"/>
    </row>
    <row r="85" spans="1:9">
      <c r="A85" t="s">
        <v>42</v>
      </c>
      <c r="B85">
        <v>-1041.2118518984</v>
      </c>
      <c r="C85" s="13">
        <f>(B85-$B$8)*627.51</f>
        <v>61.084654034877502</v>
      </c>
      <c r="E85" s="13"/>
      <c r="F85" s="40">
        <v>0.17927122200007944</v>
      </c>
      <c r="G85" s="38">
        <f>F85+B85</f>
        <v>-1041.0325806763999</v>
      </c>
      <c r="H85" s="13">
        <f>(G85-$G$8)*627.51</f>
        <v>57.370832736532549</v>
      </c>
      <c r="I85" s="13"/>
    </row>
    <row r="86" spans="1:9">
      <c r="A86" t="s">
        <v>43</v>
      </c>
      <c r="B86">
        <v>-1041.2116957709</v>
      </c>
      <c r="C86" s="13">
        <f>(B86-$B$8)*627.51</f>
        <v>61.182625602450678</v>
      </c>
      <c r="E86" s="13"/>
      <c r="F86" s="40">
        <v>0.1805785719999676</v>
      </c>
      <c r="G86" s="38">
        <f>F86+B86</f>
        <v>-1041.0311171988999</v>
      </c>
      <c r="H86" s="13">
        <f>(G86-$G$8)*627.51</f>
        <v>58.289179502564082</v>
      </c>
      <c r="I86" s="13"/>
    </row>
    <row r="87" spans="1:9">
      <c r="A87" t="s">
        <v>44</v>
      </c>
      <c r="B87">
        <v>-1041.2132926419999</v>
      </c>
      <c r="C87" s="13">
        <f>(B87-$B$8)*627.51</f>
        <v>60.180573018495068</v>
      </c>
      <c r="E87" s="13"/>
      <c r="F87" s="40">
        <v>0.18042581599997903</v>
      </c>
      <c r="G87" s="38">
        <f>F87+B87</f>
        <v>-1041.0328668259999</v>
      </c>
      <c r="H87" s="13">
        <f>(G87-$G$8)*627.51</f>
        <v>57.191271001027104</v>
      </c>
      <c r="I87" s="13"/>
    </row>
  </sheetData>
  <mergeCells count="8">
    <mergeCell ref="A77:D77"/>
    <mergeCell ref="A82:D82"/>
    <mergeCell ref="A6:D6"/>
    <mergeCell ref="A2:C2"/>
    <mergeCell ref="A3:F3"/>
    <mergeCell ref="A37:D37"/>
    <mergeCell ref="A42:D42"/>
    <mergeCell ref="A66:D6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FBBB-039B-F040-BB78-FC7DEE108010}">
  <dimension ref="A1:N83"/>
  <sheetViews>
    <sheetView workbookViewId="0">
      <pane ySplit="3" topLeftCell="A4" activePane="bottomLeft" state="frozen"/>
      <selection pane="bottomLeft" sqref="A1:L1"/>
    </sheetView>
  </sheetViews>
  <sheetFormatPr baseColWidth="10" defaultRowHeight="16"/>
  <cols>
    <col min="1" max="1" width="28.83203125" customWidth="1"/>
    <col min="2" max="2" width="12.1640625" customWidth="1"/>
  </cols>
  <sheetData>
    <row r="1" spans="1:14" ht="19">
      <c r="A1" s="140" t="s">
        <v>58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</row>
    <row r="2" spans="1:14" ht="19">
      <c r="A2" s="104" t="s">
        <v>123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</row>
    <row r="3" spans="1:14">
      <c r="A3" s="143" t="s">
        <v>18</v>
      </c>
      <c r="B3" s="143"/>
      <c r="C3" s="22" t="s">
        <v>57</v>
      </c>
      <c r="D3" s="22" t="s">
        <v>56</v>
      </c>
      <c r="E3" s="22" t="s">
        <v>55</v>
      </c>
      <c r="F3" s="22" t="s">
        <v>54</v>
      </c>
      <c r="G3" s="22" t="s">
        <v>53</v>
      </c>
      <c r="H3" s="22"/>
      <c r="I3" s="22"/>
      <c r="J3" s="22" t="s">
        <v>52</v>
      </c>
      <c r="K3" s="22" t="s">
        <v>51</v>
      </c>
      <c r="L3" s="22" t="s">
        <v>50</v>
      </c>
      <c r="N3" s="22"/>
    </row>
    <row r="4" spans="1:14">
      <c r="A4" s="21" t="s">
        <v>71</v>
      </c>
      <c r="C4" s="53">
        <v>0.18526278000013008</v>
      </c>
      <c r="D4" s="53">
        <v>0.18370998999989752</v>
      </c>
      <c r="E4">
        <v>0.18390657000009014</v>
      </c>
      <c r="F4">
        <v>0.18539918999999827</v>
      </c>
      <c r="G4">
        <v>0.18766930999981923</v>
      </c>
      <c r="H4" s="53"/>
      <c r="J4" s="53">
        <f t="array" ref="J4">IF(ISNUMBER(C4:H4),AVERAGE(C4:H4),"")</f>
        <v>0.18518956799998704</v>
      </c>
      <c r="K4" s="53">
        <f t="array" ref="K4">IF(ISNUMBER(C4:H4),MAX(C4:H4),"")</f>
        <v>0.18766930999981923</v>
      </c>
      <c r="L4" s="53">
        <f t="array" ref="L4">IF(ISNUMBER(C4:H4),MIN(C4:H4),"")</f>
        <v>0.18370998999989752</v>
      </c>
      <c r="N4" s="21"/>
    </row>
    <row r="5" spans="1:14">
      <c r="A5" s="21" t="s">
        <v>72</v>
      </c>
      <c r="C5" s="53">
        <v>0.17961101000014423</v>
      </c>
      <c r="D5" s="53">
        <v>0.17797290999988036</v>
      </c>
      <c r="E5">
        <v>0.17839602000003651</v>
      </c>
      <c r="F5">
        <v>0.17975718999991841</v>
      </c>
      <c r="G5">
        <v>0.18174648999979581</v>
      </c>
      <c r="H5" s="53"/>
      <c r="J5" s="53">
        <f t="array" ref="J5">IF(ISNUMBER(C5:H5),AVERAGE(C5:H5),"")</f>
        <v>0.17949672399995506</v>
      </c>
      <c r="K5" s="53">
        <f t="array" ref="K5">IF(ISNUMBER(C5:H5),MAX(C5:H5),"")</f>
        <v>0.18174648999979581</v>
      </c>
      <c r="L5" s="53">
        <f t="array" ref="L5">IF(ISNUMBER(C5:H5),MIN(C5:H5),"")</f>
        <v>0.17797290999988036</v>
      </c>
    </row>
    <row r="6" spans="1:14">
      <c r="A6" s="21"/>
      <c r="C6" s="53"/>
      <c r="D6" s="53"/>
      <c r="H6" s="53"/>
      <c r="J6" s="53" t="str">
        <f t="array" ref="J6">IF(ISNUMBER(C6:H6),AVERAGE(C6:H6),"")</f>
        <v/>
      </c>
      <c r="K6" s="53" t="str">
        <f t="array" ref="K6">IF(ISNUMBER(C6:H6),MAX(C6:H6),"")</f>
        <v/>
      </c>
      <c r="L6" s="53" t="str">
        <f t="array" ref="L6">IF(ISNUMBER(C6:H6),MIN(C6:H6),"")</f>
        <v/>
      </c>
    </row>
    <row r="7" spans="1:14">
      <c r="A7" s="70" t="s">
        <v>136</v>
      </c>
      <c r="C7" s="53">
        <v>0.18001787000002878</v>
      </c>
      <c r="D7" s="53">
        <v>0.17837612000016634</v>
      </c>
      <c r="E7">
        <v>0.17875286999992568</v>
      </c>
      <c r="F7">
        <v>0.18012121000015213</v>
      </c>
      <c r="G7">
        <v>0.18225548999998864</v>
      </c>
      <c r="H7" s="53"/>
      <c r="J7" s="53">
        <f t="array" ref="J7">IF(ISNUMBER(C7:H7),AVERAGE(C7:H7),"")</f>
        <v>0.17990471200005231</v>
      </c>
      <c r="K7" s="53">
        <f t="array" ref="K7">IF(ISNUMBER(C7:H7),MAX(C7:H7),"")</f>
        <v>0.18225548999998864</v>
      </c>
      <c r="L7" s="53">
        <f t="array" ref="L7">IF(ISNUMBER(C7:H7),MIN(C7:H7),"")</f>
        <v>0.17837612000016634</v>
      </c>
    </row>
    <row r="8" spans="1:14">
      <c r="A8" s="70"/>
      <c r="C8" s="53"/>
      <c r="D8" s="53"/>
      <c r="H8" s="53"/>
      <c r="J8" s="53" t="str">
        <f t="array" ref="J8">IF(ISNUMBER(C8:H8),AVERAGE(C8:H8),"")</f>
        <v/>
      </c>
      <c r="K8" s="53" t="str">
        <f t="array" ref="K8">IF(ISNUMBER(C8:H8),MAX(C8:H8),"")</f>
        <v/>
      </c>
      <c r="L8" s="53" t="str">
        <f t="array" ref="L8">IF(ISNUMBER(C8:H8),MIN(C8:H8),"")</f>
        <v/>
      </c>
    </row>
    <row r="9" spans="1:14">
      <c r="A9" s="70" t="s">
        <v>137</v>
      </c>
      <c r="C9" s="53">
        <v>0.17958248000013555</v>
      </c>
      <c r="D9" s="53">
        <v>0.17796500000008564</v>
      </c>
      <c r="E9">
        <v>0.17750625999997283</v>
      </c>
      <c r="F9">
        <v>0.17944596000006641</v>
      </c>
      <c r="G9">
        <v>0.18185641000013675</v>
      </c>
      <c r="H9" s="53"/>
      <c r="J9" s="53">
        <f t="array" ref="J9">IF(ISNUMBER(C9:H9),AVERAGE(C9:H9),"")</f>
        <v>0.17927122200007944</v>
      </c>
      <c r="K9" s="53">
        <f t="array" ref="K9">IF(ISNUMBER(C9:H9),MAX(C9:H9),"")</f>
        <v>0.18185641000013675</v>
      </c>
      <c r="L9" s="53">
        <f t="array" ref="L9">IF(ISNUMBER(C9:H9),MIN(C9:H9),"")</f>
        <v>0.17750625999997283</v>
      </c>
    </row>
    <row r="10" spans="1:14">
      <c r="A10" s="70"/>
      <c r="C10" s="53"/>
      <c r="D10" s="53"/>
      <c r="H10" s="53"/>
      <c r="J10" s="53" t="str">
        <f t="array" ref="J10">IF(ISNUMBER(C10:H10),AVERAGE(C10:H10),"")</f>
        <v/>
      </c>
      <c r="K10" s="53" t="str">
        <f t="array" ref="K10">IF(ISNUMBER(C10:H10),MAX(C10:H10),"")</f>
        <v/>
      </c>
      <c r="L10" s="53" t="str">
        <f t="array" ref="L10">IF(ISNUMBER(C10:H10),MIN(C10:H10),"")</f>
        <v/>
      </c>
    </row>
    <row r="11" spans="1:14">
      <c r="A11" s="70" t="s">
        <v>68</v>
      </c>
      <c r="C11" s="53">
        <v>0.17945274999988214</v>
      </c>
      <c r="D11" s="53">
        <v>0.17731763999995565</v>
      </c>
      <c r="E11">
        <v>0.17772309999986646</v>
      </c>
      <c r="F11">
        <v>0.17924468999990495</v>
      </c>
      <c r="G11">
        <v>0.18140089999997144</v>
      </c>
      <c r="H11" s="53"/>
      <c r="J11" s="53">
        <f t="array" ref="J11">IF(ISNUMBER(C11:H11),AVERAGE(C11:H11),"")</f>
        <v>0.17902781599991613</v>
      </c>
      <c r="K11" s="53">
        <f t="array" ref="K11">IF(ISNUMBER(C11:H11),MAX(C11:H11),"")</f>
        <v>0.18140089999997144</v>
      </c>
      <c r="L11" s="53">
        <f t="array" ref="L11">IF(ISNUMBER(C11:H11),MIN(C11:H11),"")</f>
        <v>0.17731763999995565</v>
      </c>
    </row>
    <row r="12" spans="1:14">
      <c r="A12" s="70"/>
      <c r="C12" s="53"/>
      <c r="D12" s="53"/>
      <c r="H12" s="53"/>
      <c r="J12" s="53" t="str">
        <f t="array" ref="J12">IF(ISNUMBER(C12:H12),AVERAGE(C12:H12),"")</f>
        <v/>
      </c>
      <c r="K12" s="53" t="str">
        <f t="array" ref="K12">IF(ISNUMBER(C12:H12),MAX(C12:H12),"")</f>
        <v/>
      </c>
      <c r="L12" s="53" t="str">
        <f t="array" ref="L12">IF(ISNUMBER(C12:H12),MIN(C12:H12),"")</f>
        <v/>
      </c>
    </row>
    <row r="13" spans="1:14">
      <c r="A13" s="21" t="s">
        <v>66</v>
      </c>
      <c r="C13" s="53">
        <v>0.17902361999995264</v>
      </c>
      <c r="D13" s="53">
        <v>0.17706992000012178</v>
      </c>
      <c r="E13">
        <v>0.17744425000000774</v>
      </c>
      <c r="F13">
        <v>0.1789005600001019</v>
      </c>
      <c r="G13">
        <v>0.18091585999991366</v>
      </c>
      <c r="H13" s="53"/>
      <c r="J13" s="53">
        <f t="array" ref="J13">IF(ISNUMBER(C13:H13),AVERAGE(C13:H13),"")</f>
        <v>0.17867084200001954</v>
      </c>
      <c r="K13" s="53">
        <f t="array" ref="K13">IF(ISNUMBER(C13:H13),MAX(C13:H13),"")</f>
        <v>0.18091585999991366</v>
      </c>
      <c r="L13" s="53">
        <f t="array" ref="L13">IF(ISNUMBER(C13:H13),MIN(C13:H13),"")</f>
        <v>0.17706992000012178</v>
      </c>
    </row>
    <row r="14" spans="1:14">
      <c r="A14" s="70"/>
      <c r="C14" s="53"/>
      <c r="D14" s="53"/>
      <c r="H14" s="53"/>
      <c r="J14" s="53" t="str">
        <f t="array" ref="J14">IF(ISNUMBER(C14:H14),AVERAGE(C14:H14),"")</f>
        <v/>
      </c>
      <c r="K14" s="53" t="str">
        <f t="array" ref="K14">IF(ISNUMBER(C14:H14),MAX(C14:H14),"")</f>
        <v/>
      </c>
      <c r="L14" s="53" t="str">
        <f t="array" ref="L14">IF(ISNUMBER(C14:H14),MIN(C14:H14),"")</f>
        <v/>
      </c>
    </row>
    <row r="15" spans="1:14">
      <c r="A15" s="21" t="s">
        <v>132</v>
      </c>
      <c r="C15" s="53">
        <v>0.17924447999985205</v>
      </c>
      <c r="D15" s="53">
        <v>0.17722842999978639</v>
      </c>
      <c r="E15">
        <v>0.17786088999991989</v>
      </c>
      <c r="F15">
        <v>0.17903354000009131</v>
      </c>
      <c r="G15">
        <v>0.18125200999998015</v>
      </c>
      <c r="H15" s="53"/>
      <c r="J15" s="53">
        <f t="array" ref="J15">IF(ISNUMBER(C15:H15),AVERAGE(C15:H15),"")</f>
        <v>0.17892386999992596</v>
      </c>
      <c r="K15" s="53">
        <f t="array" ref="K15">IF(ISNUMBER(C15:H15),MAX(C15:H15),"")</f>
        <v>0.18125200999998015</v>
      </c>
      <c r="L15" s="53">
        <f t="array" ref="L15">IF(ISNUMBER(C15:H15),MIN(C15:H15),"")</f>
        <v>0.17722842999978639</v>
      </c>
    </row>
    <row r="16" spans="1:14">
      <c r="A16" s="70"/>
      <c r="C16" s="53"/>
      <c r="D16" s="53"/>
      <c r="H16" s="53"/>
      <c r="J16" s="53" t="str">
        <f t="array" ref="J16">IF(ISNUMBER(C16:H16),AVERAGE(C16:H16),"")</f>
        <v/>
      </c>
      <c r="K16" s="53" t="str">
        <f t="array" ref="K16">IF(ISNUMBER(C16:H16),MAX(C16:H16),"")</f>
        <v/>
      </c>
      <c r="L16" s="53" t="str">
        <f t="array" ref="L16">IF(ISNUMBER(C16:H16),MIN(C16:H16),"")</f>
        <v/>
      </c>
    </row>
    <row r="17" spans="1:14">
      <c r="A17" s="21" t="s">
        <v>130</v>
      </c>
      <c r="C17" s="53">
        <v>0.17772065000008297</v>
      </c>
      <c r="D17" s="53">
        <v>0.1745703300000514</v>
      </c>
      <c r="E17">
        <v>0.17508932999999161</v>
      </c>
      <c r="F17">
        <v>0.17664046000004419</v>
      </c>
      <c r="G17">
        <v>0.17878415999985009</v>
      </c>
      <c r="H17" s="53"/>
      <c r="J17" s="53">
        <f t="array" ref="J17">IF(ISNUMBER(C17:H17),AVERAGE(C17:H17),"")</f>
        <v>0.17656098600000406</v>
      </c>
      <c r="K17" s="53">
        <f t="array" ref="K17">IF(ISNUMBER(C17:H17),MAX(C17:H17),"")</f>
        <v>0.17878415999985009</v>
      </c>
      <c r="L17" s="53">
        <f t="array" ref="L17">IF(ISNUMBER(C17:H17),MIN(C17:H17),"")</f>
        <v>0.1745703300000514</v>
      </c>
    </row>
    <row r="18" spans="1:14">
      <c r="A18" s="6"/>
      <c r="C18" s="53"/>
      <c r="D18" s="53"/>
      <c r="H18" s="53"/>
      <c r="J18" s="53" t="str">
        <f t="array" ref="J18">IF(ISNUMBER(C18:H18),AVERAGE(C18:H18),"")</f>
        <v/>
      </c>
      <c r="K18" s="53" t="str">
        <f t="array" ref="K18">IF(ISNUMBER(C18:H18),MAX(C18:H18),"")</f>
        <v/>
      </c>
      <c r="L18" s="53" t="str">
        <f t="array" ref="L18">IF(ISNUMBER(C18:H18),MIN(C18:H18),"")</f>
        <v/>
      </c>
    </row>
    <row r="19" spans="1:14">
      <c r="A19" s="21" t="s">
        <v>131</v>
      </c>
      <c r="C19" s="53">
        <v>0.13169128900005944</v>
      </c>
      <c r="D19" s="53">
        <v>0.13030245700008436</v>
      </c>
      <c r="E19">
        <v>0.1305256969999391</v>
      </c>
      <c r="F19">
        <v>0.13165375000005497</v>
      </c>
      <c r="G19">
        <v>0.133279731000016</v>
      </c>
      <c r="H19" s="53"/>
      <c r="J19" s="53">
        <f t="array" ref="J19">IF(ISNUMBER(C19:H19),AVERAGE(C19:H19),"")</f>
        <v>0.13149058480003079</v>
      </c>
      <c r="K19" s="53">
        <f t="array" ref="K19">IF(ISNUMBER(C19:H19),MAX(C19:H19),"")</f>
        <v>0.133279731000016</v>
      </c>
      <c r="L19" s="53">
        <f t="array" ref="L19">IF(ISNUMBER(C19:H19),MIN(C19:H19),"")</f>
        <v>0.13030245700008436</v>
      </c>
    </row>
    <row r="20" spans="1:14">
      <c r="A20" s="21" t="s">
        <v>69</v>
      </c>
      <c r="C20" s="53">
        <v>2.2691770000022871E-2</v>
      </c>
      <c r="D20" s="53">
        <v>2.2164621999991141E-2</v>
      </c>
      <c r="E20">
        <v>2.2549967999992759E-2</v>
      </c>
      <c r="F20">
        <v>2.2723730999985037E-2</v>
      </c>
      <c r="G20">
        <v>2.3093709999983503E-2</v>
      </c>
      <c r="H20" s="53"/>
      <c r="J20" s="53">
        <f t="array" ref="J20">IF(ISNUMBER(C20:H20),AVERAGE(C20:H20),"")</f>
        <v>2.2644760199995062E-2</v>
      </c>
      <c r="K20" s="53">
        <f t="array" ref="K20">IF(ISNUMBER(C20:H20),MAX(C20:H20),"")</f>
        <v>2.3093709999983503E-2</v>
      </c>
      <c r="L20" s="53">
        <f t="array" ref="L20">IF(ISNUMBER(C20:H20),MIN(C20:H20),"")</f>
        <v>2.2164621999991141E-2</v>
      </c>
    </row>
    <row r="21" spans="1:14">
      <c r="A21" s="21"/>
      <c r="C21" s="53"/>
      <c r="D21" s="53"/>
      <c r="H21" s="53"/>
      <c r="J21" s="53"/>
      <c r="K21" s="53"/>
      <c r="L21" s="53"/>
      <c r="N21" s="21"/>
    </row>
    <row r="22" spans="1:14">
      <c r="A22" s="21" t="s">
        <v>138</v>
      </c>
      <c r="C22" s="53">
        <v>0.13144106700008251</v>
      </c>
      <c r="D22" s="53">
        <v>0.13006506800002171</v>
      </c>
      <c r="E22">
        <v>0.12997322900002928</v>
      </c>
      <c r="F22">
        <v>0.13148773000000347</v>
      </c>
      <c r="G22">
        <v>0.13325248299997838</v>
      </c>
      <c r="H22" s="53"/>
      <c r="J22" s="53">
        <f t="array" ref="J22">IF(ISNUMBER(C22:H22),AVERAGE(C22:H22),"")</f>
        <v>0.13124391540002306</v>
      </c>
      <c r="K22" s="53">
        <f t="array" ref="K22">IF(ISNUMBER(C22:H22),MAX(C22:H22),"")</f>
        <v>0.13325248299997838</v>
      </c>
      <c r="L22" s="53">
        <f t="array" ref="L22">IF(ISNUMBER(C22:H22),MIN(C22:H22),"")</f>
        <v>0.12997322900002928</v>
      </c>
    </row>
    <row r="23" spans="1:14">
      <c r="A23" s="70"/>
      <c r="C23" s="53"/>
      <c r="D23" s="53"/>
      <c r="H23" s="53"/>
      <c r="J23" s="53"/>
      <c r="K23" s="53"/>
      <c r="L23" s="53"/>
      <c r="N23" s="21"/>
    </row>
    <row r="24" spans="1:14">
      <c r="A24" s="21" t="s">
        <v>140</v>
      </c>
      <c r="C24" s="53">
        <v>0.12054865900006462</v>
      </c>
      <c r="D24" s="53">
        <v>0.11971683500007657</v>
      </c>
      <c r="E24">
        <v>0.11962332300004164</v>
      </c>
      <c r="F24">
        <v>0.12042570900007377</v>
      </c>
      <c r="G24">
        <v>0.12210917499999141</v>
      </c>
      <c r="H24" s="53"/>
      <c r="J24" s="53">
        <f t="array" ref="J24">IF(ISNUMBER(C24:H24),AVERAGE(C24:H24),"")</f>
        <v>0.12048474020004959</v>
      </c>
      <c r="K24" s="53">
        <f t="array" ref="K24">IF(ISNUMBER(C24:H24),MAX(C24:H24),"")</f>
        <v>0.12210917499999141</v>
      </c>
      <c r="L24" s="53">
        <f t="array" ref="L24">IF(ISNUMBER(C24:H24),MIN(C24:H24),"")</f>
        <v>0.11962332300004164</v>
      </c>
    </row>
    <row r="25" spans="1:14">
      <c r="A25" s="70"/>
      <c r="C25" s="53"/>
      <c r="D25" s="53"/>
      <c r="H25" s="53"/>
      <c r="J25" s="53" t="str">
        <f t="array" ref="J25">IF(ISNUMBER(C25:H25),AVERAGE(C25:H25),"")</f>
        <v/>
      </c>
      <c r="K25" s="53" t="str">
        <f t="array" ref="K25">IF(ISNUMBER(C25:H25),MAX(C25:H25),"")</f>
        <v/>
      </c>
      <c r="L25" s="53" t="str">
        <f t="array" ref="L25">IF(ISNUMBER(C25:H25),MIN(C25:H25),"")</f>
        <v/>
      </c>
    </row>
    <row r="26" spans="1:14">
      <c r="A26" s="21" t="s">
        <v>141</v>
      </c>
      <c r="C26" s="53">
        <v>0.12226978699993651</v>
      </c>
      <c r="D26" s="53">
        <v>0.12119244200005141</v>
      </c>
      <c r="E26">
        <v>0.12123570200003542</v>
      </c>
      <c r="F26">
        <v>0.12217833499994413</v>
      </c>
      <c r="G26">
        <v>0.12391927800001667</v>
      </c>
      <c r="H26" s="53"/>
      <c r="J26" s="53">
        <f t="array" ref="J26">IF(ISNUMBER(C26:H26),AVERAGE(C26:H26),"")</f>
        <v>0.12215910879999684</v>
      </c>
      <c r="K26" s="53">
        <f t="array" ref="K26">IF(ISNUMBER(C26:H26),MAX(C26:H26),"")</f>
        <v>0.12391927800001667</v>
      </c>
      <c r="L26" s="53">
        <f t="array" ref="L26">IF(ISNUMBER(C26:H26),MIN(C26:H26),"")</f>
        <v>0.12119244200005141</v>
      </c>
    </row>
    <row r="27" spans="1:14">
      <c r="A27" s="21" t="s">
        <v>70</v>
      </c>
      <c r="C27" s="53">
        <v>3.5708081999985097E-2</v>
      </c>
      <c r="D27" s="53">
        <v>3.5052177000011397E-2</v>
      </c>
      <c r="E27">
        <v>3.5372762999998031E-2</v>
      </c>
      <c r="F27">
        <v>3.5550667999984853E-2</v>
      </c>
      <c r="G27">
        <v>3.5986862000015662E-2</v>
      </c>
      <c r="J27" s="53">
        <f t="array" ref="J27">IF(ISNUMBER(C27:H27),AVERAGE(C27:H27),"")</f>
        <v>3.5534110399999007E-2</v>
      </c>
      <c r="K27" s="53">
        <f t="array" ref="K27">IF(ISNUMBER(C27:H27),MAX(C27:H27),"")</f>
        <v>3.5986862000015662E-2</v>
      </c>
      <c r="L27" s="53">
        <f t="array" ref="L27">IF(ISNUMBER(C27:H27),MIN(C27:H27),"")</f>
        <v>3.5052177000011397E-2</v>
      </c>
    </row>
    <row r="28" spans="1:14">
      <c r="A28" s="70"/>
      <c r="C28" s="53"/>
      <c r="D28" s="53"/>
      <c r="J28" s="53" t="str">
        <f t="array" ref="J28">IF(ISNUMBER(C28:H28),AVERAGE(C28:H28),"")</f>
        <v/>
      </c>
      <c r="K28" s="53" t="str">
        <f t="array" ref="K28">IF(ISNUMBER(C28:H28),MAX(C28:H28),"")</f>
        <v/>
      </c>
      <c r="L28" s="53" t="str">
        <f t="array" ref="L28">IF(ISNUMBER(C28:H28),MIN(C28:H28),"")</f>
        <v/>
      </c>
    </row>
    <row r="29" spans="1:14">
      <c r="A29" s="21" t="s">
        <v>139</v>
      </c>
      <c r="C29" s="53">
        <v>0.12435937200007174</v>
      </c>
      <c r="D29" s="53">
        <v>0.12367188000007445</v>
      </c>
      <c r="E29">
        <v>0.12333079799998359</v>
      </c>
      <c r="F29">
        <v>0.12410505299999386</v>
      </c>
      <c r="G29">
        <v>0.1257775760000186</v>
      </c>
      <c r="J29" s="53">
        <f t="array" ref="J29">IF(ISNUMBER(C29:H29),AVERAGE(C29:H29),"")</f>
        <v>0.12424893580002845</v>
      </c>
      <c r="K29" s="53">
        <f t="array" ref="K29">IF(ISNUMBER(C29:H29),MAX(C29:H29),"")</f>
        <v>0.1257775760000186</v>
      </c>
      <c r="L29" s="53">
        <f t="array" ref="L29">IF(ISNUMBER(C29:H29),MIN(C29:H29),"")</f>
        <v>0.12333079799998359</v>
      </c>
    </row>
    <row r="30" spans="1:14">
      <c r="C30" s="53"/>
      <c r="D30" s="53"/>
      <c r="J30" s="53"/>
      <c r="K30" s="53"/>
      <c r="L30" s="53"/>
    </row>
    <row r="31" spans="1:14">
      <c r="C31" s="53"/>
      <c r="D31" s="53"/>
      <c r="J31" s="53"/>
      <c r="K31" s="53"/>
      <c r="L31" s="53"/>
    </row>
    <row r="32" spans="1:14">
      <c r="C32" s="53"/>
      <c r="D32" s="53"/>
      <c r="J32" s="53"/>
      <c r="K32" s="53"/>
      <c r="L32" s="53"/>
    </row>
    <row r="33" spans="1:12">
      <c r="A33" s="143" t="s">
        <v>26</v>
      </c>
      <c r="B33" s="143"/>
      <c r="C33" s="55"/>
      <c r="D33" s="53"/>
      <c r="J33" s="53"/>
      <c r="K33" s="53"/>
      <c r="L33" s="53"/>
    </row>
    <row r="34" spans="1:12">
      <c r="A34" s="14"/>
      <c r="C34" s="53"/>
      <c r="D34" s="53"/>
      <c r="J34" s="53"/>
      <c r="K34" s="53"/>
      <c r="L34" s="53"/>
    </row>
    <row r="35" spans="1:12">
      <c r="A35" s="21" t="s">
        <v>71</v>
      </c>
      <c r="C35" s="53">
        <v>0.18526278000013008</v>
      </c>
      <c r="D35" s="53">
        <v>0.18370998999989752</v>
      </c>
      <c r="E35">
        <v>0.18390657000009014</v>
      </c>
      <c r="F35">
        <v>0.18539918999999827</v>
      </c>
      <c r="G35">
        <v>0.18766930999981923</v>
      </c>
      <c r="J35" s="53">
        <f t="array" ref="J35">IF(ISNUMBER(C35:H35),AVERAGE(C35:H35),"")</f>
        <v>0.18518956799998704</v>
      </c>
      <c r="K35" s="53">
        <f t="array" ref="K35">IF(ISNUMBER(C35:H35),MAX(C35:H35),"")</f>
        <v>0.18766930999981923</v>
      </c>
      <c r="L35" s="53">
        <f t="array" ref="L35">IF(ISNUMBER(C35:H35),MIN(C35:H35),"")</f>
        <v>0.18370998999989752</v>
      </c>
    </row>
    <row r="36" spans="1:12">
      <c r="A36" s="31" t="s">
        <v>78</v>
      </c>
      <c r="C36" s="53">
        <v>0.18383612999991783</v>
      </c>
      <c r="D36" s="53">
        <v>0.1815972500000953</v>
      </c>
      <c r="E36">
        <v>0.18207411999992473</v>
      </c>
      <c r="F36">
        <v>0.18359542999996847</v>
      </c>
      <c r="G36">
        <v>0.18576964999988377</v>
      </c>
      <c r="J36" s="53">
        <f t="array" ref="J36">IF(ISNUMBER(C36:H36),AVERAGE(C36:H36),"")</f>
        <v>0.18337451599995802</v>
      </c>
      <c r="K36" s="53">
        <f t="array" ref="K36">IF(ISNUMBER(C36:H36),MAX(C36:H36),"")</f>
        <v>0.18576964999988377</v>
      </c>
      <c r="L36" s="53">
        <f t="array" ref="L36">IF(ISNUMBER(C36:H36),MIN(C36:H36),"")</f>
        <v>0.1815972500000953</v>
      </c>
    </row>
    <row r="37" spans="1:12">
      <c r="C37" s="53"/>
      <c r="D37" s="53"/>
      <c r="J37" s="53"/>
      <c r="K37" s="53"/>
      <c r="L37" s="53"/>
    </row>
    <row r="38" spans="1:12">
      <c r="C38" s="53"/>
      <c r="D38" s="53"/>
      <c r="J38" s="53"/>
      <c r="K38" s="53"/>
      <c r="L38" s="53"/>
    </row>
    <row r="39" spans="1:12">
      <c r="A39" s="143" t="s">
        <v>49</v>
      </c>
      <c r="B39" s="143"/>
      <c r="C39" s="53"/>
      <c r="D39" s="53"/>
      <c r="J39" s="53"/>
      <c r="K39" s="53"/>
      <c r="L39" s="53"/>
    </row>
    <row r="40" spans="1:12">
      <c r="C40" s="53"/>
      <c r="D40" s="53"/>
      <c r="J40" s="53"/>
      <c r="K40" s="53"/>
      <c r="L40" s="53"/>
    </row>
    <row r="41" spans="1:12">
      <c r="A41" s="21" t="s">
        <v>71</v>
      </c>
      <c r="C41" s="53">
        <v>0.18526278000013008</v>
      </c>
      <c r="D41" s="53">
        <v>0.18370998999989752</v>
      </c>
      <c r="E41">
        <v>0.18390657000009014</v>
      </c>
      <c r="F41">
        <v>0.18539918999999827</v>
      </c>
      <c r="G41">
        <v>0.18766930999981923</v>
      </c>
      <c r="J41" s="53">
        <f t="array" ref="J41">IF(ISNUMBER(C41:H41),AVERAGE(C41:H41),"")</f>
        <v>0.18518956799998704</v>
      </c>
      <c r="K41" s="53">
        <f t="array" ref="K41">IF(ISNUMBER(C41:H41),MAX(C41:H41),"")</f>
        <v>0.18766930999981923</v>
      </c>
      <c r="L41" s="53">
        <f t="array" ref="L41">IF(ISNUMBER(C41:H41),MIN(C41:H41),"")</f>
        <v>0.18370998999989752</v>
      </c>
    </row>
    <row r="42" spans="1:12">
      <c r="A42" s="21" t="s">
        <v>72</v>
      </c>
      <c r="C42" s="53">
        <v>0.17961101000014423</v>
      </c>
      <c r="D42" s="53">
        <v>0.17797290999988036</v>
      </c>
      <c r="E42">
        <v>0.17839602000003651</v>
      </c>
      <c r="F42">
        <v>0.17975718999991841</v>
      </c>
      <c r="G42">
        <v>0.18174648999979581</v>
      </c>
      <c r="J42" s="53">
        <f t="array" ref="J42">IF(ISNUMBER(C42:H42),AVERAGE(C42:H42),"")</f>
        <v>0.17949672399995506</v>
      </c>
      <c r="K42" s="53">
        <f t="array" ref="K42">IF(ISNUMBER(C42:H42),MAX(C42:H42),"")</f>
        <v>0.18174648999979581</v>
      </c>
      <c r="L42" s="53">
        <f t="array" ref="L42">IF(ISNUMBER(C42:H42),MIN(C42:H42),"")</f>
        <v>0.17797290999988036</v>
      </c>
    </row>
    <row r="43" spans="1:12">
      <c r="A43" s="21"/>
      <c r="C43" s="53"/>
      <c r="D43" s="53"/>
      <c r="J43" s="53" t="str">
        <f t="array" ref="J43">IF(ISNUMBER(C43:H43),AVERAGE(C43:H43),"")</f>
        <v/>
      </c>
      <c r="K43" s="53" t="str">
        <f t="array" ref="K43">IF(ISNUMBER(C43:H43),MAX(C43:H43),"")</f>
        <v/>
      </c>
      <c r="L43" s="53" t="str">
        <f t="array" ref="L43">IF(ISNUMBER(C43:H43),MIN(C43:H43),"")</f>
        <v/>
      </c>
    </row>
    <row r="44" spans="1:12">
      <c r="A44" s="70" t="s">
        <v>136</v>
      </c>
      <c r="C44" s="53">
        <v>0.18001787000002878</v>
      </c>
      <c r="D44" s="53">
        <v>0.17837612000016634</v>
      </c>
      <c r="E44">
        <v>0.17875286999992568</v>
      </c>
      <c r="F44">
        <v>0.18012121000015213</v>
      </c>
      <c r="G44">
        <v>0.18225548999998864</v>
      </c>
      <c r="J44" s="53">
        <f t="array" ref="J44">IF(ISNUMBER(C44:H44),AVERAGE(C44:H44),"")</f>
        <v>0.17990471200005231</v>
      </c>
      <c r="K44" s="53">
        <f t="array" ref="K44">IF(ISNUMBER(C44:H44),MAX(C44:H44),"")</f>
        <v>0.18225548999998864</v>
      </c>
      <c r="L44" s="53">
        <f t="array" ref="L44">IF(ISNUMBER(C44:H44),MIN(C44:H44),"")</f>
        <v>0.17837612000016634</v>
      </c>
    </row>
    <row r="45" spans="1:12">
      <c r="A45" s="70"/>
      <c r="C45" s="53"/>
      <c r="D45" s="53"/>
      <c r="J45" s="53" t="str">
        <f t="array" ref="J45">IF(ISNUMBER(C45:H45),AVERAGE(C45:H45),"")</f>
        <v/>
      </c>
      <c r="K45" s="53" t="str">
        <f t="array" ref="K45">IF(ISNUMBER(C45:H45),MAX(C45:H45),"")</f>
        <v/>
      </c>
      <c r="L45" s="53" t="str">
        <f t="array" ref="L45">IF(ISNUMBER(C45:H45),MIN(C45:H45),"")</f>
        <v/>
      </c>
    </row>
    <row r="46" spans="1:12">
      <c r="A46" s="70" t="s">
        <v>137</v>
      </c>
      <c r="C46" s="53">
        <v>0.17958248000013555</v>
      </c>
      <c r="D46" s="53">
        <v>0.17796500000008564</v>
      </c>
      <c r="E46">
        <v>0.17750625999997283</v>
      </c>
      <c r="F46">
        <v>0.17944596000006641</v>
      </c>
      <c r="G46">
        <v>0.18185641000013675</v>
      </c>
      <c r="J46" s="53">
        <f t="array" ref="J46">IF(ISNUMBER(C46:H46),AVERAGE(C46:H46),"")</f>
        <v>0.17927122200007944</v>
      </c>
      <c r="K46" s="53">
        <f t="array" ref="K46">IF(ISNUMBER(C46:H46),MAX(C46:H46),"")</f>
        <v>0.18185641000013675</v>
      </c>
      <c r="L46" s="53">
        <f t="array" ref="L46">IF(ISNUMBER(C46:H46),MIN(C46:H46),"")</f>
        <v>0.17750625999997283</v>
      </c>
    </row>
    <row r="47" spans="1:12">
      <c r="A47" s="70"/>
      <c r="C47" s="53"/>
      <c r="D47" s="53"/>
      <c r="J47" s="53" t="str">
        <f t="array" ref="J47">IF(ISNUMBER(C47:H47),AVERAGE(C47:H47),"")</f>
        <v/>
      </c>
      <c r="K47" s="53" t="str">
        <f t="array" ref="K47">IF(ISNUMBER(C47:H47),MAX(C47:H47),"")</f>
        <v/>
      </c>
      <c r="L47" s="53" t="str">
        <f t="array" ref="L47">IF(ISNUMBER(C47:H47),MIN(C47:H47),"")</f>
        <v/>
      </c>
    </row>
    <row r="48" spans="1:12">
      <c r="A48" s="70" t="s">
        <v>73</v>
      </c>
      <c r="C48" s="53">
        <v>0.17828620000000228</v>
      </c>
      <c r="D48" s="53">
        <v>0.17670002999989265</v>
      </c>
      <c r="E48">
        <v>0.17673925999997664</v>
      </c>
      <c r="F48">
        <v>0.17818367000018043</v>
      </c>
      <c r="G48">
        <v>0.18054854000001797</v>
      </c>
      <c r="J48" s="53">
        <f t="array" ref="J48">IF(ISNUMBER(C48:H48),AVERAGE(C48:H48),"")</f>
        <v>0.17809154000001398</v>
      </c>
      <c r="K48" s="53">
        <f t="array" ref="K48">IF(ISNUMBER(C48:H48),MAX(C48:H48),"")</f>
        <v>0.18054854000001797</v>
      </c>
      <c r="L48" s="53">
        <f t="array" ref="L48">IF(ISNUMBER(C48:H48),MIN(C48:H48),"")</f>
        <v>0.17670002999989265</v>
      </c>
    </row>
    <row r="49" spans="1:12">
      <c r="A49" s="21"/>
      <c r="C49" s="53"/>
      <c r="D49" s="53"/>
      <c r="J49" s="53" t="str">
        <f t="array" ref="J49">IF(ISNUMBER(C49:H49),AVERAGE(C49:H49),"")</f>
        <v/>
      </c>
      <c r="K49" s="53" t="str">
        <f t="array" ref="K49">IF(ISNUMBER(C49:H49),MAX(C49:H49),"")</f>
        <v/>
      </c>
      <c r="L49" s="53" t="str">
        <f t="array" ref="L49">IF(ISNUMBER(C49:H49),MIN(C49:H49),"")</f>
        <v/>
      </c>
    </row>
    <row r="50" spans="1:12">
      <c r="A50" s="70" t="s">
        <v>74</v>
      </c>
      <c r="C50" s="53">
        <v>0.1780871500000103</v>
      </c>
      <c r="D50" s="53">
        <v>0.17610560999992231</v>
      </c>
      <c r="E50">
        <v>0.17654419999985294</v>
      </c>
      <c r="F50">
        <v>0.1781295499999942</v>
      </c>
      <c r="G50">
        <v>0.1797377499999584</v>
      </c>
      <c r="J50" s="53">
        <f t="array" ref="J50">IF(ISNUMBER(C50:H50),AVERAGE(C50:H50),"")</f>
        <v>0.17772085199994764</v>
      </c>
      <c r="K50" s="53">
        <f t="array" ref="K50">IF(ISNUMBER(C50:H50),MAX(C50:H50),"")</f>
        <v>0.1797377499999584</v>
      </c>
      <c r="L50" s="53">
        <f t="array" ref="L50">IF(ISNUMBER(C50:H50),MIN(C50:H50),"")</f>
        <v>0.17610560999992231</v>
      </c>
    </row>
    <row r="51" spans="1:12">
      <c r="A51" s="70"/>
      <c r="C51" s="53"/>
      <c r="D51" s="53"/>
      <c r="J51" s="53" t="str">
        <f t="array" ref="J51">IF(ISNUMBER(C51:H51),AVERAGE(C51:H51),"")</f>
        <v/>
      </c>
      <c r="K51" s="53" t="str">
        <f t="array" ref="K51">IF(ISNUMBER(C51:H51),MAX(C51:H51),"")</f>
        <v/>
      </c>
      <c r="L51" s="53" t="str">
        <f t="array" ref="L51">IF(ISNUMBER(C51:H51),MIN(C51:H51),"")</f>
        <v/>
      </c>
    </row>
    <row r="52" spans="1:12">
      <c r="A52" s="70" t="s">
        <v>143</v>
      </c>
      <c r="C52" s="53">
        <v>0.18143299999996998</v>
      </c>
      <c r="D52" s="53">
        <v>0.17905330999997204</v>
      </c>
      <c r="E52">
        <v>0.17976389999989806</v>
      </c>
      <c r="F52">
        <v>0.18069320000017797</v>
      </c>
      <c r="G52">
        <v>0.18239259999995738</v>
      </c>
      <c r="J52" s="53">
        <f t="array" ref="J52">IF(ISNUMBER(C52:H52),AVERAGE(C52:H52),"")</f>
        <v>0.18066720199999509</v>
      </c>
      <c r="K52" s="53">
        <f t="array" ref="K52">IF(ISNUMBER(C52:H52),MAX(C52:H52),"")</f>
        <v>0.18239259999995738</v>
      </c>
      <c r="L52" s="53">
        <f t="array" ref="L52">IF(ISNUMBER(C52:H52),MIN(C52:H52),"")</f>
        <v>0.17905330999997204</v>
      </c>
    </row>
    <row r="53" spans="1:12">
      <c r="A53" s="21"/>
      <c r="C53" s="53"/>
      <c r="D53" s="53"/>
      <c r="J53" s="53" t="str">
        <f t="array" ref="J53">IF(ISNUMBER(C53:H53),AVERAGE(C53:H53),"")</f>
        <v/>
      </c>
      <c r="K53" s="53" t="str">
        <f t="array" ref="K53">IF(ISNUMBER(C53:H53),MAX(C53:H53),"")</f>
        <v/>
      </c>
      <c r="L53" s="53" t="str">
        <f t="array" ref="L53">IF(ISNUMBER(C53:H53),MIN(C53:H53),"")</f>
        <v/>
      </c>
    </row>
    <row r="54" spans="1:12">
      <c r="A54" s="78" t="s">
        <v>144</v>
      </c>
      <c r="C54" s="53">
        <v>0.1798833799998647</v>
      </c>
      <c r="D54" s="53">
        <v>0.17815913999993427</v>
      </c>
      <c r="E54">
        <v>0.17819678000000749</v>
      </c>
      <c r="F54">
        <v>0.17957967000006647</v>
      </c>
      <c r="G54">
        <v>0.18154963000006319</v>
      </c>
      <c r="J54" s="53">
        <f t="array" ref="J54">IF(ISNUMBER(C54:H54),AVERAGE(C54:H54),"")</f>
        <v>0.17947371999998724</v>
      </c>
      <c r="K54" s="53">
        <f t="array" ref="K54">IF(ISNUMBER(C54:H54),MAX(C54:H54),"")</f>
        <v>0.18154963000006319</v>
      </c>
      <c r="L54" s="53">
        <f t="array" ref="L54">IF(ISNUMBER(C54:H54),MIN(C54:H54),"")</f>
        <v>0.17815913999993427</v>
      </c>
    </row>
    <row r="55" spans="1:12">
      <c r="A55" s="70"/>
      <c r="C55" s="53"/>
      <c r="D55" s="53"/>
      <c r="J55" s="53" t="str">
        <f t="array" ref="J55">IF(ISNUMBER(C55:H55),AVERAGE(C55:H55),"")</f>
        <v/>
      </c>
      <c r="K55" s="53" t="str">
        <f t="array" ref="K55">IF(ISNUMBER(C55:H55),MAX(C55:H55),"")</f>
        <v/>
      </c>
      <c r="L55" s="53" t="str">
        <f t="array" ref="L55">IF(ISNUMBER(C55:H55),MIN(C55:H55),"")</f>
        <v/>
      </c>
    </row>
    <row r="56" spans="1:12">
      <c r="A56" s="78" t="s">
        <v>145</v>
      </c>
      <c r="C56" s="53">
        <v>0.17784684999992351</v>
      </c>
      <c r="D56" s="53">
        <v>0.17583153999999013</v>
      </c>
      <c r="E56">
        <v>0.17580954999993992</v>
      </c>
      <c r="F56">
        <v>0.17739447000008113</v>
      </c>
      <c r="G56">
        <v>0.17971125999997639</v>
      </c>
      <c r="J56" s="53">
        <f t="array" ref="J56">IF(ISNUMBER(C56:H56),AVERAGE(C56:H56),"")</f>
        <v>0.17731873399998221</v>
      </c>
      <c r="K56" s="53">
        <f t="array" ref="K56">IF(ISNUMBER(C56:H56),MAX(C56:H56),"")</f>
        <v>0.17971125999997639</v>
      </c>
      <c r="L56" s="53">
        <f t="array" ref="L56">IF(ISNUMBER(C56:H56),MIN(C56:H56),"")</f>
        <v>0.17580954999993992</v>
      </c>
    </row>
    <row r="57" spans="1:12">
      <c r="A57" s="70"/>
      <c r="C57" s="53"/>
      <c r="D57" s="53"/>
      <c r="J57" s="53" t="str">
        <f t="array" ref="J57">IF(ISNUMBER(C57:H57),AVERAGE(C57:H57),"")</f>
        <v/>
      </c>
      <c r="K57" s="53" t="str">
        <f t="array" ref="K57">IF(ISNUMBER(C57:H57),MAX(C57:H57),"")</f>
        <v/>
      </c>
      <c r="L57" s="53" t="str">
        <f t="array" ref="L57">IF(ISNUMBER(C57:H57),MIN(C57:H57),"")</f>
        <v/>
      </c>
    </row>
    <row r="58" spans="1:12">
      <c r="A58" s="21" t="s">
        <v>141</v>
      </c>
      <c r="C58" s="53">
        <v>0.12226978699993651</v>
      </c>
      <c r="D58" s="53">
        <v>0.12119244200005141</v>
      </c>
      <c r="E58">
        <v>0.12123570200003542</v>
      </c>
      <c r="F58">
        <v>0.12217833499994413</v>
      </c>
      <c r="G58">
        <v>0.12391927800001667</v>
      </c>
      <c r="J58" s="53">
        <f t="array" ref="J58">IF(ISNUMBER(C58:H58),AVERAGE(C58:H58),"")</f>
        <v>0.12215910879999684</v>
      </c>
      <c r="K58" s="53">
        <f t="array" ref="K58">IF(ISNUMBER(C58:H58),MAX(C58:H58),"")</f>
        <v>0.12391927800001667</v>
      </c>
      <c r="L58" s="53">
        <f t="array" ref="L58">IF(ISNUMBER(C58:H58),MIN(C58:H58),"")</f>
        <v>0.12119244200005141</v>
      </c>
    </row>
    <row r="59" spans="1:12">
      <c r="A59" s="21" t="s">
        <v>70</v>
      </c>
      <c r="C59" s="53">
        <v>3.5708081999985097E-2</v>
      </c>
      <c r="D59" s="53">
        <v>3.5052177000011397E-2</v>
      </c>
      <c r="E59">
        <v>3.5372762999998031E-2</v>
      </c>
      <c r="F59">
        <v>3.5550667999984853E-2</v>
      </c>
      <c r="G59">
        <v>3.5986862000015662E-2</v>
      </c>
      <c r="J59" s="53">
        <f t="array" ref="J59">IF(ISNUMBER(C59:H59),AVERAGE(C59:H59),"")</f>
        <v>3.5534110399999007E-2</v>
      </c>
      <c r="K59" s="53">
        <f t="array" ref="K59">IF(ISNUMBER(C59:H59),MAX(C59:H59),"")</f>
        <v>3.5986862000015662E-2</v>
      </c>
      <c r="L59" s="53">
        <f t="array" ref="L59">IF(ISNUMBER(C59:H59),MIN(C59:H59),"")</f>
        <v>3.5052177000011397E-2</v>
      </c>
    </row>
    <row r="60" spans="1:12">
      <c r="A60" s="70"/>
      <c r="C60" s="53"/>
      <c r="D60" s="53"/>
      <c r="J60" s="53"/>
      <c r="K60" s="53"/>
      <c r="L60" s="53"/>
    </row>
    <row r="61" spans="1:12">
      <c r="A61" s="21" t="s">
        <v>139</v>
      </c>
      <c r="C61" s="53">
        <v>0.12435937200007174</v>
      </c>
      <c r="D61" s="53">
        <v>0.12367188000007445</v>
      </c>
      <c r="E61">
        <v>0.12333079799998359</v>
      </c>
      <c r="F61">
        <v>0.12410505299999386</v>
      </c>
      <c r="G61">
        <v>0.1257775760000186</v>
      </c>
      <c r="J61" s="53">
        <f t="array" ref="J61">IF(ISNUMBER(C61:H61),AVERAGE(C61:H61),"")</f>
        <v>0.12424893580002845</v>
      </c>
      <c r="K61" s="53">
        <f t="array" ref="K61">IF(ISNUMBER(C61:H61),MAX(C61:H61),"")</f>
        <v>0.1257775760000186</v>
      </c>
      <c r="L61" s="53">
        <f t="array" ref="L61">IF(ISNUMBER(C61:H61),MIN(C61:H61),"")</f>
        <v>0.12333079799998359</v>
      </c>
    </row>
    <row r="62" spans="1:12">
      <c r="C62" s="53"/>
      <c r="D62" s="53"/>
      <c r="J62" s="53"/>
      <c r="K62" s="53"/>
      <c r="L62" s="53"/>
    </row>
    <row r="63" spans="1:12">
      <c r="A63" s="143" t="s">
        <v>29</v>
      </c>
      <c r="B63" s="143"/>
      <c r="C63" s="53"/>
      <c r="D63" s="53"/>
      <c r="J63" s="53"/>
      <c r="K63" s="53"/>
      <c r="L63" s="53"/>
    </row>
    <row r="64" spans="1:12">
      <c r="C64" s="53"/>
      <c r="D64" s="53"/>
      <c r="J64" s="53"/>
      <c r="K64" s="53"/>
      <c r="L64" s="53"/>
    </row>
    <row r="65" spans="1:12">
      <c r="A65" s="21" t="s">
        <v>71</v>
      </c>
      <c r="C65" s="53">
        <v>0.18526278000013008</v>
      </c>
      <c r="D65" s="53">
        <v>0.18370998999989752</v>
      </c>
      <c r="E65">
        <v>0.18390657000009014</v>
      </c>
      <c r="F65">
        <v>0.18539918999999827</v>
      </c>
      <c r="G65">
        <v>0.18766930999981923</v>
      </c>
      <c r="J65" s="53">
        <f t="array" ref="J65">IF(ISNUMBER(C65:H65),AVERAGE(C65:H65),"")</f>
        <v>0.18518956799998704</v>
      </c>
      <c r="K65" s="53">
        <f t="array" ref="K65">IF(ISNUMBER(C65:H65),MAX(C65:H65),"")</f>
        <v>0.18766930999981923</v>
      </c>
      <c r="L65" s="53">
        <f t="array" ref="L65">IF(ISNUMBER(C65:H65),MIN(C65:H65),"")</f>
        <v>0.18370998999989752</v>
      </c>
    </row>
    <row r="66" spans="1:12">
      <c r="A66" s="21"/>
      <c r="C66" s="53"/>
      <c r="D66" s="53"/>
      <c r="J66" s="53"/>
      <c r="K66" s="53"/>
      <c r="L66" s="53"/>
    </row>
    <row r="67" spans="1:12">
      <c r="A67" s="21" t="s">
        <v>75</v>
      </c>
      <c r="C67" s="53">
        <v>0.21162705218216615</v>
      </c>
      <c r="D67" s="53">
        <v>0.20892981370207053</v>
      </c>
      <c r="E67">
        <v>0.20898983458187104</v>
      </c>
      <c r="F67">
        <v>0.21111061225883532</v>
      </c>
      <c r="G67">
        <v>0.2134278825687943</v>
      </c>
      <c r="J67" s="53">
        <f t="array" ref="J67">IF(ISNUMBER(C67:H67),AVERAGE(C67:H67),"")</f>
        <v>0.21081703905874746</v>
      </c>
      <c r="K67" s="53">
        <f t="array" ref="K67">IF(ISNUMBER(C67:H67),MAX(C67:H67),"")</f>
        <v>0.2134278825687943</v>
      </c>
      <c r="L67" s="53">
        <f t="array" ref="L67">IF(ISNUMBER(C67:H67),MIN(C67:H67),"")</f>
        <v>0.20892981370207053</v>
      </c>
    </row>
    <row r="68" spans="1:12">
      <c r="A68" s="70" t="s">
        <v>34</v>
      </c>
      <c r="C68" s="53">
        <v>2.8489918999952124E-3</v>
      </c>
      <c r="D68" s="53">
        <v>3.354349800005707E-3</v>
      </c>
      <c r="E68">
        <v>2.9750193000097624E-3</v>
      </c>
      <c r="F68">
        <v>2.7695950999913066E-3</v>
      </c>
      <c r="G68">
        <v>2.9175641000023234E-3</v>
      </c>
      <c r="J68" s="53">
        <f t="array" ref="J68">IF(ISNUMBER(C68:H68),AVERAGE(C68:H68),"")</f>
        <v>2.9731040400008623E-3</v>
      </c>
      <c r="K68" s="53">
        <f t="array" ref="K68">IF(ISNUMBER(C68:H68),MAX(C68:H68),"")</f>
        <v>3.354349800005707E-3</v>
      </c>
      <c r="L68" s="53">
        <f t="array" ref="L68">IF(ISNUMBER(C68:H68),MIN(C68:H68),"")</f>
        <v>2.7695950999913066E-3</v>
      </c>
    </row>
    <row r="69" spans="1:12">
      <c r="A69" s="70"/>
      <c r="C69" s="53"/>
      <c r="D69" s="53"/>
      <c r="J69" s="53"/>
      <c r="K69" s="53"/>
      <c r="L69" s="53"/>
    </row>
    <row r="70" spans="1:12">
      <c r="A70" s="21" t="s">
        <v>70</v>
      </c>
      <c r="C70" s="53">
        <v>3.5708081999985097E-2</v>
      </c>
      <c r="D70" s="53">
        <v>3.5052177000011397E-2</v>
      </c>
      <c r="E70">
        <v>3.5372762999998031E-2</v>
      </c>
      <c r="F70">
        <v>3.5550667999984853E-2</v>
      </c>
      <c r="G70">
        <v>3.5986862000015662E-2</v>
      </c>
      <c r="J70" s="53">
        <f t="array" ref="J70">IF(ISNUMBER(C70:H70),AVERAGE(C70:H70),"")</f>
        <v>3.5534110399999007E-2</v>
      </c>
      <c r="K70" s="53">
        <f t="array" ref="K70">IF(ISNUMBER(C70:H70),MAX(C70:H70),"")</f>
        <v>3.5986862000015662E-2</v>
      </c>
      <c r="L70" s="53">
        <f t="array" ref="L70">IF(ISNUMBER(C70:H70),MIN(C70:H70),"")</f>
        <v>3.5052177000011397E-2</v>
      </c>
    </row>
    <row r="71" spans="1:12">
      <c r="A71" s="21" t="s">
        <v>77</v>
      </c>
      <c r="C71" s="53">
        <v>0.15138753100006852</v>
      </c>
      <c r="D71" s="53">
        <v>0.15063881600008244</v>
      </c>
      <c r="E71">
        <v>0.1503427960000181</v>
      </c>
      <c r="F71">
        <v>0.15132181199999195</v>
      </c>
      <c r="G71">
        <v>0.15337630400006219</v>
      </c>
      <c r="J71" s="53">
        <f t="array" ref="J71">IF(ISNUMBER(C71:H71),AVERAGE(C71:H71),"")</f>
        <v>0.15141345180004465</v>
      </c>
      <c r="K71" s="53">
        <f t="array" ref="K71">IF(ISNUMBER(C71:H71),MAX(C71:H71),"")</f>
        <v>0.15337630400006219</v>
      </c>
      <c r="L71" s="53">
        <f t="array" ref="L71">IF(ISNUMBER(C71:H71),MIN(C71:H71),"")</f>
        <v>0.1503427960000181</v>
      </c>
    </row>
    <row r="72" spans="1:12">
      <c r="C72" s="53"/>
      <c r="D72" s="53"/>
      <c r="J72" s="53"/>
      <c r="K72" s="53"/>
      <c r="L72" s="53"/>
    </row>
    <row r="73" spans="1:12">
      <c r="A73" s="143" t="s">
        <v>35</v>
      </c>
      <c r="B73" s="143"/>
      <c r="C73" s="53"/>
      <c r="D73" s="53"/>
      <c r="J73" s="53"/>
      <c r="K73" s="53"/>
      <c r="L73" s="53"/>
    </row>
    <row r="74" spans="1:12">
      <c r="C74" s="53"/>
      <c r="D74" s="53"/>
      <c r="J74" s="53"/>
      <c r="K74" s="53"/>
      <c r="L74" s="53"/>
    </row>
    <row r="75" spans="1:12">
      <c r="A75" t="s">
        <v>36</v>
      </c>
      <c r="C75" s="53">
        <v>0.19857485100010308</v>
      </c>
      <c r="D75" s="53">
        <v>0.19544256999995469</v>
      </c>
      <c r="E75">
        <v>0.19711529899996094</v>
      </c>
      <c r="F75">
        <v>0.19876010200005112</v>
      </c>
      <c r="G75">
        <v>0.20112651800002368</v>
      </c>
      <c r="J75" s="53">
        <f t="array" ref="J75">IF(ISNUMBER(C75:H75),AVERAGE(C75:H75),"")</f>
        <v>0.19820386800001871</v>
      </c>
      <c r="K75" s="53">
        <f t="array" ref="K75">IF(ISNUMBER(C75:H75),MAX(C75:H75),"")</f>
        <v>0.20112651800002368</v>
      </c>
      <c r="L75" s="53">
        <f t="array" ref="L75">IF(ISNUMBER(C75:H75),MIN(C75:H75),"")</f>
        <v>0.19544256999995469</v>
      </c>
    </row>
    <row r="76" spans="1:12">
      <c r="A76" t="s">
        <v>37</v>
      </c>
      <c r="C76" s="53">
        <v>0.19712724800001524</v>
      </c>
      <c r="D76" s="53">
        <v>0.19449683900006676</v>
      </c>
      <c r="E76">
        <v>0.19537968200006617</v>
      </c>
      <c r="F76">
        <v>0.19671433100006652</v>
      </c>
      <c r="G76">
        <v>0.19881196099993304</v>
      </c>
      <c r="J76" s="53">
        <f t="array" ref="J76">IF(ISNUMBER(C76:H76),AVERAGE(C76:H76),"")</f>
        <v>0.19650601220002956</v>
      </c>
      <c r="K76" s="53">
        <f t="array" ref="K76">IF(ISNUMBER(C76:H76),MAX(C76:H76),"")</f>
        <v>0.19881196099993304</v>
      </c>
      <c r="L76" s="53">
        <f t="array" ref="L76">IF(ISNUMBER(C76:H76),MIN(C76:H76),"")</f>
        <v>0.19449683900006676</v>
      </c>
    </row>
    <row r="77" spans="1:12">
      <c r="C77" s="53"/>
      <c r="D77" s="53"/>
      <c r="J77" s="53"/>
      <c r="K77" s="53"/>
      <c r="L77" s="53"/>
    </row>
    <row r="78" spans="1:12">
      <c r="A78" s="143" t="s">
        <v>40</v>
      </c>
      <c r="B78" s="143"/>
      <c r="C78" s="53"/>
      <c r="D78" s="53"/>
      <c r="J78" s="53"/>
      <c r="K78" s="53"/>
      <c r="L78" s="53"/>
    </row>
    <row r="79" spans="1:12">
      <c r="C79" s="54"/>
      <c r="D79" s="53"/>
      <c r="J79" s="53"/>
      <c r="K79" s="53"/>
      <c r="L79" s="53"/>
    </row>
    <row r="80" spans="1:12">
      <c r="A80" t="s">
        <v>41</v>
      </c>
      <c r="C80" s="53">
        <v>0.18054735000009714</v>
      </c>
      <c r="D80" s="53">
        <v>0.17903587000000698</v>
      </c>
      <c r="E80">
        <v>0.17888156000003619</v>
      </c>
      <c r="F80">
        <v>0.18074708000017381</v>
      </c>
      <c r="G80">
        <v>0.18291030999989744</v>
      </c>
      <c r="J80" s="53">
        <f t="array" ref="J80">IF(ISNUMBER(C80:H80),AVERAGE(C80:H80),"")</f>
        <v>0.18042443400004232</v>
      </c>
      <c r="K80" s="53">
        <f t="array" ref="K80">IF(ISNUMBER(C80:H80),MAX(C80:H80),"")</f>
        <v>0.18291030999989744</v>
      </c>
      <c r="L80" s="53">
        <f t="array" ref="L80">IF(ISNUMBER(C80:H80),MIN(C80:H80),"")</f>
        <v>0.17888156000003619</v>
      </c>
    </row>
    <row r="81" spans="1:12">
      <c r="A81" t="s">
        <v>42</v>
      </c>
      <c r="C81" s="53">
        <v>0.17958248000013555</v>
      </c>
      <c r="D81" s="53">
        <v>0.17796500000008564</v>
      </c>
      <c r="E81">
        <v>0.17750625999997283</v>
      </c>
      <c r="F81">
        <v>0.17944596000006641</v>
      </c>
      <c r="G81">
        <v>0.18185641000013675</v>
      </c>
      <c r="J81" s="53">
        <f t="array" ref="J81">IF(ISNUMBER(C81:H81),AVERAGE(C81:H81),"")</f>
        <v>0.17927122200007944</v>
      </c>
      <c r="K81" s="53">
        <f t="array" ref="K81">IF(ISNUMBER(C81:H81),MAX(C81:H81),"")</f>
        <v>0.18185641000013675</v>
      </c>
      <c r="L81" s="53">
        <f t="array" ref="L81">IF(ISNUMBER(C81:H81),MIN(C81:H81),"")</f>
        <v>0.17750625999997283</v>
      </c>
    </row>
    <row r="82" spans="1:12">
      <c r="A82" t="s">
        <v>43</v>
      </c>
      <c r="C82" s="53">
        <v>0.18082585000001927</v>
      </c>
      <c r="D82" s="53">
        <v>0.17884673999992629</v>
      </c>
      <c r="E82">
        <v>0.1794461899999078</v>
      </c>
      <c r="F82">
        <v>0.18072862999997596</v>
      </c>
      <c r="G82">
        <v>0.18304545000000871</v>
      </c>
      <c r="J82" s="53">
        <f t="array" ref="J82">IF(ISNUMBER(C82:H82),AVERAGE(C82:H82),"")</f>
        <v>0.1805785719999676</v>
      </c>
      <c r="K82" s="53">
        <f t="array" ref="K82">IF(ISNUMBER(C82:H82),MAX(C82:H82),"")</f>
        <v>0.18304545000000871</v>
      </c>
      <c r="L82" s="53">
        <f t="array" ref="L82">IF(ISNUMBER(C82:H82),MIN(C82:H82),"")</f>
        <v>0.17884673999992629</v>
      </c>
    </row>
    <row r="83" spans="1:12">
      <c r="A83" t="s">
        <v>44</v>
      </c>
      <c r="C83" s="53">
        <v>0.18054839000001266</v>
      </c>
      <c r="D83" s="53">
        <v>0.17903685999999652</v>
      </c>
      <c r="E83">
        <v>0.17888354999990952</v>
      </c>
      <c r="F83">
        <v>0.18074894999995195</v>
      </c>
      <c r="G83">
        <v>0.18291133000002446</v>
      </c>
      <c r="J83" s="53">
        <f t="array" ref="J83">IF(ISNUMBER(C83:H83),AVERAGE(C83:H83),"")</f>
        <v>0.18042581599997903</v>
      </c>
      <c r="K83" s="53">
        <f t="array" ref="K83">IF(ISNUMBER(C83:H83),MAX(C83:H83),"")</f>
        <v>0.18291133000002446</v>
      </c>
      <c r="L83" s="53">
        <f t="array" ref="L83">IF(ISNUMBER(C83:H83),MIN(C83:H83),"")</f>
        <v>0.17888354999990952</v>
      </c>
    </row>
  </sheetData>
  <mergeCells count="7">
    <mergeCell ref="A78:B78"/>
    <mergeCell ref="A1:L1"/>
    <mergeCell ref="A3:B3"/>
    <mergeCell ref="A33:B33"/>
    <mergeCell ref="A39:B39"/>
    <mergeCell ref="A63:B63"/>
    <mergeCell ref="A73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General_MDNI</vt:lpstr>
      <vt:lpstr>MR_Diagnostics</vt:lpstr>
      <vt:lpstr>ωB97X-D</vt:lpstr>
      <vt:lpstr>M11</vt:lpstr>
      <vt:lpstr>MN15</vt:lpstr>
      <vt:lpstr>CAM-B3LYP</vt:lpstr>
      <vt:lpstr>LC-ωHPBE</vt:lpstr>
      <vt:lpstr>DSDPBEP86-D3BJ</vt:lpstr>
      <vt:lpstr>ωB97MV</vt:lpstr>
      <vt:lpstr>Gibbs_Corrections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Morgante</dc:creator>
  <cp:lastModifiedBy>Pierpaolo Morgante</cp:lastModifiedBy>
  <dcterms:created xsi:type="dcterms:W3CDTF">2020-05-27T14:38:30Z</dcterms:created>
  <dcterms:modified xsi:type="dcterms:W3CDTF">2020-09-12T22:54:14Z</dcterms:modified>
</cp:coreProperties>
</file>