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pa/Dropbox/PeveratiRes/DFT_Uncaging_Rev2/"/>
    </mc:Choice>
  </mc:AlternateContent>
  <xr:revisionPtr revIDLastSave="0" documentId="13_ncr:1_{9F2228BD-2207-824E-A0D7-6FD9D1BA29CC}" xr6:coauthVersionLast="45" xr6:coauthVersionMax="45" xr10:uidLastSave="{00000000-0000-0000-0000-000000000000}"/>
  <bookViews>
    <workbookView xWindow="1160" yWindow="460" windowWidth="27640" windowHeight="16200" xr2:uid="{FC31F853-590B-1149-917B-FAD04029B728}"/>
  </bookViews>
  <sheets>
    <sheet name="README" sheetId="16" r:id="rId1"/>
    <sheet name="General_MNI" sheetId="15" r:id="rId2"/>
    <sheet name="MR_Diagnostics" sheetId="19" r:id="rId3"/>
    <sheet name="ωB97X-D" sheetId="3" r:id="rId4"/>
    <sheet name="M11" sheetId="6" r:id="rId5"/>
    <sheet name="MN15" sheetId="7" r:id="rId6"/>
    <sheet name="CAM-B3LYP" sheetId="8" r:id="rId7"/>
    <sheet name="LC-ωHPBE" sheetId="9" r:id="rId8"/>
    <sheet name="DSD-PBEP86" sheetId="11" r:id="rId9"/>
    <sheet name="ωB97M-V" sheetId="12" r:id="rId10"/>
    <sheet name="Gibbs_MNI_Correction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" i="19" l="1"/>
  <c r="C22" i="19"/>
  <c r="C21" i="19"/>
  <c r="C20" i="19"/>
  <c r="C13" i="19"/>
  <c r="C12" i="19"/>
  <c r="C11" i="19"/>
  <c r="C10" i="19"/>
  <c r="E5" i="19" s="1"/>
  <c r="E47" i="19"/>
  <c r="E46" i="19"/>
  <c r="F46" i="19" s="1"/>
  <c r="E41" i="19"/>
  <c r="E40" i="19"/>
  <c r="E36" i="19"/>
  <c r="E35" i="19"/>
  <c r="E31" i="19"/>
  <c r="E30" i="19"/>
  <c r="F30" i="19" s="1"/>
  <c r="E7" i="19" l="1"/>
  <c r="F35" i="19"/>
  <c r="F40" i="19"/>
  <c r="E6" i="19"/>
  <c r="E8" i="19"/>
  <c r="G70" i="6" l="1"/>
  <c r="U70" i="6"/>
  <c r="V70" i="6" l="1"/>
  <c r="G54" i="11" l="1"/>
  <c r="J54" i="13" a="1"/>
  <c r="J54" i="13" s="1"/>
  <c r="J52" i="13" a="1"/>
  <c r="J52" i="13" s="1"/>
  <c r="J48" i="13" a="1"/>
  <c r="J48" i="13" s="1"/>
  <c r="J50" i="13" a="1"/>
  <c r="J50" i="13" s="1"/>
  <c r="F54" i="9"/>
  <c r="F54" i="8"/>
  <c r="F54" i="7"/>
  <c r="F54" i="3"/>
  <c r="H11" i="3" l="1"/>
  <c r="U59" i="9" l="1"/>
  <c r="F24" i="8" l="1"/>
  <c r="F24" i="7"/>
  <c r="G58" i="9" l="1"/>
  <c r="L59" i="9"/>
  <c r="V59" i="9"/>
  <c r="M58" i="15" a="1"/>
  <c r="M58" i="15" s="1"/>
  <c r="L58" i="15" a="1"/>
  <c r="L58" i="15" s="1"/>
  <c r="K58" i="15" a="1"/>
  <c r="K58" i="15" s="1"/>
  <c r="M36" i="15" a="1"/>
  <c r="M36" i="15" s="1"/>
  <c r="L36" i="15" a="1"/>
  <c r="L36" i="15" s="1"/>
  <c r="K36" i="15" a="1"/>
  <c r="K36" i="15" s="1"/>
  <c r="M5" i="15" a="1"/>
  <c r="M5" i="15" s="1"/>
  <c r="L5" i="15" a="1"/>
  <c r="L5" i="15" s="1"/>
  <c r="K5" i="15" a="1"/>
  <c r="K5" i="15" s="1"/>
  <c r="O58" i="15" l="1"/>
  <c r="N58" i="15"/>
  <c r="O36" i="15"/>
  <c r="N36" i="15"/>
  <c r="O5" i="15"/>
  <c r="N5" i="15"/>
  <c r="H26" i="9"/>
  <c r="C30" i="8"/>
  <c r="F30" i="8"/>
  <c r="H30" i="8"/>
  <c r="J6" i="13" l="1" a="1"/>
  <c r="J6" i="13" s="1"/>
  <c r="J7" i="13" a="1"/>
  <c r="J7" i="13" s="1"/>
  <c r="J8" i="13" a="1"/>
  <c r="J8" i="13" s="1"/>
  <c r="J9" i="13" a="1"/>
  <c r="J9" i="13" s="1"/>
  <c r="J10" i="13" a="1"/>
  <c r="J10" i="13" s="1"/>
  <c r="J11" i="13" a="1"/>
  <c r="J11" i="13" s="1"/>
  <c r="J12" i="13" a="1"/>
  <c r="J12" i="13" s="1"/>
  <c r="J13" i="13" a="1"/>
  <c r="J13" i="13" s="1"/>
  <c r="J14" i="13" a="1"/>
  <c r="J14" i="13" s="1"/>
  <c r="J15" i="13" a="1"/>
  <c r="J15" i="13" s="1"/>
  <c r="J16" i="13" a="1"/>
  <c r="J16" i="13" s="1"/>
  <c r="J17" i="13" a="1"/>
  <c r="J17" i="13" s="1"/>
  <c r="J18" i="13" a="1"/>
  <c r="J18" i="13" s="1"/>
  <c r="J19" i="13" a="1"/>
  <c r="J19" i="13" s="1"/>
  <c r="J20" i="13" a="1"/>
  <c r="J20" i="13" s="1"/>
  <c r="J21" i="13" a="1"/>
  <c r="J21" i="13" s="1"/>
  <c r="J26" i="13" a="1"/>
  <c r="J26" i="13" s="1"/>
  <c r="J27" i="13" a="1"/>
  <c r="J27" i="13" s="1"/>
  <c r="J28" i="13" a="1"/>
  <c r="J28" i="13" s="1"/>
  <c r="J29" i="13" a="1"/>
  <c r="J29" i="13" s="1"/>
  <c r="J30" i="13" a="1"/>
  <c r="J30" i="13" s="1"/>
  <c r="J5" i="13" a="1"/>
  <c r="J5" i="13" s="1"/>
  <c r="K6" i="15" a="1"/>
  <c r="K6" i="15" s="1"/>
  <c r="M68" i="15" l="1" a="1"/>
  <c r="M68" i="15" s="1"/>
  <c r="L68" i="15" a="1"/>
  <c r="L68" i="15" s="1"/>
  <c r="K68" i="15" a="1"/>
  <c r="K68" i="15" s="1"/>
  <c r="M67" i="15" a="1"/>
  <c r="M67" i="15" s="1"/>
  <c r="L67" i="15" a="1"/>
  <c r="L67" i="15" s="1"/>
  <c r="K67" i="15" a="1"/>
  <c r="K67" i="15" s="1"/>
  <c r="M66" i="15" a="1"/>
  <c r="M66" i="15" s="1"/>
  <c r="L66" i="15" a="1"/>
  <c r="L66" i="15" s="1"/>
  <c r="K66" i="15" a="1"/>
  <c r="K66" i="15" s="1"/>
  <c r="M65" i="15" a="1"/>
  <c r="M65" i="15" s="1"/>
  <c r="L65" i="15" a="1"/>
  <c r="L65" i="15" s="1"/>
  <c r="K65" i="15" a="1"/>
  <c r="K65" i="15" s="1"/>
  <c r="M22" i="15" a="1"/>
  <c r="M22" i="15" s="1"/>
  <c r="L22" i="15" a="1"/>
  <c r="L22" i="15" s="1"/>
  <c r="K22" i="15" a="1"/>
  <c r="K22" i="15" s="1"/>
  <c r="M24" i="15" a="1"/>
  <c r="M24" i="15" s="1"/>
  <c r="L24" i="15" a="1"/>
  <c r="L24" i="15" s="1"/>
  <c r="K24" i="15" a="1"/>
  <c r="K24" i="15" s="1"/>
  <c r="M62" i="15" a="1"/>
  <c r="M62" i="15" s="1"/>
  <c r="L62" i="15" a="1"/>
  <c r="L62" i="15" s="1"/>
  <c r="K62" i="15" a="1"/>
  <c r="K62" i="15" s="1"/>
  <c r="M60" i="15" a="1"/>
  <c r="M60" i="15" s="1"/>
  <c r="L60" i="15" a="1"/>
  <c r="L60" i="15" s="1"/>
  <c r="K60" i="15" a="1"/>
  <c r="K60" i="15" s="1"/>
  <c r="K38" i="15" a="1"/>
  <c r="K38" i="15" s="1"/>
  <c r="L38" i="15" a="1"/>
  <c r="L38" i="15" s="1"/>
  <c r="M38" i="15" a="1"/>
  <c r="M38" i="15" s="1"/>
  <c r="K39" i="15" a="1"/>
  <c r="K39" i="15" s="1"/>
  <c r="L39" i="15" a="1"/>
  <c r="L39" i="15" s="1"/>
  <c r="M39" i="15" a="1"/>
  <c r="M39" i="15" s="1"/>
  <c r="K40" i="15" a="1"/>
  <c r="K40" i="15" s="1"/>
  <c r="L40" i="15" a="1"/>
  <c r="L40" i="15" s="1"/>
  <c r="M40" i="15" a="1"/>
  <c r="M40" i="15" s="1"/>
  <c r="K41" i="15" a="1"/>
  <c r="K41" i="15" s="1"/>
  <c r="L41" i="15" a="1"/>
  <c r="L41" i="15" s="1"/>
  <c r="M41" i="15" a="1"/>
  <c r="M41" i="15" s="1"/>
  <c r="K42" i="15" a="1"/>
  <c r="K42" i="15" s="1"/>
  <c r="L42" i="15" a="1"/>
  <c r="L42" i="15" s="1"/>
  <c r="M42" i="15" a="1"/>
  <c r="M42" i="15" s="1"/>
  <c r="K43" i="15" a="1"/>
  <c r="K43" i="15" s="1"/>
  <c r="L43" i="15" a="1"/>
  <c r="L43" i="15" s="1"/>
  <c r="M43" i="15" a="1"/>
  <c r="M43" i="15" s="1"/>
  <c r="L44" i="15" a="1"/>
  <c r="L44" i="15" s="1"/>
  <c r="M44" i="15" a="1"/>
  <c r="M44" i="15" s="1"/>
  <c r="K45" i="15" a="1"/>
  <c r="K45" i="15" s="1"/>
  <c r="L45" i="15" a="1"/>
  <c r="L45" i="15" s="1"/>
  <c r="M45" i="15" a="1"/>
  <c r="M45" i="15" s="1"/>
  <c r="K46" i="15" a="1"/>
  <c r="K46" i="15" s="1"/>
  <c r="L46" i="15" a="1"/>
  <c r="L46" i="15" s="1"/>
  <c r="M46" i="15" a="1"/>
  <c r="M46" i="15" s="1"/>
  <c r="K47" i="15" a="1"/>
  <c r="K47" i="15" s="1"/>
  <c r="L47" i="15" a="1"/>
  <c r="L47" i="15" s="1"/>
  <c r="M47" i="15" a="1"/>
  <c r="M47" i="15" s="1"/>
  <c r="K48" i="15" a="1"/>
  <c r="K48" i="15" s="1"/>
  <c r="L48" i="15" a="1"/>
  <c r="L48" i="15" s="1"/>
  <c r="M48" i="15" a="1"/>
  <c r="M48" i="15" s="1"/>
  <c r="K49" i="15" a="1"/>
  <c r="K49" i="15" s="1"/>
  <c r="L49" i="15" a="1"/>
  <c r="L49" i="15" s="1"/>
  <c r="M49" i="15" a="1"/>
  <c r="M49" i="15" s="1"/>
  <c r="K50" i="15" a="1"/>
  <c r="K50" i="15" s="1"/>
  <c r="L50" i="15" a="1"/>
  <c r="L50" i="15" s="1"/>
  <c r="M50" i="15" a="1"/>
  <c r="M50" i="15" s="1"/>
  <c r="K51" i="15" a="1"/>
  <c r="K51" i="15" s="1"/>
  <c r="L51" i="15" a="1"/>
  <c r="L51" i="15" s="1"/>
  <c r="M51" i="15" a="1"/>
  <c r="M51" i="15" s="1"/>
  <c r="K52" i="15" a="1"/>
  <c r="K52" i="15" s="1"/>
  <c r="L52" i="15" a="1"/>
  <c r="L52" i="15" s="1"/>
  <c r="M52" i="15" a="1"/>
  <c r="M52" i="15" s="1"/>
  <c r="K53" i="15" a="1"/>
  <c r="K53" i="15" s="1"/>
  <c r="L53" i="15" a="1"/>
  <c r="L53" i="15" s="1"/>
  <c r="M53" i="15" a="1"/>
  <c r="M53" i="15" s="1"/>
  <c r="K54" i="15" a="1"/>
  <c r="K54" i="15" s="1"/>
  <c r="L54" i="15" a="1"/>
  <c r="L54" i="15" s="1"/>
  <c r="M54" i="15" a="1"/>
  <c r="M54" i="15" s="1"/>
  <c r="K55" i="15" a="1"/>
  <c r="K55" i="15" s="1"/>
  <c r="L55" i="15" a="1"/>
  <c r="L55" i="15" s="1"/>
  <c r="M55" i="15" a="1"/>
  <c r="M55" i="15" s="1"/>
  <c r="M37" i="15" a="1"/>
  <c r="M37" i="15" s="1"/>
  <c r="L37" i="15" a="1"/>
  <c r="L37" i="15" s="1"/>
  <c r="K37" i="15" a="1"/>
  <c r="K37" i="15" s="1"/>
  <c r="M32" i="15" a="1"/>
  <c r="M32" i="15" s="1"/>
  <c r="L32" i="15" a="1"/>
  <c r="L32" i="15" s="1"/>
  <c r="K32" i="15" a="1"/>
  <c r="K32" i="15" s="1"/>
  <c r="K7" i="15" a="1"/>
  <c r="K7" i="15" s="1"/>
  <c r="L7" i="15" a="1"/>
  <c r="L7" i="15" s="1"/>
  <c r="M7" i="15" a="1"/>
  <c r="M7" i="15" s="1"/>
  <c r="K8" i="15" a="1"/>
  <c r="K8" i="15" s="1"/>
  <c r="L8" i="15" a="1"/>
  <c r="L8" i="15" s="1"/>
  <c r="M8" i="15" a="1"/>
  <c r="M8" i="15" s="1"/>
  <c r="K9" i="15" a="1"/>
  <c r="K9" i="15" s="1"/>
  <c r="L9" i="15" a="1"/>
  <c r="L9" i="15" s="1"/>
  <c r="M9" i="15" a="1"/>
  <c r="M9" i="15" s="1"/>
  <c r="K10" i="15" a="1"/>
  <c r="K10" i="15" s="1"/>
  <c r="L10" i="15" a="1"/>
  <c r="L10" i="15" s="1"/>
  <c r="M10" i="15" a="1"/>
  <c r="M10" i="15" s="1"/>
  <c r="K11" i="15" a="1"/>
  <c r="K11" i="15" s="1"/>
  <c r="L11" i="15" a="1"/>
  <c r="L11" i="15" s="1"/>
  <c r="M11" i="15" a="1"/>
  <c r="M11" i="15" s="1"/>
  <c r="K12" i="15" a="1"/>
  <c r="K12" i="15" s="1"/>
  <c r="L12" i="15" a="1"/>
  <c r="L12" i="15" s="1"/>
  <c r="M12" i="15" a="1"/>
  <c r="M12" i="15" s="1"/>
  <c r="K13" i="15" a="1"/>
  <c r="K13" i="15" s="1"/>
  <c r="L13" i="15" a="1"/>
  <c r="L13" i="15" s="1"/>
  <c r="M13" i="15" a="1"/>
  <c r="M13" i="15" s="1"/>
  <c r="K14" i="15" a="1"/>
  <c r="K14" i="15" s="1"/>
  <c r="L14" i="15" a="1"/>
  <c r="L14" i="15" s="1"/>
  <c r="M14" i="15" a="1"/>
  <c r="M14" i="15" s="1"/>
  <c r="K15" i="15" a="1"/>
  <c r="K15" i="15" s="1"/>
  <c r="L15" i="15" a="1"/>
  <c r="L15" i="15" s="1"/>
  <c r="M15" i="15" a="1"/>
  <c r="M15" i="15" s="1"/>
  <c r="K16" i="15" a="1"/>
  <c r="K16" i="15" s="1"/>
  <c r="L16" i="15" a="1"/>
  <c r="L16" i="15" s="1"/>
  <c r="M16" i="15" a="1"/>
  <c r="M16" i="15" s="1"/>
  <c r="K18" i="15" a="1"/>
  <c r="K18" i="15" s="1"/>
  <c r="L18" i="15" a="1"/>
  <c r="L18" i="15" s="1"/>
  <c r="M18" i="15" a="1"/>
  <c r="M18" i="15" s="1"/>
  <c r="K19" i="15" a="1"/>
  <c r="K19" i="15" s="1"/>
  <c r="L19" i="15" a="1"/>
  <c r="L19" i="15" s="1"/>
  <c r="M19" i="15" a="1"/>
  <c r="M19" i="15" s="1"/>
  <c r="K20" i="15" a="1"/>
  <c r="K20" i="15" s="1"/>
  <c r="L20" i="15" a="1"/>
  <c r="L20" i="15" s="1"/>
  <c r="M20" i="15" a="1"/>
  <c r="M20" i="15" s="1"/>
  <c r="K26" i="15" a="1"/>
  <c r="K26" i="15" s="1"/>
  <c r="L26" i="15" a="1"/>
  <c r="L26" i="15" s="1"/>
  <c r="M26" i="15" a="1"/>
  <c r="M26" i="15" s="1"/>
  <c r="K27" i="15" a="1"/>
  <c r="K27" i="15" s="1"/>
  <c r="L27" i="15" a="1"/>
  <c r="L27" i="15" s="1"/>
  <c r="M27" i="15" a="1"/>
  <c r="M27" i="15" s="1"/>
  <c r="K28" i="15" a="1"/>
  <c r="K28" i="15" s="1"/>
  <c r="L28" i="15" a="1"/>
  <c r="L28" i="15" s="1"/>
  <c r="M28" i="15" a="1"/>
  <c r="M28" i="15" s="1"/>
  <c r="M6" i="15" a="1"/>
  <c r="M6" i="15" s="1"/>
  <c r="L6" i="15" a="1"/>
  <c r="L6" i="15" s="1"/>
  <c r="O68" i="15" l="1"/>
  <c r="N68" i="15"/>
  <c r="O67" i="15"/>
  <c r="N67" i="15"/>
  <c r="O66" i="15"/>
  <c r="N66" i="15"/>
  <c r="O65" i="15"/>
  <c r="N65" i="15"/>
  <c r="O22" i="15"/>
  <c r="N22" i="15"/>
  <c r="O24" i="15"/>
  <c r="N24" i="15"/>
  <c r="O62" i="15"/>
  <c r="N62" i="15"/>
  <c r="O60" i="15"/>
  <c r="N60" i="15"/>
  <c r="N55" i="15"/>
  <c r="O55" i="15"/>
  <c r="N53" i="15"/>
  <c r="O53" i="15"/>
  <c r="N51" i="15"/>
  <c r="O51" i="15"/>
  <c r="N49" i="15"/>
  <c r="O49" i="15"/>
  <c r="N47" i="15"/>
  <c r="O47" i="15"/>
  <c r="N45" i="15"/>
  <c r="O45" i="15"/>
  <c r="N43" i="15"/>
  <c r="O43" i="15"/>
  <c r="N41" i="15"/>
  <c r="O41" i="15"/>
  <c r="N39" i="15"/>
  <c r="O39" i="15"/>
  <c r="O37" i="15"/>
  <c r="N37" i="15"/>
  <c r="O32" i="15"/>
  <c r="N32" i="15"/>
  <c r="N28" i="15"/>
  <c r="O28" i="15"/>
  <c r="O26" i="15"/>
  <c r="N26" i="15"/>
  <c r="N20" i="15"/>
  <c r="O20" i="15"/>
  <c r="N16" i="15"/>
  <c r="O16" i="15"/>
  <c r="O14" i="15"/>
  <c r="N14" i="15"/>
  <c r="O10" i="15"/>
  <c r="N10" i="15"/>
  <c r="O8" i="15"/>
  <c r="N8" i="15"/>
  <c r="O18" i="15"/>
  <c r="N18" i="15"/>
  <c r="N12" i="15"/>
  <c r="O12" i="15"/>
  <c r="O6" i="15"/>
  <c r="N6" i="15"/>
  <c r="G60" i="12" l="1"/>
  <c r="H83" i="3" l="1"/>
  <c r="F83" i="3"/>
  <c r="C83" i="3"/>
  <c r="H82" i="3"/>
  <c r="F82" i="3"/>
  <c r="C82" i="3"/>
  <c r="H81" i="3"/>
  <c r="F81" i="3"/>
  <c r="C81" i="3"/>
  <c r="H80" i="3"/>
  <c r="F80" i="3"/>
  <c r="C80" i="3"/>
  <c r="F84" i="7"/>
  <c r="F83" i="7"/>
  <c r="F82" i="7"/>
  <c r="F81" i="7"/>
  <c r="F26" i="7"/>
  <c r="F28" i="7"/>
  <c r="F75" i="7"/>
  <c r="F74" i="7"/>
  <c r="F72" i="7"/>
  <c r="F69" i="7"/>
  <c r="F65" i="7"/>
  <c r="F63" i="7"/>
  <c r="F62" i="7"/>
  <c r="F58" i="7"/>
  <c r="F56" i="7"/>
  <c r="F52" i="7"/>
  <c r="F83" i="6"/>
  <c r="F82" i="6"/>
  <c r="F81" i="6"/>
  <c r="F80" i="6"/>
  <c r="H83" i="6"/>
  <c r="H82" i="6"/>
  <c r="H81" i="6"/>
  <c r="H80" i="6"/>
  <c r="C83" i="6"/>
  <c r="C82" i="6"/>
  <c r="C81" i="6"/>
  <c r="C80" i="6"/>
  <c r="F28" i="6" l="1"/>
  <c r="F26" i="6"/>
  <c r="F74" i="6"/>
  <c r="F73" i="6"/>
  <c r="F71" i="6"/>
  <c r="F70" i="6"/>
  <c r="F68" i="6"/>
  <c r="F45" i="6"/>
  <c r="F47" i="6"/>
  <c r="F49" i="6"/>
  <c r="F51" i="6"/>
  <c r="F53" i="6"/>
  <c r="F55" i="6"/>
  <c r="F57" i="6"/>
  <c r="F59" i="6"/>
  <c r="F61" i="6"/>
  <c r="F62" i="6"/>
  <c r="F64" i="6"/>
  <c r="F44" i="6"/>
  <c r="F40" i="6"/>
  <c r="F39" i="6"/>
  <c r="G84" i="11"/>
  <c r="G83" i="11"/>
  <c r="G82" i="11"/>
  <c r="G81" i="11"/>
  <c r="G26" i="11"/>
  <c r="G28" i="11"/>
  <c r="G74" i="11"/>
  <c r="G72" i="11"/>
  <c r="G71" i="11"/>
  <c r="G52" i="11"/>
  <c r="G56" i="11"/>
  <c r="G58" i="11"/>
  <c r="G60" i="11"/>
  <c r="G62" i="11"/>
  <c r="G63" i="11"/>
  <c r="G65" i="11"/>
  <c r="G15" i="11"/>
  <c r="G21" i="11"/>
  <c r="G24" i="11"/>
  <c r="G30" i="11"/>
  <c r="G31" i="11"/>
  <c r="G33" i="11"/>
  <c r="F33" i="6"/>
  <c r="F31" i="6"/>
  <c r="F30" i="6"/>
  <c r="F24" i="6"/>
  <c r="F23" i="6"/>
  <c r="F21" i="6"/>
  <c r="F9" i="6"/>
  <c r="F11" i="6"/>
  <c r="F13" i="6"/>
  <c r="F15" i="6"/>
  <c r="F17" i="6"/>
  <c r="F19" i="6"/>
  <c r="F8" i="6"/>
  <c r="G8" i="12" l="1"/>
  <c r="G9" i="12"/>
  <c r="G11" i="12"/>
  <c r="G13" i="12"/>
  <c r="G15" i="12"/>
  <c r="G17" i="12"/>
  <c r="G19" i="12"/>
  <c r="G21" i="12"/>
  <c r="G23" i="12"/>
  <c r="G24" i="12"/>
  <c r="G30" i="12"/>
  <c r="G31" i="12"/>
  <c r="G39" i="12"/>
  <c r="G33" i="12"/>
  <c r="G40" i="12"/>
  <c r="G45" i="12"/>
  <c r="G46" i="12"/>
  <c r="G48" i="12"/>
  <c r="G50" i="12"/>
  <c r="G52" i="12"/>
  <c r="G54" i="12"/>
  <c r="G56" i="12"/>
  <c r="G58" i="12"/>
  <c r="G62" i="12"/>
  <c r="G63" i="12"/>
  <c r="G65" i="12"/>
  <c r="G69" i="12"/>
  <c r="G72" i="12"/>
  <c r="G74" i="12"/>
  <c r="G71" i="12"/>
  <c r="G75" i="12"/>
  <c r="G28" i="12"/>
  <c r="G26" i="12"/>
  <c r="G83" i="12"/>
  <c r="G82" i="12"/>
  <c r="G81" i="12"/>
  <c r="B23" i="11" l="1"/>
  <c r="G23" i="11" s="1"/>
  <c r="G19" i="11"/>
  <c r="B40" i="11"/>
  <c r="B13" i="11"/>
  <c r="G13" i="11" s="1"/>
  <c r="B50" i="11"/>
  <c r="G50" i="11" s="1"/>
  <c r="G48" i="11"/>
  <c r="G11" i="11"/>
  <c r="B17" i="11"/>
  <c r="G17" i="11" s="1"/>
  <c r="B69" i="11"/>
  <c r="G69" i="11" s="1"/>
  <c r="B46" i="11"/>
  <c r="G46" i="11" s="1"/>
  <c r="B45" i="11"/>
  <c r="G45" i="11" s="1"/>
  <c r="B39" i="11"/>
  <c r="B9" i="11"/>
  <c r="G9" i="11" s="1"/>
  <c r="B8" i="11"/>
  <c r="B75" i="11"/>
  <c r="G75" i="11" s="1"/>
  <c r="G8" i="11" l="1"/>
  <c r="H84" i="11" s="1"/>
  <c r="H83" i="12"/>
  <c r="C83" i="12"/>
  <c r="H82" i="12"/>
  <c r="C82" i="12"/>
  <c r="H81" i="12"/>
  <c r="C81" i="12"/>
  <c r="C80" i="12"/>
  <c r="C84" i="11"/>
  <c r="C83" i="11"/>
  <c r="H82" i="11"/>
  <c r="C82" i="11"/>
  <c r="C81" i="11"/>
  <c r="U71" i="9"/>
  <c r="H28" i="9"/>
  <c r="C26" i="9"/>
  <c r="F72" i="9"/>
  <c r="F74" i="9"/>
  <c r="F24" i="9"/>
  <c r="F31" i="9"/>
  <c r="H81" i="11" l="1"/>
  <c r="H83" i="11"/>
  <c r="H84" i="9" l="1"/>
  <c r="F84" i="9"/>
  <c r="C84" i="9"/>
  <c r="H83" i="9"/>
  <c r="F83" i="9"/>
  <c r="C83" i="9"/>
  <c r="H82" i="9"/>
  <c r="F82" i="9"/>
  <c r="C82" i="9"/>
  <c r="H81" i="9"/>
  <c r="F81" i="9"/>
  <c r="C81" i="9"/>
  <c r="F39" i="9"/>
  <c r="F40" i="9"/>
  <c r="F84" i="8"/>
  <c r="F83" i="8"/>
  <c r="F82" i="8"/>
  <c r="F81" i="8"/>
  <c r="F39" i="8"/>
  <c r="F74" i="8"/>
  <c r="F72" i="8"/>
  <c r="F31" i="8"/>
  <c r="H84" i="8" l="1"/>
  <c r="C84" i="8"/>
  <c r="H83" i="8"/>
  <c r="C83" i="8"/>
  <c r="H82" i="8"/>
  <c r="C82" i="8"/>
  <c r="H81" i="8"/>
  <c r="I81" i="8" s="1"/>
  <c r="C81" i="8"/>
  <c r="F69" i="8"/>
  <c r="U71" i="7"/>
  <c r="F50" i="7"/>
  <c r="F46" i="7"/>
  <c r="F45" i="7"/>
  <c r="F40" i="7"/>
  <c r="F39" i="7"/>
  <c r="F9" i="7"/>
  <c r="F13" i="7"/>
  <c r="F15" i="7"/>
  <c r="F17" i="7"/>
  <c r="F19" i="7"/>
  <c r="F21" i="7"/>
  <c r="F23" i="7"/>
  <c r="F30" i="7"/>
  <c r="F31" i="7"/>
  <c r="F33" i="7"/>
  <c r="F8" i="7"/>
  <c r="I82" i="8" l="1"/>
  <c r="I83" i="8"/>
  <c r="I84" i="8"/>
  <c r="H84" i="7"/>
  <c r="H83" i="7"/>
  <c r="H82" i="7"/>
  <c r="H81" i="7"/>
  <c r="C84" i="7"/>
  <c r="C83" i="7"/>
  <c r="C82" i="7"/>
  <c r="C81" i="7"/>
  <c r="H26" i="12" l="1"/>
  <c r="C26" i="12"/>
  <c r="H28" i="12"/>
  <c r="C28" i="12"/>
  <c r="H75" i="12"/>
  <c r="C75" i="12"/>
  <c r="C71" i="12"/>
  <c r="H65" i="12"/>
  <c r="C65" i="12"/>
  <c r="H62" i="12"/>
  <c r="C62" i="12"/>
  <c r="C60" i="12"/>
  <c r="H58" i="12"/>
  <c r="C58" i="12"/>
  <c r="H56" i="12"/>
  <c r="C56" i="12"/>
  <c r="H54" i="12"/>
  <c r="C54" i="12"/>
  <c r="H52" i="12"/>
  <c r="C52" i="12"/>
  <c r="H50" i="12"/>
  <c r="C50" i="12"/>
  <c r="H48" i="12"/>
  <c r="C48" i="12"/>
  <c r="H46" i="12"/>
  <c r="C46" i="12"/>
  <c r="H40" i="12"/>
  <c r="C40" i="12"/>
  <c r="H33" i="12"/>
  <c r="C33" i="12"/>
  <c r="H30" i="12"/>
  <c r="C30" i="12"/>
  <c r="H23" i="12"/>
  <c r="C23" i="12"/>
  <c r="H21" i="12"/>
  <c r="C21" i="12"/>
  <c r="H19" i="12"/>
  <c r="C19" i="12"/>
  <c r="H17" i="12"/>
  <c r="C17" i="12"/>
  <c r="H15" i="12"/>
  <c r="C15" i="12"/>
  <c r="H13" i="12"/>
  <c r="C13" i="12"/>
  <c r="C11" i="12"/>
  <c r="H9" i="12"/>
  <c r="C9" i="12"/>
  <c r="H26" i="11"/>
  <c r="C26" i="11"/>
  <c r="H28" i="11"/>
  <c r="C28" i="11"/>
  <c r="H75" i="11"/>
  <c r="C75" i="11"/>
  <c r="C71" i="11"/>
  <c r="H65" i="11"/>
  <c r="C65" i="11"/>
  <c r="H62" i="11"/>
  <c r="C62" i="11"/>
  <c r="C60" i="11"/>
  <c r="H58" i="11"/>
  <c r="C58" i="11"/>
  <c r="H56" i="11"/>
  <c r="C56" i="11"/>
  <c r="H54" i="11"/>
  <c r="C54" i="11"/>
  <c r="H52" i="11"/>
  <c r="C52" i="11"/>
  <c r="H50" i="11"/>
  <c r="C50" i="11"/>
  <c r="H48" i="11"/>
  <c r="C48" i="11"/>
  <c r="H46" i="11"/>
  <c r="C46" i="11"/>
  <c r="C40" i="11"/>
  <c r="H33" i="11"/>
  <c r="C33" i="11"/>
  <c r="H30" i="11"/>
  <c r="C30" i="11"/>
  <c r="H23" i="11"/>
  <c r="C23" i="11"/>
  <c r="H21" i="11"/>
  <c r="C21" i="11"/>
  <c r="H19" i="11"/>
  <c r="C19" i="11"/>
  <c r="H17" i="11"/>
  <c r="C17" i="11"/>
  <c r="H15" i="11"/>
  <c r="C15" i="11"/>
  <c r="H13" i="11"/>
  <c r="C13" i="11"/>
  <c r="C11" i="11"/>
  <c r="H9" i="11"/>
  <c r="C9" i="11"/>
  <c r="F26" i="9"/>
  <c r="F28" i="9"/>
  <c r="C28" i="9"/>
  <c r="H75" i="9"/>
  <c r="F75" i="9"/>
  <c r="C75" i="9"/>
  <c r="V71" i="9"/>
  <c r="G71" i="9" s="1"/>
  <c r="C71" i="9"/>
  <c r="F69" i="9"/>
  <c r="H65" i="9"/>
  <c r="F65" i="9"/>
  <c r="C65" i="9"/>
  <c r="F63" i="9"/>
  <c r="H62" i="9"/>
  <c r="F62" i="9"/>
  <c r="C62" i="9"/>
  <c r="C60" i="9"/>
  <c r="C58" i="9"/>
  <c r="H58" i="9"/>
  <c r="H56" i="9"/>
  <c r="F56" i="9"/>
  <c r="C56" i="9"/>
  <c r="H54" i="9"/>
  <c r="C54" i="9"/>
  <c r="H52" i="9"/>
  <c r="F52" i="9"/>
  <c r="C52" i="9"/>
  <c r="H50" i="9"/>
  <c r="F50" i="9"/>
  <c r="C50" i="9"/>
  <c r="C48" i="9"/>
  <c r="H46" i="9"/>
  <c r="F46" i="9"/>
  <c r="C46" i="9"/>
  <c r="F45" i="9"/>
  <c r="H40" i="9"/>
  <c r="C40" i="9"/>
  <c r="H33" i="9"/>
  <c r="F33" i="9"/>
  <c r="C33" i="9"/>
  <c r="H30" i="9"/>
  <c r="F30" i="9"/>
  <c r="C30" i="9"/>
  <c r="H23" i="9"/>
  <c r="F23" i="9"/>
  <c r="C23" i="9"/>
  <c r="H21" i="9"/>
  <c r="F21" i="9"/>
  <c r="C21" i="9"/>
  <c r="H19" i="9"/>
  <c r="F19" i="9"/>
  <c r="C19" i="9"/>
  <c r="H17" i="9"/>
  <c r="F17" i="9"/>
  <c r="C17" i="9"/>
  <c r="H15" i="9"/>
  <c r="F15" i="9"/>
  <c r="C15" i="9"/>
  <c r="H13" i="9"/>
  <c r="F13" i="9"/>
  <c r="C13" i="9"/>
  <c r="C11" i="9"/>
  <c r="H9" i="9"/>
  <c r="F9" i="9"/>
  <c r="C9" i="9"/>
  <c r="F8" i="9"/>
  <c r="H26" i="8"/>
  <c r="F26" i="8"/>
  <c r="C26" i="8"/>
  <c r="H28" i="8"/>
  <c r="F28" i="8"/>
  <c r="C28" i="8"/>
  <c r="H75" i="8"/>
  <c r="F75" i="8"/>
  <c r="C75" i="8"/>
  <c r="U71" i="8"/>
  <c r="V71" i="8" s="1"/>
  <c r="G71" i="8" s="1"/>
  <c r="C71" i="8"/>
  <c r="H65" i="8"/>
  <c r="F65" i="8"/>
  <c r="C65" i="8"/>
  <c r="F63" i="8"/>
  <c r="H62" i="8"/>
  <c r="F62" i="8"/>
  <c r="C62" i="8"/>
  <c r="C60" i="8"/>
  <c r="H58" i="8"/>
  <c r="F58" i="8"/>
  <c r="C58" i="8"/>
  <c r="H56" i="8"/>
  <c r="F56" i="8"/>
  <c r="C56" i="8"/>
  <c r="H54" i="8"/>
  <c r="C54" i="8"/>
  <c r="H52" i="8"/>
  <c r="F52" i="8"/>
  <c r="C52" i="8"/>
  <c r="H50" i="8"/>
  <c r="F50" i="8"/>
  <c r="C50" i="8"/>
  <c r="C48" i="8"/>
  <c r="H46" i="8"/>
  <c r="F46" i="8"/>
  <c r="C46" i="8"/>
  <c r="F45" i="8"/>
  <c r="H40" i="8"/>
  <c r="F40" i="8"/>
  <c r="C40" i="8"/>
  <c r="H33" i="8"/>
  <c r="F33" i="8"/>
  <c r="C33" i="8"/>
  <c r="H23" i="8"/>
  <c r="F23" i="8"/>
  <c r="C23" i="8"/>
  <c r="H21" i="8"/>
  <c r="F21" i="8"/>
  <c r="C21" i="8"/>
  <c r="H19" i="8"/>
  <c r="F19" i="8"/>
  <c r="C19" i="8"/>
  <c r="H17" i="8"/>
  <c r="F17" i="8"/>
  <c r="C17" i="8"/>
  <c r="H15" i="8"/>
  <c r="F15" i="8"/>
  <c r="C15" i="8"/>
  <c r="H13" i="8"/>
  <c r="F13" i="8"/>
  <c r="C13" i="8"/>
  <c r="C11" i="8"/>
  <c r="H9" i="8"/>
  <c r="F9" i="8"/>
  <c r="C9" i="8"/>
  <c r="F8" i="8"/>
  <c r="H26" i="7"/>
  <c r="C26" i="7"/>
  <c r="H28" i="7"/>
  <c r="C28" i="7"/>
  <c r="H75" i="7"/>
  <c r="C75" i="7"/>
  <c r="V71" i="7"/>
  <c r="G71" i="7" s="1"/>
  <c r="F71" i="7" s="1"/>
  <c r="C71" i="7"/>
  <c r="H65" i="7"/>
  <c r="C65" i="7"/>
  <c r="H62" i="7"/>
  <c r="C62" i="7"/>
  <c r="C60" i="7"/>
  <c r="H58" i="7"/>
  <c r="C58" i="7"/>
  <c r="F60" i="7"/>
  <c r="H56" i="7"/>
  <c r="C56" i="7"/>
  <c r="H54" i="7"/>
  <c r="C54" i="7"/>
  <c r="H52" i="7"/>
  <c r="C52" i="7"/>
  <c r="H50" i="7"/>
  <c r="C50" i="7"/>
  <c r="C48" i="7"/>
  <c r="H46" i="7"/>
  <c r="C46" i="7"/>
  <c r="H40" i="7"/>
  <c r="C40" i="7"/>
  <c r="H33" i="7"/>
  <c r="C33" i="7"/>
  <c r="H30" i="7"/>
  <c r="C30" i="7"/>
  <c r="H23" i="7"/>
  <c r="C23" i="7"/>
  <c r="H21" i="7"/>
  <c r="C21" i="7"/>
  <c r="H19" i="7"/>
  <c r="C19" i="7"/>
  <c r="H17" i="7"/>
  <c r="C17" i="7"/>
  <c r="H15" i="7"/>
  <c r="C15" i="7"/>
  <c r="H13" i="7"/>
  <c r="C13" i="7"/>
  <c r="C11" i="7"/>
  <c r="H9" i="7"/>
  <c r="C9" i="7"/>
  <c r="F58" i="9" l="1"/>
  <c r="F11" i="7"/>
  <c r="H11" i="9"/>
  <c r="H11" i="8"/>
  <c r="H11" i="12"/>
  <c r="H71" i="12"/>
  <c r="H60" i="12"/>
  <c r="H11" i="11"/>
  <c r="H71" i="11"/>
  <c r="H60" i="11"/>
  <c r="F11" i="9"/>
  <c r="H71" i="9"/>
  <c r="F71" i="9"/>
  <c r="H60" i="9"/>
  <c r="F60" i="9"/>
  <c r="H71" i="8"/>
  <c r="F71" i="8"/>
  <c r="H60" i="8"/>
  <c r="F60" i="8"/>
  <c r="H71" i="7"/>
  <c r="H60" i="7"/>
  <c r="H11" i="7" l="1"/>
  <c r="F48" i="7"/>
  <c r="H48" i="7"/>
  <c r="H48" i="9"/>
  <c r="F48" i="9"/>
  <c r="F11" i="8"/>
  <c r="F48" i="8"/>
  <c r="H48" i="8"/>
  <c r="H28" i="6"/>
  <c r="C28" i="6"/>
  <c r="H26" i="6"/>
  <c r="C26" i="6"/>
  <c r="H73" i="6"/>
  <c r="C73" i="6"/>
  <c r="H70" i="6"/>
  <c r="C70" i="6"/>
  <c r="H64" i="6"/>
  <c r="C64" i="6"/>
  <c r="H61" i="6"/>
  <c r="C61" i="6"/>
  <c r="H59" i="6"/>
  <c r="C59" i="6"/>
  <c r="H57" i="6"/>
  <c r="C57" i="6"/>
  <c r="H55" i="6"/>
  <c r="C55" i="6"/>
  <c r="H53" i="6"/>
  <c r="C53" i="6"/>
  <c r="H51" i="6"/>
  <c r="C51" i="6"/>
  <c r="H49" i="6"/>
  <c r="C49" i="6"/>
  <c r="H47" i="6"/>
  <c r="C47" i="6"/>
  <c r="H45" i="6"/>
  <c r="C45" i="6"/>
  <c r="H40" i="6"/>
  <c r="C40" i="6"/>
  <c r="H33" i="6"/>
  <c r="C33" i="6"/>
  <c r="H30" i="6"/>
  <c r="C30" i="6"/>
  <c r="H23" i="6"/>
  <c r="C23" i="6"/>
  <c r="H21" i="6"/>
  <c r="C21" i="6"/>
  <c r="H19" i="6"/>
  <c r="C19" i="6"/>
  <c r="H17" i="6"/>
  <c r="C17" i="6"/>
  <c r="H15" i="6"/>
  <c r="C15" i="6"/>
  <c r="H13" i="6"/>
  <c r="C13" i="6"/>
  <c r="H11" i="6"/>
  <c r="C11" i="6"/>
  <c r="H9" i="6"/>
  <c r="C9" i="6"/>
  <c r="F26" i="3" l="1"/>
  <c r="F28" i="3"/>
  <c r="F75" i="3"/>
  <c r="F74" i="3"/>
  <c r="F72" i="3"/>
  <c r="F69" i="3"/>
  <c r="F65" i="3"/>
  <c r="F63" i="3"/>
  <c r="F62" i="3"/>
  <c r="F58" i="3"/>
  <c r="F56" i="3"/>
  <c r="F52" i="3"/>
  <c r="F50" i="3"/>
  <c r="F48" i="3"/>
  <c r="F46" i="3"/>
  <c r="F45" i="3"/>
  <c r="F40" i="3"/>
  <c r="F39" i="3"/>
  <c r="F33" i="3"/>
  <c r="F31" i="3"/>
  <c r="F30" i="3"/>
  <c r="F24" i="3"/>
  <c r="F23" i="3"/>
  <c r="F21" i="3"/>
  <c r="F19" i="3"/>
  <c r="F17" i="3"/>
  <c r="F15" i="3"/>
  <c r="F13" i="3"/>
  <c r="F9" i="3"/>
  <c r="F8" i="3"/>
  <c r="H26" i="3" l="1"/>
  <c r="C26" i="3"/>
  <c r="H28" i="3"/>
  <c r="C28" i="3"/>
  <c r="H75" i="3"/>
  <c r="C75" i="3"/>
  <c r="W71" i="3"/>
  <c r="X71" i="3" s="1"/>
  <c r="G71" i="3" s="1"/>
  <c r="C71" i="3"/>
  <c r="H65" i="3"/>
  <c r="C65" i="3"/>
  <c r="H62" i="3"/>
  <c r="C62" i="3"/>
  <c r="C60" i="3"/>
  <c r="H58" i="3"/>
  <c r="C58" i="3"/>
  <c r="H56" i="3"/>
  <c r="C56" i="3"/>
  <c r="H54" i="3"/>
  <c r="C54" i="3"/>
  <c r="H52" i="3"/>
  <c r="C52" i="3"/>
  <c r="H50" i="3"/>
  <c r="C50" i="3"/>
  <c r="H48" i="3"/>
  <c r="C48" i="3"/>
  <c r="H46" i="3"/>
  <c r="C46" i="3"/>
  <c r="H40" i="3"/>
  <c r="C40" i="3"/>
  <c r="H33" i="3"/>
  <c r="C33" i="3"/>
  <c r="H30" i="3"/>
  <c r="C30" i="3"/>
  <c r="H23" i="3"/>
  <c r="C23" i="3"/>
  <c r="H21" i="3"/>
  <c r="C21" i="3"/>
  <c r="H19" i="3"/>
  <c r="C19" i="3"/>
  <c r="H17" i="3"/>
  <c r="C17" i="3"/>
  <c r="H15" i="3"/>
  <c r="C15" i="3"/>
  <c r="H13" i="3"/>
  <c r="C13" i="3"/>
  <c r="C11" i="3"/>
  <c r="H9" i="3"/>
  <c r="C9" i="3"/>
  <c r="H60" i="3" l="1"/>
  <c r="F60" i="3"/>
  <c r="H71" i="3"/>
  <c r="F71" i="3"/>
  <c r="F11" i="3"/>
  <c r="G80" i="12"/>
  <c r="H80" i="12" s="1"/>
  <c r="G39" i="11" l="1"/>
  <c r="G40" i="11"/>
  <c r="H40" i="11" l="1"/>
  <c r="K11" i="13" a="1"/>
  <c r="K11" i="13" s="1"/>
  <c r="L11" i="13" a="1"/>
  <c r="L11" i="13" s="1"/>
  <c r="K16" i="13" a="1"/>
  <c r="K16" i="13" s="1"/>
  <c r="L16" i="13" a="1"/>
  <c r="L16" i="13" s="1"/>
  <c r="K20" i="13" a="1"/>
  <c r="K20" i="13" s="1"/>
  <c r="L20" i="13" a="1"/>
  <c r="L20" i="13" s="1"/>
  <c r="K29" i="13" a="1"/>
  <c r="K29" i="13" s="1"/>
  <c r="L29" i="13" a="1"/>
  <c r="L29" i="13" s="1"/>
  <c r="K45" i="13" a="1"/>
  <c r="K45" i="13" s="1"/>
  <c r="J45" i="13" a="1"/>
  <c r="J45" i="13" s="1"/>
  <c r="L45" i="13" a="1"/>
  <c r="L45" i="13" s="1"/>
  <c r="K48" i="13" a="1"/>
  <c r="K48" i="13" s="1"/>
  <c r="L48" i="13" a="1"/>
  <c r="L48" i="13" s="1"/>
  <c r="L63" i="13" a="1"/>
  <c r="L63" i="13" s="1"/>
  <c r="J63" i="13" a="1"/>
  <c r="J63" i="13" s="1"/>
  <c r="K63" i="13" a="1"/>
  <c r="K63" i="13" s="1"/>
  <c r="K66" i="13" a="1"/>
  <c r="K66" i="13" s="1"/>
  <c r="J66" i="13" a="1"/>
  <c r="J66" i="13" s="1"/>
  <c r="L66" i="13" a="1"/>
  <c r="L66" i="13" s="1"/>
  <c r="K6" i="13" a="1"/>
  <c r="K6" i="13" s="1"/>
  <c r="L6" i="13" a="1"/>
  <c r="L6" i="13" s="1"/>
  <c r="L13" i="13" a="1"/>
  <c r="L13" i="13" s="1"/>
  <c r="K13" i="13" a="1"/>
  <c r="K13" i="13" s="1"/>
  <c r="K40" i="13" a="1"/>
  <c r="K40" i="13" s="1"/>
  <c r="J40" i="13" a="1"/>
  <c r="J40" i="13" s="1"/>
  <c r="L40" i="13" a="1"/>
  <c r="L40" i="13" s="1"/>
  <c r="L50" i="13" a="1"/>
  <c r="L50" i="13" s="1"/>
  <c r="K50" i="13" a="1"/>
  <c r="K50" i="13" s="1"/>
  <c r="K54" i="13" a="1"/>
  <c r="K54" i="13" s="1"/>
  <c r="L54" i="13" a="1"/>
  <c r="L54" i="13" s="1"/>
  <c r="K23" i="13" a="1"/>
  <c r="K23" i="13" s="1"/>
  <c r="J23" i="13" a="1"/>
  <c r="J23" i="13" s="1"/>
  <c r="L23" i="13" a="1"/>
  <c r="L23" i="13" s="1"/>
  <c r="K4" i="13" a="1"/>
  <c r="K4" i="13" s="1"/>
  <c r="J4" i="13" a="1"/>
  <c r="J4" i="13" s="1"/>
  <c r="L4" i="13" a="1"/>
  <c r="L4" i="13" s="1"/>
  <c r="K5" i="13" a="1"/>
  <c r="K5" i="13" s="1"/>
  <c r="L5" i="13" a="1"/>
  <c r="L5" i="13" s="1"/>
  <c r="L7" i="13" a="1"/>
  <c r="L7" i="13" s="1"/>
  <c r="K7" i="13" a="1"/>
  <c r="K7" i="13" s="1"/>
  <c r="K8" i="13" a="1"/>
  <c r="K8" i="13" s="1"/>
  <c r="L8" i="13" a="1"/>
  <c r="L8" i="13" s="1"/>
  <c r="L9" i="13" a="1"/>
  <c r="L9" i="13" s="1"/>
  <c r="K9" i="13" a="1"/>
  <c r="K9" i="13" s="1"/>
  <c r="K10" i="13" a="1"/>
  <c r="K10" i="13" s="1"/>
  <c r="L10" i="13" a="1"/>
  <c r="L10" i="13" s="1"/>
  <c r="K12" i="13" a="1"/>
  <c r="K12" i="13" s="1"/>
  <c r="L12" i="13" a="1"/>
  <c r="L12" i="13" s="1"/>
  <c r="L14" i="13" a="1"/>
  <c r="L14" i="13" s="1"/>
  <c r="K14" i="13" a="1"/>
  <c r="K14" i="13" s="1"/>
  <c r="K15" i="13" a="1"/>
  <c r="K15" i="13" s="1"/>
  <c r="L15" i="13" a="1"/>
  <c r="L15" i="13" s="1"/>
  <c r="L17" i="13" a="1"/>
  <c r="L17" i="13" s="1"/>
  <c r="K17" i="13" a="1"/>
  <c r="K17" i="13" s="1"/>
  <c r="L18" i="13" a="1"/>
  <c r="L18" i="13" s="1"/>
  <c r="K18" i="13" a="1"/>
  <c r="K18" i="13" s="1"/>
  <c r="K19" i="13" a="1"/>
  <c r="K19" i="13" s="1"/>
  <c r="L19" i="13" a="1"/>
  <c r="L19" i="13" s="1"/>
  <c r="L21" i="13" a="1"/>
  <c r="L21" i="13" s="1"/>
  <c r="K21" i="13" a="1"/>
  <c r="K21" i="13" s="1"/>
  <c r="L26" i="13" a="1"/>
  <c r="L26" i="13" s="1"/>
  <c r="K26" i="13" a="1"/>
  <c r="K26" i="13" s="1"/>
  <c r="K27" i="13" a="1"/>
  <c r="K27" i="13" s="1"/>
  <c r="L27" i="13" a="1"/>
  <c r="L27" i="13" s="1"/>
  <c r="K28" i="13" a="1"/>
  <c r="K28" i="13" s="1"/>
  <c r="L28" i="13" a="1"/>
  <c r="L28" i="13" s="1"/>
  <c r="L30" i="13" a="1"/>
  <c r="L30" i="13" s="1"/>
  <c r="K30" i="13" a="1"/>
  <c r="K30" i="13" s="1"/>
  <c r="L34" i="13" a="1"/>
  <c r="L34" i="13" s="1"/>
  <c r="J34" i="13" a="1"/>
  <c r="J34" i="13" s="1"/>
  <c r="K34" i="13" a="1"/>
  <c r="K34" i="13" s="1"/>
  <c r="K35" i="13" a="1"/>
  <c r="K35" i="13" s="1"/>
  <c r="J35" i="13" a="1"/>
  <c r="J35" i="13" s="1"/>
  <c r="L35" i="13" a="1"/>
  <c r="L35" i="13" s="1"/>
  <c r="K39" i="13" a="1"/>
  <c r="K39" i="13" s="1"/>
  <c r="J39" i="13" a="1"/>
  <c r="J39" i="13" s="1"/>
  <c r="L39" i="13" a="1"/>
  <c r="L39" i="13" s="1"/>
  <c r="K41" i="13" a="1"/>
  <c r="K41" i="13" s="1"/>
  <c r="J41" i="13" a="1"/>
  <c r="J41" i="13" s="1"/>
  <c r="L41" i="13" a="1"/>
  <c r="L41" i="13" s="1"/>
  <c r="L42" i="13" a="1"/>
  <c r="L42" i="13" s="1"/>
  <c r="J42" i="13" a="1"/>
  <c r="J42" i="13" s="1"/>
  <c r="K42" i="13" a="1"/>
  <c r="K42" i="13" s="1"/>
  <c r="K43" i="13" a="1"/>
  <c r="K43" i="13" s="1"/>
  <c r="J43" i="13" a="1"/>
  <c r="J43" i="13" s="1"/>
  <c r="L43" i="13" a="1"/>
  <c r="L43" i="13" s="1"/>
  <c r="K44" i="13" a="1"/>
  <c r="K44" i="13" s="1"/>
  <c r="J44" i="13" a="1"/>
  <c r="J44" i="13" s="1"/>
  <c r="L44" i="13" a="1"/>
  <c r="L44" i="13" s="1"/>
  <c r="L46" i="13" a="1"/>
  <c r="L46" i="13" s="1"/>
  <c r="J46" i="13" a="1"/>
  <c r="J46" i="13" s="1"/>
  <c r="K46" i="13" a="1"/>
  <c r="K46" i="13" s="1"/>
  <c r="L47" i="13" a="1"/>
  <c r="L47" i="13" s="1"/>
  <c r="J47" i="13" a="1"/>
  <c r="J47" i="13" s="1"/>
  <c r="K47" i="13" a="1"/>
  <c r="K47" i="13" s="1"/>
  <c r="K49" i="13" a="1"/>
  <c r="K49" i="13" s="1"/>
  <c r="J49" i="13" a="1"/>
  <c r="J49" i="13" s="1"/>
  <c r="L49" i="13" a="1"/>
  <c r="L49" i="13" s="1"/>
  <c r="L51" i="13" a="1"/>
  <c r="L51" i="13" s="1"/>
  <c r="J51" i="13" a="1"/>
  <c r="J51" i="13" s="1"/>
  <c r="K51" i="13" a="1"/>
  <c r="K51" i="13" s="1"/>
  <c r="L52" i="13" a="1"/>
  <c r="L52" i="13" s="1"/>
  <c r="K52" i="13" a="1"/>
  <c r="K52" i="13" s="1"/>
  <c r="K53" i="13" a="1"/>
  <c r="K53" i="13" s="1"/>
  <c r="J53" i="13" a="1"/>
  <c r="J53" i="13" s="1"/>
  <c r="L53" i="13" a="1"/>
  <c r="L53" i="13" s="1"/>
  <c r="K55" i="13" a="1"/>
  <c r="K55" i="13" s="1"/>
  <c r="J55" i="13" a="1"/>
  <c r="J55" i="13" s="1"/>
  <c r="L55" i="13" a="1"/>
  <c r="L55" i="13" s="1"/>
  <c r="K56" i="13" a="1"/>
  <c r="K56" i="13" s="1"/>
  <c r="J56" i="13" a="1"/>
  <c r="J56" i="13" s="1"/>
  <c r="L56" i="13" a="1"/>
  <c r="L56" i="13" s="1"/>
  <c r="K57" i="13" a="1"/>
  <c r="K57" i="13" s="1"/>
  <c r="J57" i="13" a="1"/>
  <c r="J57" i="13" s="1"/>
  <c r="L57" i="13" a="1"/>
  <c r="L57" i="13" s="1"/>
  <c r="K58" i="13" a="1"/>
  <c r="K58" i="13" s="1"/>
  <c r="J58" i="13" a="1"/>
  <c r="J58" i="13" s="1"/>
  <c r="L58" i="13" a="1"/>
  <c r="L58" i="13" s="1"/>
  <c r="L59" i="13" a="1"/>
  <c r="L59" i="13" s="1"/>
  <c r="J59" i="13" a="1"/>
  <c r="J59" i="13" s="1"/>
  <c r="K59" i="13" a="1"/>
  <c r="K59" i="13" s="1"/>
  <c r="L64" i="13" a="1"/>
  <c r="L64" i="13" s="1"/>
  <c r="J64" i="13" a="1"/>
  <c r="J64" i="13" s="1"/>
  <c r="K64" i="13" a="1"/>
  <c r="K64" i="13" s="1"/>
  <c r="K65" i="13" a="1"/>
  <c r="K65" i="13" s="1"/>
  <c r="J65" i="13" a="1"/>
  <c r="J65" i="13" s="1"/>
  <c r="L65" i="13" a="1"/>
  <c r="L65" i="13" s="1"/>
  <c r="L67" i="13" a="1"/>
  <c r="L67" i="13" s="1"/>
  <c r="J67" i="13" a="1"/>
  <c r="J67" i="13" s="1"/>
  <c r="K67" i="13" a="1"/>
  <c r="K67" i="13" s="1"/>
  <c r="L68" i="13" a="1"/>
  <c r="L68" i="13" s="1"/>
  <c r="J68" i="13" a="1"/>
  <c r="J68" i="13" s="1"/>
  <c r="K68" i="13" a="1"/>
  <c r="K68" i="13" s="1"/>
  <c r="K69" i="13" a="1"/>
  <c r="K69" i="13" s="1"/>
  <c r="J69" i="13" a="1"/>
  <c r="J69" i="13" s="1"/>
  <c r="L69" i="13" a="1"/>
  <c r="L69" i="13" s="1"/>
  <c r="K25" i="13" a="1"/>
  <c r="K25" i="13" s="1"/>
  <c r="J25" i="13" a="1"/>
  <c r="J25" i="13" s="1"/>
  <c r="L25" i="13" a="1"/>
  <c r="L25" i="13" s="1"/>
  <c r="L72" i="13" a="1"/>
  <c r="L72" i="13" s="1"/>
  <c r="J72" i="13" a="1"/>
  <c r="J72" i="13" s="1"/>
  <c r="K72" i="13" a="1"/>
  <c r="K72" i="13" s="1"/>
  <c r="K73" i="13" a="1"/>
  <c r="K73" i="13" s="1"/>
  <c r="J73" i="13" a="1"/>
  <c r="J73" i="13" s="1"/>
  <c r="L73" i="13" a="1"/>
  <c r="L73" i="13" s="1"/>
  <c r="L74" i="13" a="1"/>
  <c r="L74" i="13" s="1"/>
  <c r="J74" i="13" a="1"/>
  <c r="J74" i="13" s="1"/>
  <c r="K74" i="13" a="1"/>
  <c r="K74" i="13" s="1"/>
  <c r="K75" i="13" a="1"/>
  <c r="K75" i="13" s="1"/>
  <c r="J75" i="13" a="1"/>
  <c r="J75" i="13" s="1"/>
  <c r="L75" i="13" a="1"/>
  <c r="L75" i="13" s="1"/>
</calcChain>
</file>

<file path=xl/sharedStrings.xml><?xml version="1.0" encoding="utf-8"?>
<sst xmlns="http://schemas.openxmlformats.org/spreadsheetml/2006/main" count="866" uniqueCount="209">
  <si>
    <t>Photolysis of MDNI-Ac in water.</t>
  </si>
  <si>
    <t>Entropy</t>
  </si>
  <si>
    <r>
      <rPr>
        <b/>
        <sz val="12"/>
        <color theme="1"/>
        <rFont val="Calibri"/>
        <family val="2"/>
        <scheme val="minor"/>
      </rPr>
      <t>TRIPLET</t>
    </r>
    <r>
      <rPr>
        <sz val="12"/>
        <color theme="1"/>
        <rFont val="Calibri"/>
        <family val="2"/>
        <scheme val="minor"/>
      </rPr>
      <t xml:space="preserve"> surphace</t>
    </r>
  </si>
  <si>
    <t xml:space="preserve">                </t>
  </si>
  <si>
    <t xml:space="preserve"> Cal/Mol-Kelvin</t>
  </si>
  <si>
    <t>Geometry Optimization with B3LYP-D3(BJ)/def2-SVPD</t>
  </si>
  <si>
    <t>Thermochemistry calculations with ωB97X-D/def2-TZVP</t>
  </si>
  <si>
    <t xml:space="preserve"> Total          </t>
  </si>
  <si>
    <t>Structure name</t>
  </si>
  <si>
    <t>E (a. u.)</t>
  </si>
  <si>
    <r>
      <rPr>
        <b/>
        <sz val="12"/>
        <color theme="1"/>
        <rFont val="Symbol"/>
        <charset val="2"/>
      </rPr>
      <t>D</t>
    </r>
    <r>
      <rPr>
        <b/>
        <sz val="12"/>
        <color theme="1"/>
        <rFont val="Calibri"/>
        <family val="2"/>
        <scheme val="minor"/>
      </rPr>
      <t>E (kcal/mol)</t>
    </r>
  </si>
  <si>
    <t>Gibbs (a. u.)</t>
  </si>
  <si>
    <r>
      <rPr>
        <b/>
        <sz val="12"/>
        <color theme="1"/>
        <rFont val="Symbol"/>
        <charset val="2"/>
      </rPr>
      <t>D</t>
    </r>
    <r>
      <rPr>
        <b/>
        <sz val="12"/>
        <color theme="1"/>
        <rFont val="Calibri (Body)"/>
      </rPr>
      <t>G</t>
    </r>
    <r>
      <rPr>
        <b/>
        <sz val="12"/>
        <color theme="1"/>
        <rFont val="Calibri"/>
        <family val="2"/>
        <scheme val="minor"/>
      </rPr>
      <t xml:space="preserve"> (kcal/mol)</t>
    </r>
  </si>
  <si>
    <t>Converged?</t>
  </si>
  <si>
    <t>JOB ID</t>
  </si>
  <si>
    <t>What?</t>
  </si>
  <si>
    <t>File name</t>
  </si>
  <si>
    <t>Notes</t>
  </si>
  <si>
    <t xml:space="preserve"> Electronic     </t>
  </si>
  <si>
    <t xml:space="preserve"> Translational  </t>
  </si>
  <si>
    <t>Main Mechanism</t>
  </si>
  <si>
    <t xml:space="preserve"> Rotational     </t>
  </si>
  <si>
    <t xml:space="preserve"> Vibrational    </t>
  </si>
  <si>
    <t xml:space="preserve"> Vibration     1</t>
  </si>
  <si>
    <t xml:space="preserve"> Vibration     2</t>
  </si>
  <si>
    <t xml:space="preserve"> Vibration     3</t>
  </si>
  <si>
    <t>⟵ Corrected! (see table on the side)</t>
  </si>
  <si>
    <t>3 negative eigenvalues</t>
  </si>
  <si>
    <t>↑ Excluded</t>
  </si>
  <si>
    <t>TS-COCH3_Migration_Mech1_wB97XD-TZVP.log:</t>
  </si>
  <si>
    <t>IntermediateI_Mech1_wB97XD-TZVP.log:</t>
  </si>
  <si>
    <t>IntermediateII_Mech1_wB97XD-TZVP</t>
  </si>
  <si>
    <t>AcOminus_Mech1_wB97XD-TZVP.log:</t>
  </si>
  <si>
    <t>Indoline_I_Mech1_wB97XD-TZVP</t>
  </si>
  <si>
    <t>AcOH_Mech1_wB97XD-TZVP.log:</t>
  </si>
  <si>
    <t>Indoline_Prod_Mech1_wB97XD-TZVP.log:</t>
  </si>
  <si>
    <t>TS-Cyclic in the Singlet Surface</t>
  </si>
  <si>
    <t>Alternative Mechanism with the Hydrogen Abstraction</t>
  </si>
  <si>
    <t>⟵ Corrected!</t>
  </si>
  <si>
    <t>2 negative eigenvalues</t>
  </si>
  <si>
    <t>Hydrolysis Side-Reaction</t>
  </si>
  <si>
    <t>∆H (TS-Hydrolysis)</t>
  </si>
  <si>
    <t>-T∆S (TS-Hydrolysis)</t>
  </si>
  <si>
    <t>∆G (TS-Hydrolysis)</t>
  </si>
  <si>
    <t>Water</t>
  </si>
  <si>
    <t>H2O_Mech4_wB97XD-TZVP</t>
  </si>
  <si>
    <t>deprotonated_Indoline_T_Mech1_wB97XD-TZVP</t>
  </si>
  <si>
    <t>Then, Indoline_I_Mech1_wB97XD-TZVP</t>
  </si>
  <si>
    <t>protonated_Indoline_S_Mech1_wB97XD-TZVP</t>
  </si>
  <si>
    <t>Photolysis of MNI-Ac in water.</t>
  </si>
  <si>
    <t>MNI_S_Mech1_wB97XD-TZVP.log:</t>
  </si>
  <si>
    <t>MNI_T_Mech1_wB97XD-TZVP.log:</t>
  </si>
  <si>
    <t>TS-Cyclic_MNI_Mech2_wB97XD-TZVP.log:</t>
  </si>
  <si>
    <t>R-Chair_MNI_Mech2_wB97XD-TZVP.log:</t>
  </si>
  <si>
    <t>TS-NC_MNI_Mech2_wB97XD-TZVP.log:</t>
  </si>
  <si>
    <t>TS-LG-7_MNI_wB97XD-TZVP</t>
  </si>
  <si>
    <t>TS-Cyclic_Singlet_MNI_Mech4_wB97XD-TZVP</t>
  </si>
  <si>
    <t>TS-H_Extraction_MNI_Mech3_wB97XD-TZVP</t>
  </si>
  <si>
    <t>TS-NO_Break_MNI_Mech3_wB97XD-TZVP.log:</t>
  </si>
  <si>
    <t>Cyclic_Intermediate_N_MNI_Mech3_wB97XD-TZVP.log:</t>
  </si>
  <si>
    <t>TS-AcForm_1_MNI_Mech3_wB97XD-TZVP.log:</t>
  </si>
  <si>
    <t>TS-AcForm_2_MNI_Mech3_wB97XD-TZVP.log:</t>
  </si>
  <si>
    <t>Hydrolysis/TS-Hydrolysis_MNI_S_M11-TZVPh</t>
  </si>
  <si>
    <t>Hydrolyzed_Cage_MNI_Mech4_wB97XD-TZVP</t>
  </si>
  <si>
    <t>Gibbs corrections</t>
  </si>
  <si>
    <t>Thermochemistry calculations with M11/def2-TZVP</t>
  </si>
  <si>
    <t>R-Boat_MNI_MN15-TZVP.log:</t>
  </si>
  <si>
    <t>R-Chair_MNI_MN15-TZVP.log:</t>
  </si>
  <si>
    <t>S-Boat_MNI_MN15-TZVP.log:</t>
  </si>
  <si>
    <t>S-Chair_MNI_MN15-TZVP.log:</t>
  </si>
  <si>
    <t>R-Boat</t>
  </si>
  <si>
    <t>R-Chair</t>
  </si>
  <si>
    <t>S-Boat</t>
  </si>
  <si>
    <t>S-Chair</t>
  </si>
  <si>
    <t>Isomers</t>
  </si>
  <si>
    <t/>
  </si>
  <si>
    <t>ωB97X-D</t>
  </si>
  <si>
    <t>M11</t>
  </si>
  <si>
    <t>MN15</t>
  </si>
  <si>
    <t>CAM-B3LYP</t>
  </si>
  <si>
    <t>LC-ωHPBE</t>
  </si>
  <si>
    <t>AVERAGE</t>
  </si>
  <si>
    <t>MAX</t>
  </si>
  <si>
    <t>MIN</t>
  </si>
  <si>
    <t>Gibbs' corrections for MNI</t>
  </si>
  <si>
    <t>General results for MDNI-Ac with various functionals and the def2-TZVP basis set.</t>
  </si>
  <si>
    <r>
      <t>All values are Gibbs free energies in kcal mol</t>
    </r>
    <r>
      <rPr>
        <vertAlign val="superscript"/>
        <sz val="12"/>
        <color theme="1"/>
        <rFont val="Calibri (Body)"/>
      </rPr>
      <t>–1</t>
    </r>
  </si>
  <si>
    <t xml:space="preserve">Using averaged contributions </t>
  </si>
  <si>
    <t>DSD-PBEP86-D3(BJ)</t>
  </si>
  <si>
    <t>ωB97M-V</t>
  </si>
  <si>
    <t>AVG – MIN</t>
  </si>
  <si>
    <t>AVG – MAX</t>
  </si>
  <si>
    <t>Alternative Mechanism (H Abstraction)</t>
  </si>
  <si>
    <t>xxx</t>
  </si>
  <si>
    <t>Pierpaolo Morgante, Charitha Guruge, Yannick P. Ouedraogo, Nasri Nesnas*, Roberto Peverati*</t>
  </si>
  <si>
    <t>nesnas@fit.edu — rpeverati@fit.edu</t>
  </si>
  <si>
    <r>
      <rPr>
        <u/>
        <sz val="12"/>
        <color theme="1"/>
        <rFont val="Calibri (Body)"/>
      </rPr>
      <t>In the second sheet</t>
    </r>
    <r>
      <rPr>
        <sz val="12"/>
        <color theme="1"/>
        <rFont val="Calibri"/>
        <family val="2"/>
        <scheme val="minor"/>
      </rPr>
      <t>, called "</t>
    </r>
    <r>
      <rPr>
        <b/>
        <sz val="12"/>
        <color theme="1"/>
        <rFont val="Calibri"/>
        <family val="2"/>
        <scheme val="minor"/>
      </rPr>
      <t>MR_Diagnostics</t>
    </r>
    <r>
      <rPr>
        <sz val="12"/>
        <color theme="1"/>
        <rFont val="Calibri"/>
        <family val="2"/>
        <scheme val="minor"/>
      </rPr>
      <t>", we collected the data referring to Section SXX in the Supplementary Information.</t>
    </r>
  </si>
  <si>
    <t>ωB97X-D/def2-TZVP</t>
  </si>
  <si>
    <t>M11/def2-TZVP</t>
  </si>
  <si>
    <t>MN15/def2-TZVP</t>
  </si>
  <si>
    <t>CAM-B3LYP/def2-TZVP</t>
  </si>
  <si>
    <t>LC-ωHPBE/def2-TZVP</t>
  </si>
  <si>
    <t>DSD-PBEP86-D3(BJ)/def2-TZVP</t>
  </si>
  <si>
    <t>ωB97M-V/def2-TZVP</t>
  </si>
  <si>
    <t>In each sheet, we present the electronic energies in Hartrees, the differences in electronic energies (∆E, in kcal/mol), Gibbs' free energies in Hartrees, and the differences in Gibbs' free energies (∆G, in kcal/mol)</t>
  </si>
  <si>
    <r>
      <rPr>
        <u/>
        <sz val="12"/>
        <color theme="1"/>
        <rFont val="Calibri (Body)"/>
      </rPr>
      <t>In the first sheet</t>
    </r>
    <r>
      <rPr>
        <sz val="12"/>
        <color theme="1"/>
        <rFont val="Calibri"/>
        <family val="2"/>
        <scheme val="minor"/>
      </rPr>
      <t>, called "</t>
    </r>
    <r>
      <rPr>
        <b/>
        <sz val="12"/>
        <color theme="1"/>
        <rFont val="Calibri"/>
        <family val="2"/>
        <scheme val="minor"/>
      </rPr>
      <t>General_MNI</t>
    </r>
    <r>
      <rPr>
        <sz val="12"/>
        <color theme="1"/>
        <rFont val="Calibri"/>
        <family val="2"/>
        <scheme val="minor"/>
      </rPr>
      <t>", we collected all the data for the calculated Gibbs' Free Energies of the reaction, that are presented in the different figures in the Supplementary Information.</t>
    </r>
  </si>
  <si>
    <r>
      <rPr>
        <u/>
        <sz val="12"/>
        <color theme="1"/>
        <rFont val="Calibri (Body)"/>
      </rPr>
      <t>Starting at the third sheet</t>
    </r>
    <r>
      <rPr>
        <sz val="12"/>
        <color theme="1"/>
        <rFont val="Calibri"/>
        <family val="2"/>
        <scheme val="minor"/>
      </rPr>
      <t>, we collected all the results divided per functional. The functional list is given below:</t>
    </r>
  </si>
  <si>
    <t>This Excel file contains the detailed results for all the functionals used in this work. It includes 10 sheets.</t>
  </si>
  <si>
    <t>Multi-Reference Diagnostics</t>
  </si>
  <si>
    <r>
      <t>A</t>
    </r>
    <r>
      <rPr>
        <b/>
        <vertAlign val="subscript"/>
        <sz val="12"/>
        <color theme="1"/>
        <rFont val="Calibri (Body)"/>
      </rPr>
      <t>λ</t>
    </r>
  </si>
  <si>
    <r>
      <t>(1-TAE[X</t>
    </r>
    <r>
      <rPr>
        <vertAlign val="subscript"/>
        <sz val="12"/>
        <color theme="1"/>
        <rFont val="Calibri (Body)"/>
      </rPr>
      <t>λ</t>
    </r>
    <r>
      <rPr>
        <sz val="12"/>
        <color theme="1"/>
        <rFont val="Calibri"/>
        <family val="2"/>
        <scheme val="minor"/>
      </rPr>
      <t>C]/TAE[XC])/λ</t>
    </r>
  </si>
  <si>
    <t>With B1LYP and BLYP, it translates into</t>
  </si>
  <si>
    <r>
      <t>4x(1-TAE[X</t>
    </r>
    <r>
      <rPr>
        <vertAlign val="subscript"/>
        <sz val="12"/>
        <color theme="1"/>
        <rFont val="Calibri (Body)"/>
      </rPr>
      <t>λ</t>
    </r>
    <r>
      <rPr>
        <sz val="12"/>
        <color theme="1"/>
        <rFont val="Calibri"/>
        <family val="2"/>
        <scheme val="minor"/>
      </rPr>
      <t>C]/TAE[XC])</t>
    </r>
  </si>
  <si>
    <t>E (a.u.)</t>
  </si>
  <si>
    <t>TAE (au)</t>
  </si>
  <si>
    <r>
      <t>B</t>
    </r>
    <r>
      <rPr>
        <b/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-Diagnostics</t>
    </r>
  </si>
  <si>
    <t>From Schultz, Zhao &amp; Truhlar, JPCA 2005, 109, 11127</t>
  </si>
  <si>
    <t>BDE of second bond: Intermediate 1 ⟶ Intermediate 2</t>
  </si>
  <si>
    <t>E are electronic energies</t>
  </si>
  <si>
    <r>
      <t>A</t>
    </r>
    <r>
      <rPr>
        <b/>
        <vertAlign val="subscript"/>
        <sz val="12"/>
        <color theme="1"/>
        <rFont val="Calibri (Body)"/>
      </rPr>
      <t>λ</t>
    </r>
    <r>
      <rPr>
        <b/>
        <sz val="12"/>
        <color theme="1"/>
        <rFont val="Calibri (Body)"/>
      </rPr>
      <t xml:space="preserve"> Values</t>
    </r>
  </si>
  <si>
    <t>B1LYP/cc-pVTZ</t>
  </si>
  <si>
    <t>Hydrogen</t>
  </si>
  <si>
    <t>Carbon</t>
  </si>
  <si>
    <t>Nitrogen</t>
  </si>
  <si>
    <t>Oxygen</t>
  </si>
  <si>
    <t>BLYP/cc-pVTZ</t>
  </si>
  <si>
    <t>B1LYP/MG3</t>
  </si>
  <si>
    <t>Acetate</t>
  </si>
  <si>
    <t>[BDE(BLYP)-BDE(B1LYP)]/n</t>
  </si>
  <si>
    <t>n = 1</t>
  </si>
  <si>
    <t>BDE(BLYP)</t>
  </si>
  <si>
    <t>BDE(B1LYP)</t>
  </si>
  <si>
    <t>BLYP/MG3</t>
  </si>
  <si>
    <t>From Fogueri, Kozuch, Karton and Martin, TCA, 2013, 132, 1291</t>
  </si>
  <si>
    <r>
      <rPr>
        <u/>
        <sz val="12"/>
        <color theme="1"/>
        <rFont val="Calibri (Body)"/>
      </rPr>
      <t>In the last sheet</t>
    </r>
    <r>
      <rPr>
        <sz val="12"/>
        <color theme="1"/>
        <rFont val="Calibri"/>
        <family val="2"/>
        <scheme val="minor"/>
      </rPr>
      <t>, called "</t>
    </r>
    <r>
      <rPr>
        <b/>
        <sz val="12"/>
        <color theme="1"/>
        <rFont val="Calibri"/>
        <family val="2"/>
        <scheme val="minor"/>
      </rPr>
      <t>Gibbs_Corrections</t>
    </r>
    <r>
      <rPr>
        <sz val="12"/>
        <color theme="1"/>
        <rFont val="Calibri"/>
        <family val="2"/>
        <scheme val="minor"/>
      </rPr>
      <t>", we collected all the Gibbs' free energy corrections (in Hartrees) to the electronic energies.</t>
    </r>
  </si>
  <si>
    <r>
      <rPr>
        <b/>
        <sz val="14"/>
        <color theme="1"/>
        <rFont val="Calibri"/>
        <family val="2"/>
        <scheme val="minor"/>
      </rPr>
      <t>Results for</t>
    </r>
    <r>
      <rPr>
        <sz val="14"/>
        <color theme="1"/>
        <rFont val="Calibri"/>
        <family val="2"/>
        <scheme val="minor"/>
      </rPr>
      <t xml:space="preserve"> 4-methoxy-5-nitroindolinyl acetate (</t>
    </r>
    <r>
      <rPr>
        <b/>
        <sz val="14"/>
        <color theme="1"/>
        <rFont val="Calibri"/>
        <family val="2"/>
        <scheme val="minor"/>
      </rPr>
      <t>MNI-Ac</t>
    </r>
    <r>
      <rPr>
        <sz val="14"/>
        <color theme="1"/>
        <rFont val="Calibri"/>
        <family val="2"/>
        <scheme val="minor"/>
      </rPr>
      <t>)</t>
    </r>
  </si>
  <si>
    <t>Structure S17</t>
  </si>
  <si>
    <t>Structure S18</t>
  </si>
  <si>
    <t>Structure S20</t>
  </si>
  <si>
    <t>Structure S19</t>
  </si>
  <si>
    <t>Structure S21</t>
  </si>
  <si>
    <t>Structure S22</t>
  </si>
  <si>
    <t>Structure S23</t>
  </si>
  <si>
    <t>Structure S25</t>
  </si>
  <si>
    <t>Structure S26</t>
  </si>
  <si>
    <t>Structure S27</t>
  </si>
  <si>
    <t>TS-Cyclization-MNI (Singlet)</t>
  </si>
  <si>
    <t>Structure S28</t>
  </si>
  <si>
    <t>Structure S29</t>
  </si>
  <si>
    <t>Structure S30</t>
  </si>
  <si>
    <t>Structure S31</t>
  </si>
  <si>
    <t>Structure S32</t>
  </si>
  <si>
    <t>Structure S24 (Triplet)</t>
  </si>
  <si>
    <t>Structure S23 (Singlet)</t>
  </si>
  <si>
    <t>Structure S33</t>
  </si>
  <si>
    <t>Structure S24 (Singlet)</t>
  </si>
  <si>
    <t>Acetic Acid</t>
  </si>
  <si>
    <t>Hydrolyzed Cage</t>
  </si>
  <si>
    <t>Structure S23 (Singlet) + Acetate</t>
  </si>
  <si>
    <t>Structure S24 (Singlet) + Acetic Acid</t>
  </si>
  <si>
    <t>Structure S23 (Triplet) + Acetate</t>
  </si>
  <si>
    <t>Hydrolyzed Cage + Acetic Acid</t>
  </si>
  <si>
    <t>Structure S33 + Water</t>
  </si>
  <si>
    <t>Gibbs corrections (a.u.)</t>
  </si>
  <si>
    <t>Thermochemistry calculations with MN15/def2-TZVP</t>
  </si>
  <si>
    <t>Thermochemistry calculations with CAM-B3LYP/def2-TZVP</t>
  </si>
  <si>
    <t>Electronic energies with DSD-PBEP86-D3(BJ)/def2-TZVP</t>
  </si>
  <si>
    <t>↑ From average (see last sheet)</t>
  </si>
  <si>
    <t>Electronic energies with ωB97M-V/def2-TZVP</t>
  </si>
  <si>
    <t>↓ Used to correct DSD-PBEP86-D3(BJ) and ωB97M-V</t>
  </si>
  <si>
    <t>Thermochemistry calculations with LC-ωHPBE/def2-TZVP</t>
  </si>
  <si>
    <t>Structure S24 (Triplet) + Acetic Acid</t>
  </si>
  <si>
    <r>
      <t xml:space="preserve">⟵ </t>
    </r>
    <r>
      <rPr>
        <sz val="12"/>
        <color theme="1"/>
        <rFont val="Calibri"/>
        <family val="2"/>
        <scheme val="minor"/>
      </rPr>
      <t>Not reported in main text/SI</t>
    </r>
  </si>
  <si>
    <t>Values in red have been excluded from the average</t>
  </si>
  <si>
    <t>⟵ From corrected Gibbs' free energies</t>
  </si>
  <si>
    <t>NOT the desired TS</t>
  </si>
  <si>
    <t>N/A</t>
  </si>
  <si>
    <t>TS-Hydrolysis</t>
  </si>
  <si>
    <t>Cal/(mol K)</t>
  </si>
  <si>
    <t xml:space="preserve"> Vibration     4</t>
  </si>
  <si>
    <t>For DSD-PBEP86-D3(BJ) and ωB97M-V, we did not perform frequency calculations, but we used the average corrections to Gibbs' free energy to calculate the corresponding value.</t>
  </si>
  <si>
    <r>
      <t>Both molecules are C</t>
    </r>
    <r>
      <rPr>
        <vertAlign val="subscript"/>
        <sz val="12"/>
        <color theme="1"/>
        <rFont val="Calibri (Body)"/>
      </rPr>
      <t>11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 (Body)"/>
      </rPr>
      <t>11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 (Body)"/>
      </rPr>
      <t>6</t>
    </r>
  </si>
  <si>
    <t>BDE of first bond: MDNI (T) ⟶ Nitronic anhydride</t>
  </si>
  <si>
    <t xml:space="preserve">R-Chair </t>
  </si>
  <si>
    <t xml:space="preserve">BDE of second bond: MDNI (T) ⟶ R-Chair cyclic structure </t>
  </si>
  <si>
    <t>BDE of third bond: R-Chair cyclic structure ⟶ Nitronic anhydride</t>
  </si>
  <si>
    <t>TS-Migration</t>
  </si>
  <si>
    <t>TS-Cyclization</t>
  </si>
  <si>
    <t>TS-LG</t>
  </si>
  <si>
    <t>TS-Opening</t>
  </si>
  <si>
    <t>MNI(T)</t>
  </si>
  <si>
    <t>Nitronic anhydride</t>
  </si>
  <si>
    <t>Indoline</t>
  </si>
  <si>
    <t>Migration</t>
  </si>
  <si>
    <t>LG</t>
  </si>
  <si>
    <t>Cyclization</t>
  </si>
  <si>
    <t>Opening</t>
  </si>
  <si>
    <t>s</t>
  </si>
  <si>
    <t>Structure S13</t>
  </si>
  <si>
    <t>Structure S14</t>
  </si>
  <si>
    <t>Structure S15</t>
  </si>
  <si>
    <t>Structure S16</t>
  </si>
  <si>
    <t>Structure S21 (Singlet)</t>
  </si>
  <si>
    <t>Structure S22 (Triplet)</t>
  </si>
  <si>
    <t>Structure S22 (Singlet)</t>
  </si>
  <si>
    <t>Isomers of Structure S17</t>
  </si>
  <si>
    <t>Structure S24</t>
  </si>
  <si>
    <t>In addition, we included all the negative eigenvalues, the corresponding entropy contributions, and the corrections for each structure with more than one negative eigenvalue (hydrolysis transition states and some others).</t>
  </si>
  <si>
    <t>Competition Between Cyclization and Unusual Norrish Type I and Type II Nitro-Acyl Migration Pathways 
in the Photouncaging of 1-Acyl-7-nitroindoline Revealed by Computations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</si>
</sst>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"/>
    <numFmt numFmtId="165" formatCode="0.0000"/>
    <numFmt numFmtId="166" formatCode="0.000000"/>
    <numFmt numFmtId="167" formatCode="0.0"/>
    <numFmt numFmtId="168" formatCode="0.0000000"/>
    <numFmt numFmtId="169" formatCode="0.000"/>
  </numFmts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Symbol"/>
      <charset val="2"/>
    </font>
    <font>
      <b/>
      <sz val="12"/>
      <color theme="1"/>
      <name val="Calibri (Body)"/>
    </font>
    <font>
      <sz val="12"/>
      <color rgb="FF00B050"/>
      <name val="Calibri"/>
      <family val="2"/>
      <scheme val="minor"/>
    </font>
    <font>
      <vertAlign val="superscript"/>
      <sz val="12"/>
      <color theme="1"/>
      <name val="Calibri (Body)"/>
    </font>
    <font>
      <i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"/>
      <name val="Calibri (Body)"/>
    </font>
    <font>
      <b/>
      <vertAlign val="subscript"/>
      <sz val="12"/>
      <color theme="1"/>
      <name val="Calibri (Body)"/>
    </font>
    <font>
      <vertAlign val="subscript"/>
      <sz val="12"/>
      <color theme="1"/>
      <name val="Calibri (Body)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Border="1"/>
    <xf numFmtId="2" fontId="0" fillId="0" borderId="8" xfId="0" applyNumberForma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quotePrefix="1"/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8" xfId="0" applyBorder="1"/>
    <xf numFmtId="0" fontId="1" fillId="4" borderId="0" xfId="0" applyFont="1" applyFill="1"/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0" xfId="0" applyFont="1" applyBorder="1"/>
    <xf numFmtId="11" fontId="0" fillId="0" borderId="0" xfId="0" applyNumberFormat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7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0" borderId="0" xfId="0" applyBorder="1"/>
    <xf numFmtId="167" fontId="0" fillId="0" borderId="0" xfId="0" applyNumberFormat="1" applyAlignment="1">
      <alignment horizontal="center"/>
    </xf>
    <xf numFmtId="167" fontId="0" fillId="6" borderId="0" xfId="0" applyNumberFormat="1" applyFill="1" applyAlignment="1">
      <alignment horizontal="center"/>
    </xf>
    <xf numFmtId="167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167" fontId="0" fillId="0" borderId="0" xfId="0" applyNumberFormat="1"/>
    <xf numFmtId="0" fontId="0" fillId="0" borderId="0" xfId="0" applyAlignment="1">
      <alignment horizontal="left" vertical="center"/>
    </xf>
    <xf numFmtId="0" fontId="1" fillId="0" borderId="0" xfId="0" quotePrefix="1" applyFont="1" applyAlignment="1">
      <alignment horizontal="center" vertical="center"/>
    </xf>
    <xf numFmtId="169" fontId="0" fillId="2" borderId="0" xfId="0" applyNumberForma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6" borderId="0" xfId="0" applyNumberFormat="1" applyFill="1" applyAlignment="1">
      <alignment horizontal="center" vertical="center"/>
    </xf>
    <xf numFmtId="167" fontId="0" fillId="0" borderId="0" xfId="0" applyNumberFormat="1" applyFill="1" applyAlignment="1">
      <alignment horizont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Border="1"/>
    <xf numFmtId="0" fontId="0" fillId="0" borderId="0" xfId="0" applyFont="1" applyFill="1" applyBorder="1"/>
    <xf numFmtId="2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ont="1" applyBorder="1"/>
    <xf numFmtId="2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quotePrefix="1" applyFont="1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quotePrefix="1" applyFont="1" applyBorder="1"/>
    <xf numFmtId="2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 vertical="center"/>
    </xf>
    <xf numFmtId="164" fontId="0" fillId="0" borderId="0" xfId="0" applyNumberFormat="1" applyFont="1" applyBorder="1"/>
    <xf numFmtId="165" fontId="0" fillId="0" borderId="0" xfId="0" applyNumberFormat="1" applyFont="1" applyBorder="1"/>
    <xf numFmtId="166" fontId="0" fillId="0" borderId="0" xfId="0" applyNumberFormat="1" applyFont="1" applyBorder="1"/>
    <xf numFmtId="0" fontId="1" fillId="0" borderId="0" xfId="0" applyFont="1" applyFill="1" applyBorder="1" applyAlignment="1">
      <alignment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67" fontId="0" fillId="0" borderId="0" xfId="0" applyNumberFormat="1" applyFill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quotePrefix="1" applyBorder="1"/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/>
    <xf numFmtId="0" fontId="0" fillId="0" borderId="0" xfId="0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2F2E-CF5D-5844-AE01-5AF0DA27BBDE}">
  <dimension ref="A1:P24"/>
  <sheetViews>
    <sheetView tabSelected="1" workbookViewId="0">
      <selection sqref="A1:P1"/>
    </sheetView>
  </sheetViews>
  <sheetFormatPr baseColWidth="10" defaultRowHeight="16"/>
  <cols>
    <col min="1" max="1" width="13.83203125" customWidth="1"/>
  </cols>
  <sheetData>
    <row r="1" spans="1:16" ht="55" customHeight="1">
      <c r="A1" s="114" t="s">
        <v>208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6"/>
    </row>
    <row r="2" spans="1:16" ht="19">
      <c r="A2" s="117" t="s">
        <v>94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9"/>
    </row>
    <row r="3" spans="1:16" ht="17" thickBot="1">
      <c r="A3" s="120" t="s">
        <v>95</v>
      </c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2"/>
    </row>
    <row r="4" spans="1:16" ht="17" thickBot="1"/>
    <row r="5" spans="1:16" ht="20" thickBot="1">
      <c r="A5" s="123" t="s">
        <v>135</v>
      </c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5"/>
    </row>
    <row r="7" spans="1:16">
      <c r="A7" t="s">
        <v>107</v>
      </c>
    </row>
    <row r="8" spans="1:16">
      <c r="A8" t="s">
        <v>105</v>
      </c>
    </row>
    <row r="9" spans="1:16">
      <c r="A9" t="s">
        <v>96</v>
      </c>
    </row>
    <row r="10" spans="1:16">
      <c r="A10" t="s">
        <v>106</v>
      </c>
    </row>
    <row r="12" spans="1:16">
      <c r="A12" t="s">
        <v>97</v>
      </c>
    </row>
    <row r="13" spans="1:16">
      <c r="A13" t="s">
        <v>98</v>
      </c>
    </row>
    <row r="14" spans="1:16">
      <c r="A14" t="s">
        <v>99</v>
      </c>
    </row>
    <row r="15" spans="1:16">
      <c r="A15" t="s">
        <v>100</v>
      </c>
    </row>
    <row r="16" spans="1:16">
      <c r="A16" t="s">
        <v>101</v>
      </c>
    </row>
    <row r="17" spans="1:1">
      <c r="A17" t="s">
        <v>102</v>
      </c>
    </row>
    <row r="18" spans="1:1">
      <c r="A18" t="s">
        <v>103</v>
      </c>
    </row>
    <row r="19" spans="1:1">
      <c r="A19" t="s">
        <v>180</v>
      </c>
    </row>
    <row r="21" spans="1:1">
      <c r="A21" t="s">
        <v>104</v>
      </c>
    </row>
    <row r="22" spans="1:1">
      <c r="A22" t="s">
        <v>207</v>
      </c>
    </row>
    <row r="24" spans="1:1">
      <c r="A24" t="s">
        <v>134</v>
      </c>
    </row>
  </sheetData>
  <mergeCells count="4">
    <mergeCell ref="A1:P1"/>
    <mergeCell ref="A2:P2"/>
    <mergeCell ref="A3:P3"/>
    <mergeCell ref="A5: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99EE-8E06-5A4C-9812-7F91F87630DE}">
  <dimension ref="A1:T84"/>
  <sheetViews>
    <sheetView workbookViewId="0">
      <selection sqref="A1:K1"/>
    </sheetView>
  </sheetViews>
  <sheetFormatPr baseColWidth="10" defaultRowHeight="16"/>
  <cols>
    <col min="1" max="1" width="29" customWidth="1"/>
    <col min="8" max="8" width="19.5" customWidth="1"/>
  </cols>
  <sheetData>
    <row r="1" spans="1:15" ht="19">
      <c r="A1" s="130" t="s">
        <v>85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</row>
    <row r="2" spans="1:15" ht="19">
      <c r="A2" s="131" t="s">
        <v>86</v>
      </c>
      <c r="B2" s="131"/>
      <c r="C2" s="131"/>
      <c r="D2" s="131"/>
      <c r="E2" s="131"/>
      <c r="F2" s="44"/>
      <c r="G2" s="44"/>
      <c r="H2" s="44"/>
      <c r="I2" s="48"/>
      <c r="J2" s="48"/>
      <c r="K2" s="48"/>
    </row>
    <row r="3" spans="1:15" ht="19">
      <c r="A3" s="127" t="s">
        <v>173</v>
      </c>
      <c r="B3" s="127"/>
      <c r="C3" s="127"/>
      <c r="D3" s="6"/>
      <c r="E3" s="6"/>
      <c r="F3" s="44"/>
      <c r="G3" s="44"/>
      <c r="H3" s="132" t="s">
        <v>87</v>
      </c>
      <c r="I3" s="132"/>
      <c r="J3" s="48"/>
      <c r="K3" s="48"/>
    </row>
    <row r="4" spans="1:15">
      <c r="A4" s="133" t="s">
        <v>20</v>
      </c>
      <c r="B4" s="133"/>
      <c r="C4" s="25" t="s">
        <v>76</v>
      </c>
      <c r="D4" s="25" t="s">
        <v>77</v>
      </c>
      <c r="E4" s="25" t="s">
        <v>78</v>
      </c>
      <c r="F4" s="25" t="s">
        <v>79</v>
      </c>
      <c r="G4" s="25" t="s">
        <v>80</v>
      </c>
      <c r="H4" s="25" t="s">
        <v>88</v>
      </c>
      <c r="I4" s="25" t="s">
        <v>89</v>
      </c>
      <c r="J4" s="25"/>
      <c r="K4" s="25" t="s">
        <v>81</v>
      </c>
      <c r="L4" s="25" t="s">
        <v>83</v>
      </c>
      <c r="M4" s="25" t="s">
        <v>82</v>
      </c>
      <c r="N4" s="25" t="s">
        <v>90</v>
      </c>
      <c r="O4" s="25" t="s">
        <v>91</v>
      </c>
    </row>
    <row r="5" spans="1:15">
      <c r="A5" t="s">
        <v>136</v>
      </c>
      <c r="B5" s="44"/>
      <c r="C5" s="46">
        <v>0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9"/>
      <c r="K5" s="46">
        <f t="array" ref="K5">IF(ISNUMBER(C5:I5),AVERAGE(C5:I5),"")</f>
        <v>0</v>
      </c>
      <c r="L5" s="46">
        <f t="array" ref="L5">IF(ISNUMBER(C5:I5),MIN(C5:I5),"")</f>
        <v>0</v>
      </c>
      <c r="M5" s="46">
        <f t="array" ref="M5">IF(ISNUMBER(C5:I5),MAX(C5:I5),"")</f>
        <v>0</v>
      </c>
      <c r="N5" s="13">
        <f>K5-L5</f>
        <v>0</v>
      </c>
      <c r="O5" s="13">
        <f>K5-M5</f>
        <v>0</v>
      </c>
    </row>
    <row r="6" spans="1:15">
      <c r="A6" t="s">
        <v>137</v>
      </c>
      <c r="B6" s="6"/>
      <c r="C6" s="46">
        <v>57.566420641977352</v>
      </c>
      <c r="D6" s="53">
        <v>59.453434949993081</v>
      </c>
      <c r="E6" s="64">
        <v>57.63481912301868</v>
      </c>
      <c r="F6" s="64">
        <v>55.766724829955415</v>
      </c>
      <c r="G6" s="64">
        <v>58.837126367050743</v>
      </c>
      <c r="H6" s="64">
        <v>65.437849455538426</v>
      </c>
      <c r="I6" s="53">
        <v>57.347667929811607</v>
      </c>
      <c r="K6" s="46">
        <f t="array" ref="K6">IF(ISNUMBER(C6:I6),AVERAGE(C6:I6),"")</f>
        <v>58.863434756763617</v>
      </c>
      <c r="L6" s="46">
        <f t="array" ref="L6">IF(ISNUMBER(C6:I6),MIN(C6:I6),"")</f>
        <v>55.766724829955415</v>
      </c>
      <c r="M6" s="46">
        <f t="array" ref="M6">IF(ISNUMBER(C6:I6),MAX(C6:I6),"")</f>
        <v>65.437849455538426</v>
      </c>
      <c r="N6" s="13">
        <f>K6-L6</f>
        <v>3.0967099268082023</v>
      </c>
      <c r="O6" s="13">
        <f>K6-M6</f>
        <v>-6.5744146987748096</v>
      </c>
    </row>
    <row r="7" spans="1:15">
      <c r="A7" s="57"/>
      <c r="C7" s="46"/>
      <c r="D7" s="53"/>
      <c r="E7" s="64"/>
      <c r="F7" s="64"/>
      <c r="G7" s="64"/>
      <c r="H7" s="64"/>
      <c r="I7" s="53"/>
      <c r="K7" s="46" t="str">
        <f t="array" ref="K7">IF(ISNUMBER(C7:I7),AVERAGE(C7:I7),"")</f>
        <v/>
      </c>
      <c r="L7" s="46" t="str">
        <f t="array" ref="L7">IF(ISNUMBER(C7:I7),MIN(C7:I7),"")</f>
        <v/>
      </c>
      <c r="M7" s="46" t="str">
        <f t="array" ref="M7">IF(ISNUMBER(C7:I7),MAX(C7:I7),"")</f>
        <v/>
      </c>
      <c r="N7" s="13"/>
      <c r="O7" s="13"/>
    </row>
    <row r="8" spans="1:15">
      <c r="A8" t="s">
        <v>138</v>
      </c>
      <c r="B8" s="56"/>
      <c r="C8" s="46">
        <v>59.946030299962175</v>
      </c>
      <c r="D8" s="53">
        <v>62.562746999990182</v>
      </c>
      <c r="E8" s="64">
        <v>60.803208960009535</v>
      </c>
      <c r="F8" s="64">
        <v>57.946783439944674</v>
      </c>
      <c r="G8" s="64">
        <v>59.501125710015351</v>
      </c>
      <c r="H8" s="64">
        <v>68.919092037499667</v>
      </c>
      <c r="I8" s="53">
        <v>59.596866040207267</v>
      </c>
      <c r="J8" s="56"/>
      <c r="K8" s="46">
        <f t="array" ref="K8">IF(ISNUMBER(C8:I8),AVERAGE(C8:I8),"")</f>
        <v>61.325121926804123</v>
      </c>
      <c r="L8" s="46">
        <f t="array" ref="L8">IF(ISNUMBER(C8:I8),MIN(C8:I8),"")</f>
        <v>57.946783439944674</v>
      </c>
      <c r="M8" s="46">
        <f t="array" ref="M8">IF(ISNUMBER(C8:I8),MAX(C8:I8),"")</f>
        <v>68.919092037499667</v>
      </c>
      <c r="N8" s="13">
        <f t="shared" ref="N8:N28" si="0">K8-L8</f>
        <v>3.3783384868594482</v>
      </c>
      <c r="O8" s="13">
        <f t="shared" ref="O8:O28" si="1">K8-M8</f>
        <v>-7.593970110695544</v>
      </c>
    </row>
    <row r="9" spans="1:15">
      <c r="C9" s="46"/>
      <c r="D9" s="53"/>
      <c r="E9" s="64"/>
      <c r="F9" s="64"/>
      <c r="G9" s="64"/>
      <c r="H9" s="64"/>
      <c r="I9" s="53"/>
      <c r="K9" s="46" t="str">
        <f t="array" ref="K9">IF(ISNUMBER(C9:I9),AVERAGE(C9:I9),"")</f>
        <v/>
      </c>
      <c r="L9" s="46" t="str">
        <f t="array" ref="L9">IF(ISNUMBER(C9:I9),MIN(C9:I9),"")</f>
        <v/>
      </c>
      <c r="M9" s="46" t="str">
        <f t="array" ref="M9">IF(ISNUMBER(C9:I9),MAX(C9:I9),"")</f>
        <v/>
      </c>
      <c r="N9" s="13"/>
      <c r="O9" s="13"/>
    </row>
    <row r="10" spans="1:15">
      <c r="A10" t="s">
        <v>144</v>
      </c>
      <c r="C10" s="46">
        <v>59.789152800001553</v>
      </c>
      <c r="D10" s="53">
        <v>62.723389560012635</v>
      </c>
      <c r="E10" s="64">
        <v>59.903359619998568</v>
      </c>
      <c r="F10" s="64">
        <v>57.593495309980561</v>
      </c>
      <c r="G10" s="64">
        <v>58.889930970060341</v>
      </c>
      <c r="H10" s="64">
        <v>69.003827655788385</v>
      </c>
      <c r="I10" s="53">
        <v>59.119538071300617</v>
      </c>
      <c r="K10" s="46">
        <f t="array" ref="K10">IF(ISNUMBER(C10:I10),AVERAGE(C10:I10),"")</f>
        <v>61.003241998163233</v>
      </c>
      <c r="L10" s="46">
        <f t="array" ref="L10">IF(ISNUMBER(C10:I10),MIN(C10:I10),"")</f>
        <v>57.593495309980561</v>
      </c>
      <c r="M10" s="46">
        <f t="array" ref="M10">IF(ISNUMBER(C10:I10),MAX(C10:I10),"")</f>
        <v>69.003827655788385</v>
      </c>
      <c r="N10" s="13">
        <f t="shared" si="0"/>
        <v>3.4097466881826719</v>
      </c>
      <c r="O10" s="13">
        <f t="shared" si="1"/>
        <v>-8.0005856576251517</v>
      </c>
    </row>
    <row r="11" spans="1:15">
      <c r="C11" s="46"/>
      <c r="D11" s="53"/>
      <c r="E11" s="64"/>
      <c r="F11" s="64"/>
      <c r="G11" s="64"/>
      <c r="H11" s="64"/>
      <c r="I11" s="53"/>
      <c r="K11" s="46" t="str">
        <f t="array" ref="K11">IF(ISNUMBER(C11:I11),AVERAGE(C11:I11),"")</f>
        <v/>
      </c>
      <c r="L11" s="46" t="str">
        <f t="array" ref="L11">IF(ISNUMBER(C11:I11),MIN(C11:I11),"")</f>
        <v/>
      </c>
      <c r="M11" s="46" t="str">
        <f t="array" ref="M11">IF(ISNUMBER(C11:I11),MAX(C11:I11),"")</f>
        <v/>
      </c>
      <c r="N11" s="13"/>
      <c r="O11" s="13"/>
    </row>
    <row r="12" spans="1:15">
      <c r="A12" t="s">
        <v>145</v>
      </c>
      <c r="C12" s="46">
        <v>62.333078339999325</v>
      </c>
      <c r="D12" s="53">
        <v>64.946657489963911</v>
      </c>
      <c r="E12" s="64">
        <v>63.395452770027994</v>
      </c>
      <c r="F12" s="64">
        <v>59.908379699985893</v>
      </c>
      <c r="G12" s="64">
        <v>61.783379580031728</v>
      </c>
      <c r="H12" s="64">
        <v>72.133195860363372</v>
      </c>
      <c r="I12" s="53">
        <v>62.038813800587498</v>
      </c>
      <c r="J12" s="56"/>
      <c r="K12" s="46">
        <f t="array" ref="K12">IF(ISNUMBER(C12:I12),AVERAGE(C12:I12),"")</f>
        <v>63.791279648708532</v>
      </c>
      <c r="L12" s="46">
        <f t="array" ref="L12">IF(ISNUMBER(C12:I12),MIN(C12:I12),"")</f>
        <v>59.908379699985893</v>
      </c>
      <c r="M12" s="46">
        <f t="array" ref="M12">IF(ISNUMBER(C12:I12),MAX(C12:I12),"")</f>
        <v>72.133195860363372</v>
      </c>
      <c r="N12" s="13">
        <f t="shared" si="0"/>
        <v>3.8828999487226383</v>
      </c>
      <c r="O12" s="13">
        <f t="shared" si="1"/>
        <v>-8.3419162116548407</v>
      </c>
    </row>
    <row r="13" spans="1:15">
      <c r="C13" s="46"/>
      <c r="D13" s="53"/>
      <c r="E13" s="64"/>
      <c r="F13" s="64"/>
      <c r="G13" s="64"/>
      <c r="H13" s="64"/>
      <c r="I13" s="53"/>
      <c r="J13" s="56"/>
      <c r="K13" s="46" t="str">
        <f t="array" ref="K13">IF(ISNUMBER(C13:I13),AVERAGE(C13:I13),"")</f>
        <v/>
      </c>
      <c r="L13" s="46" t="str">
        <f t="array" ref="L13">IF(ISNUMBER(C13:I13),MIN(C13:I13),"")</f>
        <v/>
      </c>
      <c r="M13" s="46" t="str">
        <f t="array" ref="M13">IF(ISNUMBER(C13:I13),MAX(C13:I13),"")</f>
        <v/>
      </c>
      <c r="N13" s="13"/>
      <c r="O13" s="13"/>
    </row>
    <row r="14" spans="1:15">
      <c r="A14" t="s">
        <v>139</v>
      </c>
      <c r="C14" s="46">
        <v>63.26744072999449</v>
      </c>
      <c r="D14" s="53">
        <v>65.639428529998327</v>
      </c>
      <c r="E14" s="64">
        <v>64.563248880004508</v>
      </c>
      <c r="F14" s="64">
        <v>60.99146195996228</v>
      </c>
      <c r="G14" s="64">
        <v>63.988449720028953</v>
      </c>
      <c r="H14" s="64">
        <v>71.730501019196794</v>
      </c>
      <c r="I14" s="53">
        <v>63.02841859425093</v>
      </c>
      <c r="K14" s="46">
        <f t="array" ref="K14">IF(ISNUMBER(C14:I14),AVERAGE(C14:I14),"")</f>
        <v>64.744135633348051</v>
      </c>
      <c r="L14" s="46">
        <f t="array" ref="L14">IF(ISNUMBER(C14:I14),MIN(C14:I14),"")</f>
        <v>60.99146195996228</v>
      </c>
      <c r="M14" s="46">
        <f t="array" ref="M14">IF(ISNUMBER(C14:I14),MAX(C14:I14),"")</f>
        <v>71.730501019196794</v>
      </c>
      <c r="N14" s="13">
        <f t="shared" si="0"/>
        <v>3.7526736733857717</v>
      </c>
      <c r="O14" s="13">
        <f t="shared" si="1"/>
        <v>-6.9863653858487424</v>
      </c>
    </row>
    <row r="15" spans="1:15">
      <c r="C15" s="46"/>
      <c r="D15" s="53"/>
      <c r="E15" s="64"/>
      <c r="F15" s="64"/>
      <c r="G15" s="64"/>
      <c r="H15" s="64"/>
      <c r="I15" s="53"/>
      <c r="K15" s="46" t="str">
        <f t="array" ref="K15">IF(ISNUMBER(C15:I15),AVERAGE(C15:I15),"")</f>
        <v/>
      </c>
      <c r="L15" s="46" t="str">
        <f t="array" ref="L15">IF(ISNUMBER(C15:I15),MIN(C15:I15),"")</f>
        <v/>
      </c>
      <c r="M15" s="46" t="str">
        <f t="array" ref="M15">IF(ISNUMBER(C15:I15),MAX(C15:I15),"")</f>
        <v/>
      </c>
      <c r="N15" s="13"/>
      <c r="O15" s="13"/>
    </row>
    <row r="16" spans="1:15">
      <c r="A16" t="s">
        <v>140</v>
      </c>
      <c r="C16" s="46">
        <v>44.195529299992195</v>
      </c>
      <c r="D16" s="53">
        <v>47.495604390007038</v>
      </c>
      <c r="E16" s="64">
        <v>45.24158846999071</v>
      </c>
      <c r="F16" s="64">
        <v>40.502632949970369</v>
      </c>
      <c r="G16" s="64">
        <v>42.634911930008691</v>
      </c>
      <c r="H16" s="64">
        <v>56.284788610384446</v>
      </c>
      <c r="I16" s="53">
        <v>44.500172227330097</v>
      </c>
      <c r="K16" s="46">
        <f t="array" ref="K16">IF(ISNUMBER(C16:I16),AVERAGE(C16:I16),"")</f>
        <v>45.836461125383366</v>
      </c>
      <c r="L16" s="46">
        <f t="array" ref="L16">IF(ISNUMBER(C16:I16),MIN(C16:I16),"")</f>
        <v>40.502632949970369</v>
      </c>
      <c r="M16" s="46">
        <f t="array" ref="M16">IF(ISNUMBER(C16:I16),MAX(C16:I16),"")</f>
        <v>56.284788610384446</v>
      </c>
      <c r="N16" s="13">
        <f t="shared" si="0"/>
        <v>5.3338281754129966</v>
      </c>
      <c r="O16" s="13">
        <f t="shared" si="1"/>
        <v>-10.44832748500108</v>
      </c>
    </row>
    <row r="17" spans="1:18">
      <c r="C17" s="46"/>
      <c r="D17" s="53"/>
      <c r="E17" s="53"/>
      <c r="F17" s="53"/>
      <c r="G17" s="53"/>
      <c r="H17" s="53"/>
      <c r="I17" s="53"/>
      <c r="K17" s="46"/>
      <c r="L17" s="46"/>
      <c r="M17" s="46"/>
      <c r="N17" s="13"/>
      <c r="O17" s="13"/>
    </row>
    <row r="18" spans="1:18">
      <c r="A18" t="s">
        <v>141</v>
      </c>
      <c r="C18" s="46">
        <v>52.117843049965366</v>
      </c>
      <c r="D18" s="53">
        <v>58.832827559990491</v>
      </c>
      <c r="E18" s="64">
        <v>55.845252450042736</v>
      </c>
      <c r="F18" s="64">
        <v>48.55170371998021</v>
      </c>
      <c r="G18" s="64">
        <v>56.233053630062386</v>
      </c>
      <c r="H18" s="53">
        <v>72.458850997658061</v>
      </c>
      <c r="I18" s="53">
        <v>53.964998679802129</v>
      </c>
      <c r="J18" s="56"/>
      <c r="K18" s="46">
        <f t="array" ref="K18">IF(ISNUMBER(C18:I18),AVERAGE(C18:I18),"")</f>
        <v>56.857790012500189</v>
      </c>
      <c r="L18" s="46">
        <f t="array" ref="L18">IF(ISNUMBER(C18:I18),MIN(C18:I18),"")</f>
        <v>48.55170371998021</v>
      </c>
      <c r="M18" s="46">
        <f t="array" ref="M18">IF(ISNUMBER(C18:I18),MAX(C18:I18),"")</f>
        <v>72.458850997658061</v>
      </c>
      <c r="N18" s="13">
        <f t="shared" si="0"/>
        <v>8.3060862925199785</v>
      </c>
      <c r="O18" s="13">
        <f t="shared" si="1"/>
        <v>-15.601060985157872</v>
      </c>
    </row>
    <row r="19" spans="1:18">
      <c r="C19" s="46"/>
      <c r="D19" s="53"/>
      <c r="E19" s="64"/>
      <c r="F19" s="64"/>
      <c r="G19" s="64"/>
      <c r="H19" s="64"/>
      <c r="I19" s="53"/>
      <c r="K19" s="46" t="str">
        <f t="array" ref="K19">IF(ISNUMBER(C19:I19),AVERAGE(C19:I19),"")</f>
        <v/>
      </c>
      <c r="L19" s="46" t="str">
        <f t="array" ref="L19">IF(ISNUMBER(C19:I19),MIN(C19:I19),"")</f>
        <v/>
      </c>
      <c r="M19" s="46" t="str">
        <f t="array" ref="M19">IF(ISNUMBER(C19:I19),MAX(C19:I19),"")</f>
        <v/>
      </c>
      <c r="N19" s="13"/>
      <c r="O19" s="13"/>
    </row>
    <row r="20" spans="1:18">
      <c r="A20" t="s">
        <v>160</v>
      </c>
      <c r="C20" s="46">
        <v>44.191764240001696</v>
      </c>
      <c r="D20" s="53">
        <v>49.98179901000789</v>
      </c>
      <c r="E20" s="64">
        <v>48.962095260014166</v>
      </c>
      <c r="F20" s="64">
        <v>39.337974389985924</v>
      </c>
      <c r="G20" s="64">
        <v>45.709710930021593</v>
      </c>
      <c r="H20" s="64">
        <v>59.715340354918624</v>
      </c>
      <c r="I20" s="53">
        <v>44.585029651540935</v>
      </c>
      <c r="K20" s="46">
        <f t="array" ref="K20">IF(ISNUMBER(C20:I20),AVERAGE(C20:I20),"")</f>
        <v>47.497673405212979</v>
      </c>
      <c r="L20" s="46">
        <f t="array" ref="L20">IF(ISNUMBER(C20:I20),MIN(C20:I20),"")</f>
        <v>39.337974389985924</v>
      </c>
      <c r="M20" s="46">
        <f t="array" ref="M20">IF(ISNUMBER(C20:I20),MAX(C20:I20),"")</f>
        <v>59.715340354918624</v>
      </c>
      <c r="N20" s="13">
        <f t="shared" si="0"/>
        <v>8.159699015227055</v>
      </c>
      <c r="O20" s="13">
        <f t="shared" si="1"/>
        <v>-12.217666949705645</v>
      </c>
    </row>
    <row r="21" spans="1:18">
      <c r="C21" s="46"/>
      <c r="D21" s="53"/>
      <c r="E21" s="64"/>
      <c r="F21" s="64"/>
      <c r="G21" s="52">
        <v>130.91866632004997</v>
      </c>
      <c r="H21" s="64"/>
      <c r="I21" s="53"/>
      <c r="K21" s="46"/>
      <c r="L21" s="46"/>
      <c r="M21" s="46"/>
      <c r="N21" s="13"/>
      <c r="O21" s="13"/>
    </row>
    <row r="22" spans="1:18">
      <c r="A22" s="23" t="s">
        <v>158</v>
      </c>
      <c r="C22" s="46">
        <v>54.733304729996547</v>
      </c>
      <c r="D22" s="53">
        <v>58.510914930018508</v>
      </c>
      <c r="E22" s="64">
        <v>53.549193360061217</v>
      </c>
      <c r="F22" s="64">
        <v>50.143069079957421</v>
      </c>
      <c r="G22" s="52" t="s">
        <v>93</v>
      </c>
      <c r="H22" s="64">
        <v>56.226478153577723</v>
      </c>
      <c r="I22" s="53">
        <v>50.062722574111213</v>
      </c>
      <c r="K22" s="46">
        <f t="array" ref="K22">IF(ISNUMBER(C22:I22),AVERAGE(C22:I22),"")</f>
        <v>53.870947137953777</v>
      </c>
      <c r="L22" s="46">
        <f t="array" ref="L22">IF(ISNUMBER(C22:I22),MIN(C22:I22),"")</f>
        <v>50.062722574111213</v>
      </c>
      <c r="M22" s="46">
        <f t="array" ref="M22">IF(ISNUMBER(C22:I22),MAX(C22:I22),"")</f>
        <v>58.510914930018508</v>
      </c>
      <c r="N22" s="13">
        <f t="shared" ref="N22" si="2">K22-L22</f>
        <v>3.8082245638425647</v>
      </c>
      <c r="O22" s="13">
        <f t="shared" ref="O22" si="3">K22-M22</f>
        <v>-4.6399677920647306</v>
      </c>
      <c r="P22" s="126" t="s">
        <v>172</v>
      </c>
      <c r="Q22" s="126"/>
      <c r="R22" s="126"/>
    </row>
    <row r="23" spans="1:18">
      <c r="C23" s="46"/>
      <c r="D23" s="53"/>
      <c r="E23" s="64"/>
      <c r="F23" s="64"/>
      <c r="G23" s="64"/>
      <c r="H23" s="52">
        <v>9.2498209065665673</v>
      </c>
      <c r="I23" s="53"/>
      <c r="K23" s="46"/>
      <c r="L23" s="46"/>
      <c r="M23" s="46"/>
      <c r="N23" s="13"/>
      <c r="O23" s="13"/>
    </row>
    <row r="24" spans="1:18">
      <c r="A24" t="s">
        <v>171</v>
      </c>
      <c r="C24" s="46">
        <v>-4.1095629900399366</v>
      </c>
      <c r="D24" s="53">
        <v>-1.7156123400202126</v>
      </c>
      <c r="E24" s="64">
        <v>-2.2640560799909779</v>
      </c>
      <c r="F24" s="64">
        <v>-9.6134531999838373</v>
      </c>
      <c r="G24" s="64">
        <v>-6.2437244999308286</v>
      </c>
      <c r="H24" s="52" t="s">
        <v>93</v>
      </c>
      <c r="I24" s="53">
        <v>-4.1258869724096447</v>
      </c>
      <c r="K24" s="46">
        <f t="array" ref="K24">IF(ISNUMBER(C24:I24),AVERAGE(C24:I24),"")</f>
        <v>-4.6787160137292396</v>
      </c>
      <c r="L24" s="46">
        <f t="array" ref="L24">IF(ISNUMBER(C24:I24),MIN(C24:I24),"")</f>
        <v>-9.6134531999838373</v>
      </c>
      <c r="M24" s="46">
        <f t="array" ref="M24">IF(ISNUMBER(C24:I24),MAX(C24:I24),"")</f>
        <v>-1.7156123400202126</v>
      </c>
      <c r="N24" s="13">
        <f>K24-L24</f>
        <v>4.9347371862545977</v>
      </c>
      <c r="O24" s="13">
        <f>K24-M24</f>
        <v>-2.9631036737090271</v>
      </c>
    </row>
    <row r="25" spans="1:18">
      <c r="C25" s="46"/>
      <c r="D25" s="53"/>
      <c r="E25" s="64"/>
      <c r="F25" s="64"/>
      <c r="G25" s="64"/>
      <c r="H25" s="64"/>
      <c r="I25" s="53"/>
      <c r="K25" s="46"/>
      <c r="L25" s="46"/>
      <c r="M25" s="46"/>
      <c r="N25" s="13"/>
      <c r="O25" s="13"/>
    </row>
    <row r="26" spans="1:18">
      <c r="A26" t="s">
        <v>159</v>
      </c>
      <c r="C26" s="46">
        <v>-17.949923550052802</v>
      </c>
      <c r="D26" s="53">
        <v>-17.805596249989158</v>
      </c>
      <c r="E26" s="64">
        <v>-20.046434459967415</v>
      </c>
      <c r="F26" s="64">
        <v>-22.370731500020316</v>
      </c>
      <c r="G26" s="64">
        <v>-16.485942719967998</v>
      </c>
      <c r="H26" s="53">
        <v>-16.176560492076252</v>
      </c>
      <c r="I26" s="53">
        <v>-21.463958653936476</v>
      </c>
      <c r="K26" s="46">
        <f t="array" ref="K26">IF(ISNUMBER(C26:I26),AVERAGE(C26:I26),"")</f>
        <v>-18.8998782322872</v>
      </c>
      <c r="L26" s="46">
        <f t="array" ref="L26">IF(ISNUMBER(C26:I26),MIN(C26:I26),"")</f>
        <v>-22.370731500020316</v>
      </c>
      <c r="M26" s="46">
        <f t="array" ref="M26">IF(ISNUMBER(C26:I26),MAX(C26:I26),"")</f>
        <v>-16.176560492076252</v>
      </c>
      <c r="N26" s="13">
        <f t="shared" si="0"/>
        <v>3.4708532677331156</v>
      </c>
      <c r="O26" s="13">
        <f t="shared" si="1"/>
        <v>-2.7233177402109483</v>
      </c>
    </row>
    <row r="27" spans="1:18">
      <c r="C27" s="46"/>
      <c r="D27" s="53"/>
      <c r="E27" s="64"/>
      <c r="F27" s="64"/>
      <c r="G27" s="64"/>
      <c r="H27" s="64"/>
      <c r="I27" s="53"/>
      <c r="K27" s="46" t="str">
        <f t="array" ref="K27">IF(ISNUMBER(C27:I27),AVERAGE(C27:I27),"")</f>
        <v/>
      </c>
      <c r="L27" s="46" t="str">
        <f t="array" ref="L27">IF(ISNUMBER(C27:I27),MIN(C27:I27),"")</f>
        <v/>
      </c>
      <c r="M27" s="46" t="str">
        <f t="array" ref="M27">IF(ISNUMBER(C27:I27),MAX(C27:I27),"")</f>
        <v/>
      </c>
      <c r="N27" s="13"/>
      <c r="O27" s="13"/>
    </row>
    <row r="28" spans="1:18">
      <c r="A28" t="s">
        <v>143</v>
      </c>
      <c r="C28" s="46">
        <v>-30.549696840058907</v>
      </c>
      <c r="D28" s="53">
        <v>-32.80559528999914</v>
      </c>
      <c r="E28" s="64">
        <v>-34.18423476001405</v>
      </c>
      <c r="F28" s="64">
        <v>-35.67206097003865</v>
      </c>
      <c r="G28" s="64">
        <v>-29.476027229916077</v>
      </c>
      <c r="H28" s="64">
        <v>-28.931818260102407</v>
      </c>
      <c r="I28" s="53">
        <v>-33.10627467594945</v>
      </c>
      <c r="K28" s="46">
        <f t="array" ref="K28">IF(ISNUMBER(C28:I28),AVERAGE(C28:I28),"")</f>
        <v>-32.1036725751541</v>
      </c>
      <c r="L28" s="46">
        <f t="array" ref="L28">IF(ISNUMBER(C28:I28),MIN(C28:I28),"")</f>
        <v>-35.67206097003865</v>
      </c>
      <c r="M28" s="46">
        <f t="array" ref="M28">IF(ISNUMBER(C28:I28),MAX(C28:I28),"")</f>
        <v>-28.931818260102407</v>
      </c>
      <c r="N28" s="13">
        <f t="shared" si="0"/>
        <v>3.5683883948845505</v>
      </c>
      <c r="O28" s="13">
        <f t="shared" si="1"/>
        <v>-3.1718543150516929</v>
      </c>
    </row>
    <row r="29" spans="1:18">
      <c r="C29" s="46"/>
      <c r="D29" s="46"/>
      <c r="E29" s="51"/>
      <c r="F29" s="51"/>
      <c r="G29" s="51"/>
      <c r="H29" s="51"/>
      <c r="I29" s="46"/>
    </row>
    <row r="30" spans="1:18">
      <c r="A30" s="129" t="s">
        <v>36</v>
      </c>
      <c r="B30" s="129"/>
      <c r="C30" s="25" t="s">
        <v>76</v>
      </c>
      <c r="D30" s="25" t="s">
        <v>77</v>
      </c>
      <c r="E30" s="25" t="s">
        <v>78</v>
      </c>
      <c r="F30" s="25" t="s">
        <v>79</v>
      </c>
      <c r="G30" s="25" t="s">
        <v>80</v>
      </c>
      <c r="H30" s="25" t="s">
        <v>88</v>
      </c>
      <c r="I30" s="25" t="s">
        <v>89</v>
      </c>
      <c r="K30" s="25" t="s">
        <v>81</v>
      </c>
      <c r="L30" s="25" t="s">
        <v>83</v>
      </c>
      <c r="M30" s="25" t="s">
        <v>82</v>
      </c>
      <c r="N30" s="25" t="s">
        <v>90</v>
      </c>
      <c r="O30" s="25" t="s">
        <v>91</v>
      </c>
    </row>
    <row r="31" spans="1:18">
      <c r="A31" s="33"/>
      <c r="C31" s="46"/>
      <c r="D31" s="46"/>
      <c r="E31" s="51"/>
      <c r="F31" s="51"/>
      <c r="G31" s="51"/>
      <c r="H31" s="51"/>
      <c r="I31" s="46"/>
      <c r="K31" s="49"/>
    </row>
    <row r="32" spans="1:18">
      <c r="A32" s="36" t="s">
        <v>146</v>
      </c>
      <c r="B32" s="44"/>
      <c r="C32" s="46">
        <v>38.971508549983746</v>
      </c>
      <c r="D32" s="46">
        <v>41.472763410017912</v>
      </c>
      <c r="E32" s="51">
        <v>37.713351000021348</v>
      </c>
      <c r="F32" s="51">
        <v>38.868596909958214</v>
      </c>
      <c r="G32" s="51">
        <v>41.275725270016004</v>
      </c>
      <c r="H32" s="51">
        <v>36.126702298042254</v>
      </c>
      <c r="I32" s="46">
        <v>38.631804296305909</v>
      </c>
      <c r="K32" s="46">
        <f t="array" ref="K32">IF(ISNUMBER(C32:I32),AVERAGE(C32:I32),"")</f>
        <v>39.008635962049347</v>
      </c>
      <c r="L32" s="46">
        <f t="array" ref="L32">IF(ISNUMBER(C32:I32),MIN(C32:I32),"")</f>
        <v>36.126702298042254</v>
      </c>
      <c r="M32" s="46">
        <f t="array" ref="M32">IF(ISNUMBER(C32:I32),MAX(C32:I32),"")</f>
        <v>41.472763410017912</v>
      </c>
      <c r="N32" s="13">
        <f t="shared" ref="N32" si="4">K32-L32</f>
        <v>2.8819336640070929</v>
      </c>
      <c r="O32" s="13">
        <f t="shared" ref="O32" si="5">K32-M32</f>
        <v>-2.4641274479685649</v>
      </c>
    </row>
    <row r="33" spans="1:20">
      <c r="A33" s="11"/>
      <c r="B33" s="50"/>
      <c r="C33" s="46"/>
      <c r="D33" s="46"/>
      <c r="E33" s="51"/>
      <c r="F33" s="51"/>
      <c r="G33" s="51"/>
      <c r="H33" s="51"/>
      <c r="I33" s="46"/>
      <c r="K33" s="46"/>
      <c r="L33" s="46"/>
      <c r="M33" s="46"/>
      <c r="N33" s="13"/>
      <c r="O33" s="13"/>
    </row>
    <row r="34" spans="1:20">
      <c r="A34" s="129" t="s">
        <v>92</v>
      </c>
      <c r="B34" s="129"/>
      <c r="C34" s="25" t="s">
        <v>76</v>
      </c>
      <c r="D34" s="25" t="s">
        <v>77</v>
      </c>
      <c r="E34" s="25" t="s">
        <v>78</v>
      </c>
      <c r="F34" s="25" t="s">
        <v>79</v>
      </c>
      <c r="G34" s="25" t="s">
        <v>80</v>
      </c>
      <c r="H34" s="25" t="s">
        <v>88</v>
      </c>
      <c r="I34" s="25" t="s">
        <v>89</v>
      </c>
      <c r="J34" s="25"/>
      <c r="K34" s="25" t="s">
        <v>81</v>
      </c>
      <c r="L34" s="25" t="s">
        <v>83</v>
      </c>
      <c r="M34" s="25" t="s">
        <v>82</v>
      </c>
      <c r="N34" s="25" t="s">
        <v>90</v>
      </c>
      <c r="O34" s="25" t="s">
        <v>91</v>
      </c>
    </row>
    <row r="35" spans="1:20">
      <c r="A35" s="11"/>
      <c r="C35" s="46"/>
      <c r="D35" s="46"/>
      <c r="E35" s="51"/>
      <c r="F35" s="51"/>
      <c r="G35" s="51"/>
      <c r="H35" s="51"/>
      <c r="I35" s="46"/>
      <c r="K35" s="46"/>
      <c r="L35" s="46"/>
      <c r="M35" s="46"/>
      <c r="N35" s="13"/>
      <c r="O35" s="13"/>
    </row>
    <row r="36" spans="1:20">
      <c r="A36" t="s">
        <v>136</v>
      </c>
      <c r="B36" s="44"/>
      <c r="C36" s="46">
        <v>0</v>
      </c>
      <c r="D36" s="46">
        <v>0</v>
      </c>
      <c r="E36" s="46">
        <v>0</v>
      </c>
      <c r="F36" s="46">
        <v>0</v>
      </c>
      <c r="G36" s="46">
        <v>0</v>
      </c>
      <c r="H36" s="46">
        <v>0</v>
      </c>
      <c r="I36" s="46">
        <v>0</v>
      </c>
      <c r="K36" s="46">
        <f t="array" ref="K36">IF(ISNUMBER(C36:I36),AVERAGE(C36:I36),"")</f>
        <v>0</v>
      </c>
      <c r="L36" s="46">
        <f t="array" ref="L36">IF(ISNUMBER(C36:I36),MIN(C36:I36),"")</f>
        <v>0</v>
      </c>
      <c r="M36" s="46">
        <f t="array" ref="M36">IF(ISNUMBER(C36:I36),MAX(C36:I36),"")</f>
        <v>0</v>
      </c>
      <c r="N36" s="13">
        <f>K36-L36</f>
        <v>0</v>
      </c>
      <c r="O36" s="13">
        <f>K36-M36</f>
        <v>0</v>
      </c>
      <c r="T36" s="50" t="s">
        <v>198</v>
      </c>
    </row>
    <row r="37" spans="1:20">
      <c r="A37" t="s">
        <v>137</v>
      </c>
      <c r="B37" s="6"/>
      <c r="C37" s="46">
        <v>57.566420641977352</v>
      </c>
      <c r="D37" s="46">
        <v>59.453434949993081</v>
      </c>
      <c r="E37" s="51">
        <v>57.63481912301868</v>
      </c>
      <c r="F37" s="51">
        <v>55.766724829955415</v>
      </c>
      <c r="G37" s="51">
        <v>58.837126367050743</v>
      </c>
      <c r="H37" s="51">
        <v>65.437849455538426</v>
      </c>
      <c r="I37" s="46">
        <v>57.347667929811607</v>
      </c>
      <c r="K37" s="46">
        <f t="array" ref="K37">IF(ISNUMBER(C37:I37),AVERAGE(C37:I37),"")</f>
        <v>58.863434756763617</v>
      </c>
      <c r="L37" s="46">
        <f t="array" ref="L37">IF(ISNUMBER(C37:I37),MIN(C37:I37),"")</f>
        <v>55.766724829955415</v>
      </c>
      <c r="M37" s="46">
        <f t="array" ref="M37">IF(ISNUMBER(C37:I37),MAX(C37:I37),"")</f>
        <v>65.437849455538426</v>
      </c>
      <c r="N37" s="13">
        <f t="shared" ref="N37" si="6">K37-L37</f>
        <v>3.0967099268082023</v>
      </c>
      <c r="O37" s="13">
        <f t="shared" ref="O37" si="7">K37-M37</f>
        <v>-6.5744146987748096</v>
      </c>
      <c r="T37" s="50" t="s">
        <v>199</v>
      </c>
    </row>
    <row r="38" spans="1:20">
      <c r="A38" s="57"/>
      <c r="C38" s="46"/>
      <c r="D38" s="46"/>
      <c r="E38" s="51"/>
      <c r="F38" s="51"/>
      <c r="G38" s="51"/>
      <c r="H38" s="51"/>
      <c r="I38" s="46"/>
      <c r="K38" s="46" t="str">
        <f t="array" ref="K38">IF(ISNUMBER(C38:I38),AVERAGE(C38:I38),"")</f>
        <v/>
      </c>
      <c r="L38" s="46" t="str">
        <f t="array" ref="L38">IF(ISNUMBER(C38:I38),MIN(C38:I38),"")</f>
        <v/>
      </c>
      <c r="M38" s="46" t="str">
        <f t="array" ref="M38">IF(ISNUMBER(C38:I38),MAX(C38:I38),"")</f>
        <v/>
      </c>
      <c r="N38" s="13"/>
      <c r="O38" s="13"/>
      <c r="T38" s="113"/>
    </row>
    <row r="39" spans="1:20">
      <c r="A39" t="s">
        <v>138</v>
      </c>
      <c r="C39" s="46">
        <v>59.945934769962172</v>
      </c>
      <c r="D39" s="46">
        <v>62.562746999990182</v>
      </c>
      <c r="E39" s="51">
        <v>60.803112064009532</v>
      </c>
      <c r="F39" s="51">
        <v>57.946691095944672</v>
      </c>
      <c r="G39" s="51">
        <v>59.501030889015354</v>
      </c>
      <c r="H39" s="51">
        <v>68.918982208027558</v>
      </c>
      <c r="I39" s="46">
        <v>59.596771066635469</v>
      </c>
      <c r="J39" s="56"/>
      <c r="K39" s="46">
        <f t="array" ref="K39">IF(ISNUMBER(C39:I39),AVERAGE(C39:I39),"")</f>
        <v>61.325038441940706</v>
      </c>
      <c r="L39" s="46">
        <f t="array" ref="L39">IF(ISNUMBER(C39:I39),MIN(C39:I39),"")</f>
        <v>57.946691095944672</v>
      </c>
      <c r="M39" s="46">
        <f t="array" ref="M39">IF(ISNUMBER(C39:I39),MAX(C39:I39),"")</f>
        <v>68.918982208027558</v>
      </c>
      <c r="N39" s="13">
        <f t="shared" ref="N39:N55" si="8">K39-L39</f>
        <v>3.3783473459960334</v>
      </c>
      <c r="O39" s="13">
        <f t="shared" ref="O39:O55" si="9">K39-M39</f>
        <v>-7.5939437660868521</v>
      </c>
      <c r="T39" s="50" t="s">
        <v>201</v>
      </c>
    </row>
    <row r="40" spans="1:20">
      <c r="C40" s="46"/>
      <c r="D40" s="46"/>
      <c r="E40" s="51"/>
      <c r="F40" s="51"/>
      <c r="G40" s="51"/>
      <c r="H40" s="51"/>
      <c r="I40" s="46"/>
      <c r="K40" s="46" t="str">
        <f t="array" ref="K40">IF(ISNUMBER(C40:I40),AVERAGE(C40:I40),"")</f>
        <v/>
      </c>
      <c r="L40" s="46" t="str">
        <f t="array" ref="L40">IF(ISNUMBER(C40:I40),MIN(C40:I40),"")</f>
        <v/>
      </c>
      <c r="M40" s="46" t="str">
        <f t="array" ref="M40">IF(ISNUMBER(C40:I40),MAX(C40:I40),"")</f>
        <v/>
      </c>
      <c r="N40" s="13"/>
      <c r="O40" s="13"/>
      <c r="T40" s="50"/>
    </row>
    <row r="41" spans="1:20">
      <c r="A41" t="s">
        <v>144</v>
      </c>
      <c r="C41" s="46">
        <v>59.789057520001556</v>
      </c>
      <c r="D41" s="46">
        <v>62.723389560012635</v>
      </c>
      <c r="E41" s="51">
        <v>59.903264157998571</v>
      </c>
      <c r="F41" s="51">
        <v>57.593403528980566</v>
      </c>
      <c r="G41" s="51">
        <v>58.889837123060339</v>
      </c>
      <c r="H41" s="51">
        <v>69.003717691281594</v>
      </c>
      <c r="I41" s="46">
        <v>59.119443858398718</v>
      </c>
      <c r="K41" s="46">
        <f t="array" ref="K41">IF(ISNUMBER(C41:I41),AVERAGE(C41:I41),"")</f>
        <v>61.00315906281913</v>
      </c>
      <c r="L41" s="46">
        <f t="array" ref="L41">IF(ISNUMBER(C41:I41),MIN(C41:I41),"")</f>
        <v>57.593403528980566</v>
      </c>
      <c r="M41" s="46">
        <f t="array" ref="M41">IF(ISNUMBER(C41:I41),MAX(C41:I41),"")</f>
        <v>69.003717691281594</v>
      </c>
      <c r="N41" s="13">
        <f t="shared" si="8"/>
        <v>3.4097555338385632</v>
      </c>
      <c r="O41" s="13">
        <f t="shared" si="9"/>
        <v>-8.0005586284624641</v>
      </c>
      <c r="T41" s="50" t="s">
        <v>136</v>
      </c>
    </row>
    <row r="42" spans="1:20">
      <c r="A42" s="11"/>
      <c r="C42" s="46"/>
      <c r="D42" s="46"/>
      <c r="E42" s="51"/>
      <c r="F42" s="51"/>
      <c r="G42" s="51"/>
      <c r="H42" s="51"/>
      <c r="I42" s="46"/>
      <c r="K42" s="46" t="str">
        <f t="array" ref="K42">IF(ISNUMBER(C42:I42),AVERAGE(C42:I42),"")</f>
        <v/>
      </c>
      <c r="L42" s="46" t="str">
        <f t="array" ref="L42">IF(ISNUMBER(C42:I42),MIN(C42:I42),"")</f>
        <v/>
      </c>
      <c r="M42" s="46" t="str">
        <f t="array" ref="M42">IF(ISNUMBER(C42:I42),MAX(C42:I42),"")</f>
        <v/>
      </c>
      <c r="N42" s="13"/>
      <c r="O42" s="13"/>
      <c r="T42" s="50"/>
    </row>
    <row r="43" spans="1:20">
      <c r="A43" t="s">
        <v>147</v>
      </c>
      <c r="B43" s="44"/>
      <c r="C43" s="46">
        <v>84.896947627959719</v>
      </c>
      <c r="D43" s="46">
        <v>87.38892513001764</v>
      </c>
      <c r="E43" s="51">
        <v>82.981162651016859</v>
      </c>
      <c r="F43" s="51">
        <v>82.38628411894932</v>
      </c>
      <c r="G43" s="51">
        <v>81.820271001022903</v>
      </c>
      <c r="H43" s="51">
        <v>93.091507475913346</v>
      </c>
      <c r="I43" s="46">
        <v>84.204759455601888</v>
      </c>
      <c r="J43" s="56"/>
      <c r="K43" s="46">
        <f t="array" ref="K43">IF(ISNUMBER(C43:I43),AVERAGE(C43:I43),"")</f>
        <v>85.252836780068819</v>
      </c>
      <c r="L43" s="46">
        <f t="array" ref="L43">IF(ISNUMBER(C43:I43),MIN(C43:I43),"")</f>
        <v>81.820271001022903</v>
      </c>
      <c r="M43" s="46">
        <f t="array" ref="M43">IF(ISNUMBER(C43:I43),MAX(C43:I43),"")</f>
        <v>93.091507475913346</v>
      </c>
      <c r="N43" s="13">
        <f t="shared" si="8"/>
        <v>3.4325657790459161</v>
      </c>
      <c r="O43" s="13">
        <f t="shared" si="9"/>
        <v>-7.8386706958445274</v>
      </c>
      <c r="T43" s="50" t="s">
        <v>206</v>
      </c>
    </row>
    <row r="44" spans="1:20">
      <c r="B44" s="44"/>
      <c r="C44" s="46"/>
      <c r="D44" s="46"/>
      <c r="E44" s="46"/>
      <c r="F44" s="46"/>
      <c r="G44" s="46"/>
      <c r="H44" s="52">
        <v>111.44899031201119</v>
      </c>
      <c r="I44" s="53"/>
      <c r="J44" s="56"/>
      <c r="K44" s="46"/>
      <c r="L44" s="46" t="str">
        <f t="array" ref="L44">IF(ISNUMBER(C44:I44),MIN(C44:I44),"")</f>
        <v/>
      </c>
      <c r="M44" s="46" t="str">
        <f t="array" ref="M44">IF(ISNUMBER(C44:I44),MAX(C44:I44),"")</f>
        <v/>
      </c>
      <c r="N44" s="13"/>
      <c r="O44" s="13"/>
      <c r="T44" s="50"/>
    </row>
    <row r="45" spans="1:20">
      <c r="A45" s="54" t="s">
        <v>151</v>
      </c>
      <c r="B45" s="101"/>
      <c r="C45" s="53">
        <v>82.389421663941391</v>
      </c>
      <c r="D45" s="63" t="s">
        <v>176</v>
      </c>
      <c r="E45" s="64">
        <v>83.923053659993016</v>
      </c>
      <c r="F45" s="64">
        <v>80.730915376991021</v>
      </c>
      <c r="G45" s="64">
        <v>97.125843020046077</v>
      </c>
      <c r="H45" s="52" t="s">
        <v>93</v>
      </c>
      <c r="I45" s="53">
        <v>85.627480584910558</v>
      </c>
      <c r="J45" s="102"/>
      <c r="K45" s="53">
        <f t="array" ref="K45">IF(ISNUMBER(C45:I45),AVERAGE(C45:I45),"")</f>
        <v>85.959342861176395</v>
      </c>
      <c r="L45" s="53">
        <f t="array" ref="L45">IF(ISNUMBER(C45:I45),MIN(C45:I45),"")</f>
        <v>80.730915376991021</v>
      </c>
      <c r="M45" s="53">
        <f t="array" ref="M45">IF(ISNUMBER(C45:I45),MAX(C45:I45),"")</f>
        <v>97.125843020046077</v>
      </c>
      <c r="N45" s="72">
        <f t="shared" si="8"/>
        <v>5.2284274841853744</v>
      </c>
      <c r="O45" s="72">
        <f t="shared" si="9"/>
        <v>-11.166500158869681</v>
      </c>
      <c r="P45" s="112"/>
      <c r="Q45" s="112"/>
      <c r="R45" s="112"/>
      <c r="S45" s="54"/>
      <c r="T45" s="50" t="s">
        <v>147</v>
      </c>
    </row>
    <row r="46" spans="1:20">
      <c r="B46" s="44"/>
      <c r="C46" s="46"/>
      <c r="D46" s="46"/>
      <c r="E46" s="51"/>
      <c r="F46" s="51"/>
      <c r="G46" s="51"/>
      <c r="H46" s="51"/>
      <c r="I46" s="46"/>
      <c r="K46" s="46" t="str">
        <f t="array" ref="K46">IF(ISNUMBER(C46:I46),AVERAGE(C46:I46),"")</f>
        <v/>
      </c>
      <c r="L46" s="46" t="str">
        <f t="array" ref="L46">IF(ISNUMBER(C46:I46),MIN(C46:I46),"")</f>
        <v/>
      </c>
      <c r="M46" s="46" t="str">
        <f t="array" ref="M46">IF(ISNUMBER(C46:I46),MAX(C46:I46),"")</f>
        <v/>
      </c>
      <c r="N46" s="13"/>
      <c r="O46" s="13"/>
      <c r="T46" s="50"/>
    </row>
    <row r="47" spans="1:20">
      <c r="A47" t="s">
        <v>148</v>
      </c>
      <c r="B47" s="44"/>
      <c r="C47" s="46">
        <v>55.142980883960753</v>
      </c>
      <c r="D47" s="46">
        <v>55.265433210008503</v>
      </c>
      <c r="E47" s="51">
        <v>51.119393175989124</v>
      </c>
      <c r="F47" s="51">
        <v>52.489245322954872</v>
      </c>
      <c r="G47" s="51">
        <v>48.995275211001541</v>
      </c>
      <c r="H47" s="51">
        <v>62.326108591909765</v>
      </c>
      <c r="I47" s="46">
        <v>53.514374083040629</v>
      </c>
      <c r="K47" s="46">
        <f t="array" ref="K47">IF(ISNUMBER(C47:I47),AVERAGE(C47:I47),"")</f>
        <v>54.121830068409317</v>
      </c>
      <c r="L47" s="46">
        <f t="array" ref="L47">IF(ISNUMBER(C47:I47),MIN(C47:I47),"")</f>
        <v>48.995275211001541</v>
      </c>
      <c r="M47" s="46">
        <f t="array" ref="M47">IF(ISNUMBER(C47:I47),MAX(C47:I47),"")</f>
        <v>62.326108591909765</v>
      </c>
      <c r="N47" s="13">
        <f t="shared" si="8"/>
        <v>5.1265548574077755</v>
      </c>
      <c r="O47" s="13">
        <f t="shared" si="9"/>
        <v>-8.2042785235004487</v>
      </c>
      <c r="T47" s="50" t="s">
        <v>143</v>
      </c>
    </row>
    <row r="48" spans="1:20">
      <c r="A48" s="11"/>
      <c r="C48" s="46"/>
      <c r="D48" s="46"/>
      <c r="E48" s="46"/>
      <c r="F48" s="46"/>
      <c r="G48" s="46"/>
      <c r="H48" s="46"/>
      <c r="I48" s="46"/>
      <c r="K48" s="46" t="str">
        <f t="array" ref="K48">IF(ISNUMBER(C48:I48),AVERAGE(C48:I48),"")</f>
        <v/>
      </c>
      <c r="L48" s="46" t="str">
        <f t="array" ref="L48">IF(ISNUMBER(C48:I48),MIN(C48:I48),"")</f>
        <v/>
      </c>
      <c r="M48" s="46" t="str">
        <f t="array" ref="M48">IF(ISNUMBER(C48:I48),MAX(C48:I48),"")</f>
        <v/>
      </c>
      <c r="N48" s="13"/>
      <c r="O48" s="13"/>
      <c r="T48" s="50"/>
    </row>
    <row r="49" spans="1:20">
      <c r="A49" t="s">
        <v>149</v>
      </c>
      <c r="C49" s="46">
        <v>65.373887619955099</v>
      </c>
      <c r="D49" s="46">
        <v>67.97439323995296</v>
      </c>
      <c r="E49" s="51">
        <v>63.075322153051253</v>
      </c>
      <c r="F49" s="51">
        <v>62.081975405990995</v>
      </c>
      <c r="G49" s="64">
        <v>66.085801495555344</v>
      </c>
      <c r="H49" s="51">
        <v>71.495197026453127</v>
      </c>
      <c r="I49" s="46">
        <v>65.028263412482929</v>
      </c>
      <c r="K49" s="46">
        <f t="array" ref="K49">IF(ISNUMBER(C49:I49),AVERAGE(C49:I49),"")</f>
        <v>65.87354862192025</v>
      </c>
      <c r="L49" s="46">
        <f t="array" ref="L49">IF(ISNUMBER(C49:I49),MIN(C49:I49),"")</f>
        <v>62.081975405990995</v>
      </c>
      <c r="M49" s="46">
        <f t="array" ref="M49">IF(ISNUMBER(C49:I49),MAX(C49:I49),"")</f>
        <v>71.495197026453127</v>
      </c>
      <c r="N49" s="13">
        <f t="shared" si="8"/>
        <v>3.7915732159292546</v>
      </c>
      <c r="O49" s="13">
        <f t="shared" si="9"/>
        <v>-5.621648404532877</v>
      </c>
      <c r="T49" s="50" t="s">
        <v>144</v>
      </c>
    </row>
    <row r="50" spans="1:20">
      <c r="A50" s="11"/>
      <c r="C50" s="46"/>
      <c r="D50" s="46"/>
      <c r="E50" s="51"/>
      <c r="F50" s="51"/>
      <c r="G50" s="51"/>
      <c r="H50" s="51"/>
      <c r="I50" s="46"/>
      <c r="K50" s="46" t="str">
        <f t="array" ref="K50">IF(ISNUMBER(C50:I50),AVERAGE(C50:I50),"")</f>
        <v/>
      </c>
      <c r="L50" s="46" t="str">
        <f t="array" ref="L50">IF(ISNUMBER(C50:I50),MIN(C50:I50),"")</f>
        <v/>
      </c>
      <c r="M50" s="46" t="str">
        <f t="array" ref="M50">IF(ISNUMBER(C50:I50),MAX(C50:I50),"")</f>
        <v/>
      </c>
      <c r="N50" s="13"/>
      <c r="O50" s="13"/>
      <c r="T50" s="50"/>
    </row>
    <row r="51" spans="1:20">
      <c r="A51" t="s">
        <v>150</v>
      </c>
      <c r="C51" s="46">
        <v>49.347935268967234</v>
      </c>
      <c r="D51" s="46">
        <v>51.071783879966844</v>
      </c>
      <c r="E51" s="51">
        <v>49.674239948999464</v>
      </c>
      <c r="F51" s="51">
        <v>46.613251046951717</v>
      </c>
      <c r="G51" s="51">
        <v>51.089900252992244</v>
      </c>
      <c r="H51" s="51">
        <v>60.392450878407438</v>
      </c>
      <c r="I51" s="46">
        <v>48.377859191175176</v>
      </c>
      <c r="J51" s="56"/>
      <c r="K51" s="46">
        <f t="array" ref="K51">IF(ISNUMBER(C51:I51),AVERAGE(C51:I51),"")</f>
        <v>50.938202923922873</v>
      </c>
      <c r="L51" s="46">
        <f t="array" ref="L51">IF(ISNUMBER(C51:I51),MIN(C51:I51),"")</f>
        <v>46.613251046951717</v>
      </c>
      <c r="M51" s="46">
        <f t="array" ref="M51">IF(ISNUMBER(C51:I51),MAX(C51:I51),"")</f>
        <v>60.392450878407438</v>
      </c>
      <c r="N51" s="13">
        <f t="shared" si="8"/>
        <v>4.3249518769711557</v>
      </c>
      <c r="O51" s="13">
        <f t="shared" si="9"/>
        <v>-9.4542479544845648</v>
      </c>
      <c r="T51" s="50" t="s">
        <v>145</v>
      </c>
    </row>
    <row r="52" spans="1:20">
      <c r="A52" s="11"/>
      <c r="C52" s="46"/>
      <c r="D52" s="46"/>
      <c r="E52" s="51"/>
      <c r="F52" s="51"/>
      <c r="G52" s="51"/>
      <c r="H52" s="51"/>
      <c r="I52" s="46"/>
      <c r="K52" s="46" t="str">
        <f t="array" ref="K52">IF(ISNUMBER(C52:I52),AVERAGE(C52:I52),"")</f>
        <v/>
      </c>
      <c r="L52" s="46" t="str">
        <f t="array" ref="L52">IF(ISNUMBER(C52:I52),MIN(C52:I52),"")</f>
        <v/>
      </c>
      <c r="M52" s="46" t="str">
        <f t="array" ref="M52">IF(ISNUMBER(C52:I52),MAX(C52:I52),"")</f>
        <v/>
      </c>
      <c r="N52" s="13"/>
      <c r="O52" s="13"/>
      <c r="T52" s="50"/>
    </row>
    <row r="53" spans="1:20">
      <c r="A53" t="s">
        <v>159</v>
      </c>
      <c r="C53" s="46">
        <v>-17.949923550052802</v>
      </c>
      <c r="D53" s="46">
        <v>-17.805596249989158</v>
      </c>
      <c r="E53" s="51">
        <v>-20.046434459967415</v>
      </c>
      <c r="F53" s="51">
        <v>-22.370731500020316</v>
      </c>
      <c r="G53" s="51">
        <v>-16.485942719967998</v>
      </c>
      <c r="H53" s="51">
        <v>-16.176560492076252</v>
      </c>
      <c r="I53" s="46">
        <v>-21.463958653936476</v>
      </c>
      <c r="K53" s="46">
        <f t="array" ref="K53">IF(ISNUMBER(C53:I53),AVERAGE(C53:I53),"")</f>
        <v>-18.8998782322872</v>
      </c>
      <c r="L53" s="46">
        <f t="array" ref="L53">IF(ISNUMBER(C53:I53),MIN(C53:I53),"")</f>
        <v>-22.370731500020316</v>
      </c>
      <c r="M53" s="46">
        <f t="array" ref="M53">IF(ISNUMBER(C53:I53),MAX(C53:I53),"")</f>
        <v>-16.176560492076252</v>
      </c>
      <c r="N53" s="13">
        <f t="shared" si="8"/>
        <v>3.4708532677331156</v>
      </c>
      <c r="O53" s="13">
        <f t="shared" si="9"/>
        <v>-2.7233177402109483</v>
      </c>
      <c r="T53" s="50" t="s">
        <v>204</v>
      </c>
    </row>
    <row r="54" spans="1:20">
      <c r="C54" s="46"/>
      <c r="D54" s="46"/>
      <c r="E54" s="51"/>
      <c r="F54" s="51"/>
      <c r="G54" s="51"/>
      <c r="H54" s="51"/>
      <c r="I54" s="46"/>
      <c r="K54" s="46" t="str">
        <f t="array" ref="K54">IF(ISNUMBER(C54:I54),AVERAGE(C54:I54),"")</f>
        <v/>
      </c>
      <c r="L54" s="46" t="str">
        <f t="array" ref="L54">IF(ISNUMBER(C54:I54),MIN(C54:I54),"")</f>
        <v/>
      </c>
      <c r="M54" s="46" t="str">
        <f t="array" ref="M54">IF(ISNUMBER(C54:I54),MAX(C54:I54),"")</f>
        <v/>
      </c>
      <c r="N54" s="13"/>
      <c r="O54" s="13"/>
      <c r="T54" s="50" t="s">
        <v>156</v>
      </c>
    </row>
    <row r="55" spans="1:20">
      <c r="A55" t="s">
        <v>143</v>
      </c>
      <c r="C55" s="46">
        <v>-30.549696840058907</v>
      </c>
      <c r="D55" s="46">
        <v>-32.80559528999914</v>
      </c>
      <c r="E55" s="51">
        <v>-34.18423476001405</v>
      </c>
      <c r="F55" s="51">
        <v>-35.67206097003865</v>
      </c>
      <c r="G55" s="51">
        <v>-29.476027229916077</v>
      </c>
      <c r="H55" s="51">
        <v>-28.931818260102407</v>
      </c>
      <c r="I55" s="46">
        <v>-33.10627467594945</v>
      </c>
      <c r="K55" s="46">
        <f t="array" ref="K55">IF(ISNUMBER(C55:I55),AVERAGE(C55:I55),"")</f>
        <v>-32.1036725751541</v>
      </c>
      <c r="L55" s="46">
        <f t="array" ref="L55">IF(ISNUMBER(C55:I55),MIN(C55:I55),"")</f>
        <v>-35.67206097003865</v>
      </c>
      <c r="M55" s="46">
        <f t="array" ref="M55">IF(ISNUMBER(C55:I55),MAX(C55:I55),"")</f>
        <v>-28.931818260102407</v>
      </c>
      <c r="N55" s="13">
        <f t="shared" si="8"/>
        <v>3.5683883948845505</v>
      </c>
      <c r="O55" s="13">
        <f t="shared" si="9"/>
        <v>-3.1718543150516929</v>
      </c>
      <c r="T55" s="50"/>
    </row>
    <row r="56" spans="1:20">
      <c r="B56" s="50"/>
      <c r="K56" s="46"/>
      <c r="L56" s="46"/>
      <c r="M56" s="46"/>
      <c r="N56" s="13"/>
      <c r="O56" s="13"/>
      <c r="T56" s="50" t="s">
        <v>142</v>
      </c>
    </row>
    <row r="57" spans="1:20">
      <c r="A57" s="129" t="s">
        <v>40</v>
      </c>
      <c r="B57" s="129"/>
      <c r="C57" s="25" t="s">
        <v>76</v>
      </c>
      <c r="D57" s="25" t="s">
        <v>77</v>
      </c>
      <c r="E57" s="25" t="s">
        <v>78</v>
      </c>
      <c r="F57" s="25" t="s">
        <v>79</v>
      </c>
      <c r="G57" s="25" t="s">
        <v>80</v>
      </c>
      <c r="H57" s="25" t="s">
        <v>88</v>
      </c>
      <c r="I57" s="25" t="s">
        <v>89</v>
      </c>
      <c r="J57" s="25"/>
      <c r="K57" s="25" t="s">
        <v>81</v>
      </c>
      <c r="L57" s="25" t="s">
        <v>83</v>
      </c>
      <c r="M57" s="25" t="s">
        <v>82</v>
      </c>
      <c r="N57" s="25" t="s">
        <v>90</v>
      </c>
      <c r="O57" s="25" t="s">
        <v>91</v>
      </c>
    </row>
    <row r="58" spans="1:20">
      <c r="A58" t="s">
        <v>136</v>
      </c>
      <c r="B58" s="44"/>
      <c r="C58" s="46">
        <v>0</v>
      </c>
      <c r="D58" s="46">
        <v>0</v>
      </c>
      <c r="E58" s="46">
        <v>0</v>
      </c>
      <c r="F58" s="46">
        <v>0</v>
      </c>
      <c r="G58" s="46">
        <v>0</v>
      </c>
      <c r="H58" s="46">
        <v>0</v>
      </c>
      <c r="I58" s="46">
        <v>0</v>
      </c>
      <c r="K58" s="46">
        <f t="array" ref="K58">IF(ISNUMBER(C58:I58),AVERAGE(C58:I58),"")</f>
        <v>0</v>
      </c>
      <c r="L58" s="46">
        <f t="array" ref="L58">IF(ISNUMBER(C58:I58),MIN(C58:I58),"")</f>
        <v>0</v>
      </c>
      <c r="M58" s="46">
        <f t="array" ref="M58">IF(ISNUMBER(C58:I58),MAX(C58:I58),"")</f>
        <v>0</v>
      </c>
      <c r="N58" s="13">
        <f>K58-L58</f>
        <v>0</v>
      </c>
      <c r="O58" s="13">
        <f>K58-M58</f>
        <v>0</v>
      </c>
    </row>
    <row r="59" spans="1:20">
      <c r="C59" s="46"/>
      <c r="D59" s="46"/>
      <c r="E59" s="51"/>
      <c r="F59" s="51"/>
      <c r="G59" s="51"/>
      <c r="H59" s="51"/>
      <c r="I59" s="46"/>
      <c r="K59" s="46"/>
      <c r="L59" s="46"/>
      <c r="M59" s="46"/>
      <c r="N59" s="13"/>
      <c r="O59" s="13"/>
    </row>
    <row r="60" spans="1:20">
      <c r="A60" t="s">
        <v>162</v>
      </c>
      <c r="C60" s="46">
        <v>50.286855140035478</v>
      </c>
      <c r="D60" s="46">
        <v>51.709334469961938</v>
      </c>
      <c r="E60" s="51">
        <v>48.36757231000815</v>
      </c>
      <c r="F60" s="51">
        <v>50.772258950036068</v>
      </c>
      <c r="G60" s="51">
        <v>51.824979559985699</v>
      </c>
      <c r="H60" s="51">
        <v>49.256737684006275</v>
      </c>
      <c r="I60" s="46">
        <v>48.650342022504567</v>
      </c>
      <c r="K60" s="46">
        <f t="array" ref="K60">IF(ISNUMBER(C60:I60),AVERAGE(C60:I60),"")</f>
        <v>50.124011448076885</v>
      </c>
      <c r="L60" s="46">
        <f t="array" ref="L60">IF(ISNUMBER(C60:I60),MIN(C60:I60),"")</f>
        <v>48.36757231000815</v>
      </c>
      <c r="M60" s="46">
        <f t="array" ref="M60">IF(ISNUMBER(C60:I60),MAX(C60:I60),"")</f>
        <v>51.824979559985699</v>
      </c>
      <c r="N60" s="13">
        <f t="shared" ref="N60" si="10">K60-L60</f>
        <v>1.7564391380687354</v>
      </c>
      <c r="O60" s="13">
        <f t="shared" ref="O60" si="11">K60-M60</f>
        <v>-1.7009681119088143</v>
      </c>
    </row>
    <row r="61" spans="1:20">
      <c r="C61" s="46"/>
      <c r="D61" s="46"/>
      <c r="E61" s="51"/>
      <c r="F61" s="51"/>
      <c r="G61" s="51"/>
      <c r="I61" s="46"/>
      <c r="K61" s="46"/>
      <c r="L61" s="46"/>
      <c r="M61" s="46"/>
      <c r="N61" s="13"/>
      <c r="O61" s="13"/>
    </row>
    <row r="62" spans="1:20">
      <c r="A62" s="23" t="s">
        <v>161</v>
      </c>
      <c r="C62" s="46">
        <v>-7.1649091800306088</v>
      </c>
      <c r="D62" s="46">
        <v>-5.9374996200619155</v>
      </c>
      <c r="E62" s="51">
        <v>-6.1859935800052464</v>
      </c>
      <c r="F62" s="51">
        <v>-10.058357790001995</v>
      </c>
      <c r="G62" s="51">
        <v>-8.862951239952503</v>
      </c>
      <c r="H62" s="51">
        <v>-4.0826553039393971</v>
      </c>
      <c r="I62" s="46">
        <v>-5.214344870075764</v>
      </c>
      <c r="K62" s="46">
        <f t="array" ref="K62">IF(ISNUMBER(C62:I62),AVERAGE(C62:I62),"")</f>
        <v>-6.7866730834382043</v>
      </c>
      <c r="L62" s="46">
        <f t="array" ref="L62">IF(ISNUMBER(C62:I62),MIN(C62:I62),"")</f>
        <v>-10.058357790001995</v>
      </c>
      <c r="M62" s="46">
        <f t="array" ref="M62">IF(ISNUMBER(C62:I62),MAX(C62:I62),"")</f>
        <v>-4.0826553039393971</v>
      </c>
      <c r="N62" s="13">
        <f t="shared" ref="N62" si="12">K62-L62</f>
        <v>3.2716847065637911</v>
      </c>
      <c r="O62" s="13">
        <f t="shared" ref="O62" si="13">K62-M62</f>
        <v>-2.7040177794988072</v>
      </c>
    </row>
    <row r="63" spans="1:20">
      <c r="K63" s="46"/>
      <c r="L63" s="46"/>
      <c r="M63" s="46"/>
      <c r="N63" s="13"/>
      <c r="O63" s="13"/>
    </row>
    <row r="64" spans="1:20">
      <c r="A64" s="128" t="s">
        <v>74</v>
      </c>
      <c r="B64" s="129"/>
      <c r="C64" s="25" t="s">
        <v>76</v>
      </c>
      <c r="D64" s="25" t="s">
        <v>77</v>
      </c>
      <c r="E64" s="25" t="s">
        <v>78</v>
      </c>
      <c r="F64" s="25" t="s">
        <v>79</v>
      </c>
      <c r="G64" s="25" t="s">
        <v>80</v>
      </c>
      <c r="H64" s="25" t="s">
        <v>88</v>
      </c>
      <c r="I64" s="25" t="s">
        <v>89</v>
      </c>
      <c r="J64" s="25"/>
      <c r="K64" s="25" t="s">
        <v>81</v>
      </c>
      <c r="L64" s="25" t="s">
        <v>83</v>
      </c>
      <c r="M64" s="25" t="s">
        <v>82</v>
      </c>
      <c r="N64" s="25" t="s">
        <v>90</v>
      </c>
      <c r="O64" s="25" t="s">
        <v>91</v>
      </c>
    </row>
    <row r="65" spans="1:15">
      <c r="A65" t="s">
        <v>70</v>
      </c>
      <c r="C65" s="46">
        <v>58.668419939977547</v>
      </c>
      <c r="D65" s="46">
        <v>61.463349479983648</v>
      </c>
      <c r="E65" s="51">
        <v>58.276853700038743</v>
      </c>
      <c r="F65" s="51">
        <v>56.142064679935409</v>
      </c>
      <c r="G65" s="51">
        <v>56.992340730000201</v>
      </c>
      <c r="H65" s="51">
        <v>67.863687413318843</v>
      </c>
      <c r="I65" s="46">
        <v>58.100858689444266</v>
      </c>
      <c r="J65" s="38"/>
      <c r="K65" s="46">
        <f t="array" ref="K65">IF(ISNUMBER(C65:I65),AVERAGE(C65:I65),"")</f>
        <v>59.643939233242676</v>
      </c>
      <c r="L65" s="46">
        <f t="array" ref="L65">IF(ISNUMBER(C65:I65),MIN(C65:I65),"")</f>
        <v>56.142064679935409</v>
      </c>
      <c r="M65" s="46">
        <f t="array" ref="M65">IF(ISNUMBER(C65:I65),MAX(C65:I65),"")</f>
        <v>67.863687413318843</v>
      </c>
      <c r="N65" s="13">
        <f t="shared" ref="N65:N68" si="14">K65-L65</f>
        <v>3.5018745533072675</v>
      </c>
      <c r="O65" s="13">
        <f t="shared" ref="O65:O68" si="15">K65-M65</f>
        <v>-8.2197481800761665</v>
      </c>
    </row>
    <row r="66" spans="1:15">
      <c r="A66" t="s">
        <v>71</v>
      </c>
      <c r="C66" s="46">
        <v>59.789152800001553</v>
      </c>
      <c r="D66" s="46">
        <v>62.723389560012635</v>
      </c>
      <c r="E66" s="51">
        <v>59.903359619998568</v>
      </c>
      <c r="F66" s="51">
        <v>57.593495309980561</v>
      </c>
      <c r="G66" s="51">
        <v>58.889930970060341</v>
      </c>
      <c r="H66" s="51">
        <v>69.124256572138449</v>
      </c>
      <c r="I66" s="46">
        <v>59.239966987579336</v>
      </c>
      <c r="J66" s="38"/>
      <c r="K66" s="46">
        <f t="array" ref="K66">IF(ISNUMBER(C66:I66),AVERAGE(C66:I66),"")</f>
        <v>61.03765025996735</v>
      </c>
      <c r="L66" s="46">
        <f t="array" ref="L66">IF(ISNUMBER(C66:I66),MIN(C66:I66),"")</f>
        <v>57.593495309980561</v>
      </c>
      <c r="M66" s="46">
        <f t="array" ref="M66">IF(ISNUMBER(C66:I66),MAX(C66:I66),"")</f>
        <v>69.124256572138449</v>
      </c>
      <c r="N66" s="13">
        <f t="shared" si="14"/>
        <v>3.4441549499867889</v>
      </c>
      <c r="O66" s="13">
        <f t="shared" si="15"/>
        <v>-8.0866063121710994</v>
      </c>
    </row>
    <row r="67" spans="1:15">
      <c r="A67" t="s">
        <v>72</v>
      </c>
      <c r="C67" s="46">
        <v>60.654489089956975</v>
      </c>
      <c r="D67" s="46">
        <v>63.487069230010704</v>
      </c>
      <c r="E67" s="51">
        <v>60.552204960001198</v>
      </c>
      <c r="F67" s="51">
        <v>58.567390829947257</v>
      </c>
      <c r="G67" s="51">
        <v>58.707325560021999</v>
      </c>
      <c r="H67" s="51">
        <v>70.418400647147905</v>
      </c>
      <c r="I67" s="46">
        <v>59.895219330185732</v>
      </c>
      <c r="J67" s="38"/>
      <c r="K67" s="46">
        <f t="array" ref="K67">IF(ISNUMBER(C67:I67),AVERAGE(C67:I67),"")</f>
        <v>61.754585663895973</v>
      </c>
      <c r="L67" s="46">
        <f t="array" ref="L67">IF(ISNUMBER(C67:I67),MIN(C67:I67),"")</f>
        <v>58.567390829947257</v>
      </c>
      <c r="M67" s="46">
        <f t="array" ref="M67">IF(ISNUMBER(C67:I67),MAX(C67:I67),"")</f>
        <v>70.418400647147905</v>
      </c>
      <c r="N67" s="13">
        <f t="shared" si="14"/>
        <v>3.1871948339487162</v>
      </c>
      <c r="O67" s="13">
        <f t="shared" si="15"/>
        <v>-8.6638149832519318</v>
      </c>
    </row>
    <row r="68" spans="1:15">
      <c r="A68" t="s">
        <v>73</v>
      </c>
      <c r="C68" s="46">
        <v>58.668419939977547</v>
      </c>
      <c r="D68" s="46">
        <v>61.463349479983648</v>
      </c>
      <c r="E68" s="51">
        <v>58.277481210037152</v>
      </c>
      <c r="F68" s="51">
        <v>56.142064679935409</v>
      </c>
      <c r="G68" s="51">
        <v>56.992968239998618</v>
      </c>
      <c r="H68" s="51">
        <v>67.863828693033099</v>
      </c>
      <c r="I68" s="46">
        <v>58.1011127892125</v>
      </c>
      <c r="J68" s="38"/>
      <c r="K68" s="46">
        <f t="array" ref="K68">IF(ISNUMBER(C68:I68),AVERAGE(C68:I68),"")</f>
        <v>59.644175004596846</v>
      </c>
      <c r="L68" s="46">
        <f t="array" ref="L68">IF(ISNUMBER(C68:I68),MIN(C68:I68),"")</f>
        <v>56.142064679935409</v>
      </c>
      <c r="M68" s="46">
        <f t="array" ref="M68">IF(ISNUMBER(C68:I68),MAX(C68:I68),"")</f>
        <v>67.863828693033099</v>
      </c>
      <c r="N68" s="13">
        <f t="shared" si="14"/>
        <v>3.5021103246614373</v>
      </c>
      <c r="O68" s="13">
        <f t="shared" si="15"/>
        <v>-8.219653688436253</v>
      </c>
    </row>
    <row r="69" spans="1:15">
      <c r="C69" s="46"/>
      <c r="D69" s="46"/>
      <c r="E69" s="51"/>
      <c r="F69" s="51"/>
      <c r="G69" s="51"/>
      <c r="H69" s="51"/>
      <c r="I69" s="46"/>
      <c r="K69" s="46"/>
      <c r="L69" s="46"/>
      <c r="M69" s="46"/>
      <c r="N69" s="13"/>
      <c r="O69" s="13"/>
    </row>
    <row r="70" spans="1:15">
      <c r="C70" s="46"/>
      <c r="D70" s="46"/>
      <c r="E70" s="51"/>
      <c r="F70" s="51"/>
      <c r="G70" s="51"/>
      <c r="H70" s="51"/>
      <c r="I70" s="46"/>
      <c r="K70" s="46"/>
      <c r="L70" s="46"/>
      <c r="M70" s="46"/>
      <c r="N70" s="13"/>
      <c r="O70" s="13"/>
    </row>
    <row r="71" spans="1:15">
      <c r="C71" s="46"/>
      <c r="D71" s="46"/>
      <c r="E71" s="51"/>
      <c r="F71" s="51"/>
      <c r="G71" s="51"/>
      <c r="H71" s="51"/>
      <c r="I71" s="46"/>
      <c r="K71" s="46"/>
      <c r="L71" s="46"/>
      <c r="M71" s="46"/>
      <c r="N71" s="13"/>
      <c r="O71" s="13"/>
    </row>
    <row r="72" spans="1:15">
      <c r="C72" s="46"/>
      <c r="D72" s="46"/>
      <c r="E72" s="51"/>
      <c r="F72" s="51"/>
      <c r="G72" s="51"/>
      <c r="H72" s="51"/>
      <c r="I72" s="46"/>
      <c r="K72" s="46"/>
      <c r="L72" s="46"/>
      <c r="M72" s="46"/>
      <c r="N72" s="13"/>
      <c r="O72" s="13"/>
    </row>
    <row r="73" spans="1:15">
      <c r="C73" s="46"/>
      <c r="D73" s="46"/>
      <c r="E73" s="51"/>
      <c r="F73" s="51"/>
      <c r="G73" s="51"/>
      <c r="H73" s="51"/>
      <c r="I73" s="46"/>
      <c r="K73" s="46"/>
      <c r="L73" s="46"/>
      <c r="M73" s="46"/>
      <c r="N73" s="13"/>
      <c r="O73" s="13"/>
    </row>
    <row r="74" spans="1:15">
      <c r="C74" s="46"/>
      <c r="D74" s="46"/>
      <c r="E74" s="51"/>
      <c r="F74" s="51"/>
      <c r="G74" s="51"/>
      <c r="H74" s="51"/>
      <c r="I74" s="46"/>
      <c r="K74" s="46"/>
      <c r="L74" s="46"/>
      <c r="M74" s="46"/>
      <c r="N74" s="13"/>
      <c r="O74" s="13"/>
    </row>
    <row r="75" spans="1:15">
      <c r="C75" s="46"/>
      <c r="D75" s="46"/>
      <c r="E75" s="51"/>
      <c r="F75" s="51"/>
      <c r="G75" s="51"/>
      <c r="I75" s="46"/>
      <c r="K75" s="46"/>
      <c r="L75" s="46"/>
      <c r="M75" s="46"/>
      <c r="N75" s="13"/>
      <c r="O75" s="13"/>
    </row>
    <row r="76" spans="1:15">
      <c r="C76" s="46"/>
      <c r="D76" s="46"/>
      <c r="E76" s="51"/>
      <c r="F76" s="51"/>
      <c r="G76" s="51"/>
      <c r="H76" s="51"/>
      <c r="I76" s="46"/>
      <c r="K76" s="46"/>
      <c r="L76" s="46"/>
      <c r="M76" s="46"/>
      <c r="N76" s="13"/>
      <c r="O76" s="13"/>
    </row>
    <row r="77" spans="1:15">
      <c r="K77" s="46"/>
      <c r="L77" s="46"/>
      <c r="M77" s="46"/>
      <c r="N77" s="13"/>
      <c r="O77" s="13"/>
    </row>
    <row r="78" spans="1:15">
      <c r="K78" s="46"/>
      <c r="L78" s="46"/>
      <c r="M78" s="46"/>
      <c r="N78" s="13"/>
      <c r="O78" s="13"/>
    </row>
    <row r="79" spans="1:15">
      <c r="K79" s="46"/>
      <c r="L79" s="46"/>
      <c r="M79" s="46"/>
      <c r="N79" s="13"/>
      <c r="O79" s="13"/>
    </row>
    <row r="80" spans="1:15">
      <c r="K80" s="46"/>
      <c r="L80" s="46"/>
      <c r="M80" s="46"/>
      <c r="N80" s="13"/>
      <c r="O80" s="13"/>
    </row>
    <row r="81" spans="11:15">
      <c r="K81" s="46"/>
      <c r="L81" s="46"/>
      <c r="M81" s="46"/>
      <c r="N81" s="13"/>
      <c r="O81" s="13"/>
    </row>
    <row r="82" spans="11:15">
      <c r="K82" s="46"/>
      <c r="L82" s="46"/>
      <c r="M82" s="46"/>
      <c r="N82" s="13"/>
      <c r="O82" s="13"/>
    </row>
    <row r="83" spans="11:15">
      <c r="K83" s="46"/>
      <c r="L83" s="46"/>
      <c r="M83" s="46"/>
      <c r="N83" s="13"/>
      <c r="O83" s="13"/>
    </row>
    <row r="84" spans="11:15">
      <c r="K84" s="46"/>
      <c r="L84" s="46"/>
      <c r="M84" s="46"/>
      <c r="N84" s="13"/>
      <c r="O84" s="13"/>
    </row>
  </sheetData>
  <mergeCells count="10">
    <mergeCell ref="P22:R22"/>
    <mergeCell ref="A3:C3"/>
    <mergeCell ref="A64:B64"/>
    <mergeCell ref="A57:B57"/>
    <mergeCell ref="A1:K1"/>
    <mergeCell ref="A2:E2"/>
    <mergeCell ref="H3:I3"/>
    <mergeCell ref="A4:B4"/>
    <mergeCell ref="A34:B34"/>
    <mergeCell ref="A30:B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4CB3-3DCF-6B44-8A94-FDF61E06A24B}">
  <dimension ref="A1:I47"/>
  <sheetViews>
    <sheetView workbookViewId="0">
      <selection activeCell="G34" sqref="G34"/>
    </sheetView>
  </sheetViews>
  <sheetFormatPr baseColWidth="10" defaultRowHeight="16"/>
  <cols>
    <col min="1" max="1" width="28.5" customWidth="1"/>
    <col min="2" max="2" width="12.33203125" bestFit="1" customWidth="1"/>
    <col min="4" max="4" width="12.6640625" customWidth="1"/>
    <col min="5" max="5" width="12.1640625" bestFit="1" customWidth="1"/>
    <col min="6" max="6" width="17.83203125" customWidth="1"/>
  </cols>
  <sheetData>
    <row r="1" spans="1:9" ht="19">
      <c r="A1" s="134" t="s">
        <v>108</v>
      </c>
      <c r="B1" s="134"/>
      <c r="C1" s="134"/>
      <c r="D1" s="134"/>
      <c r="E1" s="134"/>
      <c r="F1" s="134"/>
      <c r="G1" s="134"/>
      <c r="H1" s="134"/>
    </row>
    <row r="2" spans="1:9" ht="18">
      <c r="A2" s="14" t="s">
        <v>109</v>
      </c>
      <c r="B2" s="15" t="s">
        <v>110</v>
      </c>
      <c r="D2" t="s">
        <v>111</v>
      </c>
      <c r="G2" s="15" t="s">
        <v>112</v>
      </c>
    </row>
    <row r="3" spans="1:9" ht="17" thickBot="1">
      <c r="A3" t="s">
        <v>133</v>
      </c>
    </row>
    <row r="4" spans="1:9" ht="19" thickBot="1">
      <c r="A4" t="s">
        <v>181</v>
      </c>
      <c r="B4" s="135" t="s">
        <v>118</v>
      </c>
      <c r="C4" s="136"/>
      <c r="E4" s="25" t="s">
        <v>119</v>
      </c>
      <c r="F4" s="25"/>
      <c r="G4" s="58"/>
      <c r="H4" s="25"/>
      <c r="I4" s="25"/>
    </row>
    <row r="5" spans="1:9">
      <c r="A5" s="14" t="s">
        <v>120</v>
      </c>
      <c r="B5" s="25" t="s">
        <v>113</v>
      </c>
      <c r="C5" s="14" t="s">
        <v>114</v>
      </c>
      <c r="D5" s="23" t="s">
        <v>193</v>
      </c>
      <c r="E5" s="59">
        <f>4*(1-C10/C20)</f>
        <v>0.11832604640377875</v>
      </c>
    </row>
    <row r="6" spans="1:9">
      <c r="A6" t="s">
        <v>121</v>
      </c>
      <c r="B6" s="109">
        <v>-0.49801451766400001</v>
      </c>
      <c r="D6" s="23" t="s">
        <v>194</v>
      </c>
      <c r="E6" s="59">
        <f>4*(1-C11/C21)</f>
        <v>0.1206676679001002</v>
      </c>
    </row>
    <row r="7" spans="1:9">
      <c r="A7" t="s">
        <v>122</v>
      </c>
      <c r="B7" s="109">
        <v>-37.845876818800001</v>
      </c>
      <c r="D7" t="s">
        <v>195</v>
      </c>
      <c r="E7" s="59">
        <f>4*(1-C12/C22)</f>
        <v>0.11512744175629575</v>
      </c>
    </row>
    <row r="8" spans="1:9">
      <c r="A8" t="s">
        <v>123</v>
      </c>
      <c r="B8" s="109">
        <v>-54.587501738900002</v>
      </c>
      <c r="D8" t="s">
        <v>196</v>
      </c>
      <c r="E8" s="59">
        <f>4*(1-C13/C23)</f>
        <v>0.11469884557408694</v>
      </c>
    </row>
    <row r="9" spans="1:9">
      <c r="A9" t="s">
        <v>124</v>
      </c>
      <c r="B9" s="109">
        <v>-75.076161196499996</v>
      </c>
    </row>
    <row r="10" spans="1:9">
      <c r="A10" s="23" t="s">
        <v>186</v>
      </c>
      <c r="B10" s="109">
        <v>-836.49998483299998</v>
      </c>
      <c r="C10" s="60">
        <f>(12*$B$6+11*$B$7+2*$B$8+4*$B$9-B10)</f>
        <v>4.7395173504320383</v>
      </c>
      <c r="H10" s="60"/>
    </row>
    <row r="11" spans="1:9">
      <c r="A11" s="23" t="s">
        <v>188</v>
      </c>
      <c r="B11" s="109">
        <v>-836.52884092800002</v>
      </c>
      <c r="C11" s="60">
        <f>(12*$B$6+11*$B$7+2*$B$8+4*$B$9-B11)</f>
        <v>4.7683734454320756</v>
      </c>
      <c r="H11" s="60"/>
    </row>
    <row r="12" spans="1:9">
      <c r="A12" s="23" t="s">
        <v>187</v>
      </c>
      <c r="B12" s="109">
        <v>-836.50053453600003</v>
      </c>
      <c r="C12" s="60">
        <f>(12*$B$6+11*$B$7+2*$B$8+4*$B$9-B12)</f>
        <v>4.7400670534320852</v>
      </c>
    </row>
    <row r="13" spans="1:9">
      <c r="A13" t="s">
        <v>189</v>
      </c>
      <c r="B13" s="109">
        <v>-836.50368501399998</v>
      </c>
      <c r="C13" s="60">
        <f>(12*$B$6+11*$B$7+2*$B$8+4*$B$9-B13)</f>
        <v>4.7432175314320375</v>
      </c>
    </row>
    <row r="14" spans="1:9">
      <c r="B14" s="109"/>
    </row>
    <row r="15" spans="1:9">
      <c r="A15" s="14" t="s">
        <v>125</v>
      </c>
      <c r="B15" s="25" t="s">
        <v>113</v>
      </c>
      <c r="C15" s="14" t="s">
        <v>114</v>
      </c>
    </row>
    <row r="16" spans="1:9">
      <c r="A16" t="s">
        <v>121</v>
      </c>
      <c r="B16" s="62">
        <v>-0.49755542049000001</v>
      </c>
    </row>
    <row r="17" spans="1:8">
      <c r="A17" t="s">
        <v>122</v>
      </c>
      <c r="B17" s="62">
        <v>-37.845500065000003</v>
      </c>
    </row>
    <row r="18" spans="1:8">
      <c r="A18" t="s">
        <v>123</v>
      </c>
      <c r="B18" s="62">
        <v>-54.586935288900001</v>
      </c>
    </row>
    <row r="19" spans="1:8">
      <c r="A19" t="s">
        <v>124</v>
      </c>
      <c r="B19" s="62">
        <v>-75.0802835617</v>
      </c>
    </row>
    <row r="20" spans="1:8">
      <c r="A20" s="23" t="s">
        <v>186</v>
      </c>
      <c r="B20" s="62">
        <v>-836.65016383900002</v>
      </c>
      <c r="C20" s="60">
        <f>(12*$B$16+11*$B$17+2*$B$18+4*$B$19-B20)</f>
        <v>4.883993253519975</v>
      </c>
      <c r="H20" s="60"/>
    </row>
    <row r="21" spans="1:8">
      <c r="A21" s="23" t="s">
        <v>188</v>
      </c>
      <c r="B21" s="62">
        <v>-836.68286555999998</v>
      </c>
      <c r="C21" s="60">
        <f>(12*$B$16+11*$B$17+2*$B$18+4*$B$19-B21)</f>
        <v>4.9166949745199418</v>
      </c>
      <c r="H21" s="60"/>
    </row>
    <row r="22" spans="1:8">
      <c r="A22" s="23" t="s">
        <v>187</v>
      </c>
      <c r="B22">
        <v>-836.64670860299998</v>
      </c>
      <c r="C22" s="60">
        <f>(12*$B$16+11*$B$17+2*$B$18+4*$B$19-B22)</f>
        <v>4.8805380175199389</v>
      </c>
    </row>
    <row r="23" spans="1:8">
      <c r="A23" t="s">
        <v>189</v>
      </c>
      <c r="B23">
        <v>-836.64941370400004</v>
      </c>
      <c r="C23" s="60">
        <f>(12*$B$16+11*$B$17+2*$B$18+4*$B$19-B23)</f>
        <v>4.8832431185199994</v>
      </c>
    </row>
    <row r="25" spans="1:8" ht="18">
      <c r="A25" s="14" t="s">
        <v>115</v>
      </c>
    </row>
    <row r="26" spans="1:8">
      <c r="A26" t="s">
        <v>116</v>
      </c>
    </row>
    <row r="27" spans="1:8">
      <c r="A27" s="14" t="s">
        <v>126</v>
      </c>
      <c r="B27" s="25" t="s">
        <v>113</v>
      </c>
      <c r="D27" t="s">
        <v>182</v>
      </c>
    </row>
    <row r="28" spans="1:8">
      <c r="A28" t="s">
        <v>127</v>
      </c>
      <c r="B28">
        <v>-228.51451954199999</v>
      </c>
      <c r="D28" s="15" t="s">
        <v>128</v>
      </c>
      <c r="F28" t="s">
        <v>129</v>
      </c>
    </row>
    <row r="29" spans="1:8">
      <c r="A29" t="s">
        <v>191</v>
      </c>
      <c r="B29">
        <v>-836.52764928600004</v>
      </c>
    </row>
    <row r="30" spans="1:8">
      <c r="A30" t="s">
        <v>192</v>
      </c>
      <c r="B30">
        <v>-607.84482822899997</v>
      </c>
      <c r="D30" t="s">
        <v>130</v>
      </c>
      <c r="E30" s="13">
        <f>(B36-B38)*627.51</f>
        <v>-13.544676592939394</v>
      </c>
      <c r="F30" s="61">
        <f>(E30-E31)</f>
        <v>8.3586308657133106</v>
      </c>
    </row>
    <row r="31" spans="1:8">
      <c r="A31" t="s">
        <v>190</v>
      </c>
      <c r="B31">
        <v>-836.49274417300001</v>
      </c>
      <c r="C31" s="13"/>
      <c r="D31" t="s">
        <v>131</v>
      </c>
      <c r="E31" s="13">
        <f>(B29-B31)*627.51</f>
        <v>-21.903307458652705</v>
      </c>
    </row>
    <row r="32" spans="1:8">
      <c r="A32" t="s">
        <v>183</v>
      </c>
      <c r="B32">
        <v>-836.48667438500001</v>
      </c>
    </row>
    <row r="33" spans="1:9">
      <c r="D33" t="s">
        <v>184</v>
      </c>
    </row>
    <row r="34" spans="1:9">
      <c r="A34" s="14" t="s">
        <v>132</v>
      </c>
      <c r="B34" s="25" t="s">
        <v>113</v>
      </c>
    </row>
    <row r="35" spans="1:9">
      <c r="A35" t="s">
        <v>127</v>
      </c>
      <c r="B35">
        <v>-228.55983954300001</v>
      </c>
      <c r="D35" t="s">
        <v>130</v>
      </c>
      <c r="E35" s="13">
        <f>(B39-B38)*627.51</f>
        <v>6.8261987348052378</v>
      </c>
      <c r="F35" s="61">
        <f>(E35-E36)</f>
        <v>3.017346066931077</v>
      </c>
    </row>
    <row r="36" spans="1:9">
      <c r="A36" t="s">
        <v>191</v>
      </c>
      <c r="B36">
        <v>-836.66658192199998</v>
      </c>
      <c r="D36" t="s">
        <v>131</v>
      </c>
      <c r="E36" s="13">
        <f>(B32-B31)*627.51</f>
        <v>3.8088526678741608</v>
      </c>
    </row>
    <row r="37" spans="1:9">
      <c r="A37" t="s">
        <v>192</v>
      </c>
      <c r="B37">
        <v>-607.95254195899997</v>
      </c>
    </row>
    <row r="38" spans="1:9">
      <c r="A38" t="s">
        <v>190</v>
      </c>
      <c r="B38">
        <v>-836.64499712400004</v>
      </c>
      <c r="D38" t="s">
        <v>185</v>
      </c>
    </row>
    <row r="39" spans="1:9">
      <c r="A39" t="s">
        <v>183</v>
      </c>
      <c r="B39">
        <v>-836.63411889300005</v>
      </c>
    </row>
    <row r="40" spans="1:9">
      <c r="C40" s="13"/>
      <c r="D40" t="s">
        <v>130</v>
      </c>
      <c r="E40" s="13">
        <f>(B36-B39)*627.51</f>
        <v>-20.370875327744631</v>
      </c>
      <c r="F40" s="61">
        <f>(E40-E41)</f>
        <v>5.3412847987822332</v>
      </c>
    </row>
    <row r="41" spans="1:9">
      <c r="D41" t="s">
        <v>131</v>
      </c>
      <c r="E41" s="13">
        <f>(B29-B32)*627.51</f>
        <v>-25.712160126526864</v>
      </c>
      <c r="I41" t="s">
        <v>197</v>
      </c>
    </row>
    <row r="43" spans="1:9">
      <c r="D43" t="s">
        <v>117</v>
      </c>
    </row>
    <row r="44" spans="1:9">
      <c r="D44" s="15" t="s">
        <v>128</v>
      </c>
      <c r="F44" t="s">
        <v>129</v>
      </c>
    </row>
    <row r="46" spans="1:9">
      <c r="D46" t="s">
        <v>130</v>
      </c>
      <c r="E46" s="13">
        <f>(B37+B35-B36)*627.51</f>
        <v>96.762305554232611</v>
      </c>
      <c r="F46" s="61">
        <f>ABS(E46-E47)</f>
        <v>8.8485781234505509</v>
      </c>
    </row>
    <row r="47" spans="1:9">
      <c r="D47" t="s">
        <v>131</v>
      </c>
      <c r="E47" s="13">
        <f>(B30+B28-B29)*627.51</f>
        <v>105.61088367768316</v>
      </c>
    </row>
  </sheetData>
  <mergeCells count="2">
    <mergeCell ref="A1:H1"/>
    <mergeCell ref="B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F591-AA3D-3149-A4E3-5861A18991A4}">
  <dimension ref="A1:Y84"/>
  <sheetViews>
    <sheetView workbookViewId="0"/>
  </sheetViews>
  <sheetFormatPr baseColWidth="10" defaultRowHeight="16"/>
  <cols>
    <col min="1" max="1" width="27.6640625" customWidth="1"/>
    <col min="6" max="6" width="15.1640625" customWidth="1"/>
    <col min="9" max="9" width="12.1640625" customWidth="1"/>
    <col min="17" max="18" width="12.1640625" bestFit="1" customWidth="1"/>
    <col min="23" max="23" width="12.1640625" customWidth="1"/>
    <col min="24" max="24" width="15" customWidth="1"/>
  </cols>
  <sheetData>
    <row r="1" spans="1:25" ht="19">
      <c r="A1" s="1" t="s">
        <v>49</v>
      </c>
      <c r="B1" s="2"/>
      <c r="C1" s="2"/>
      <c r="D1" s="2"/>
      <c r="E1" s="2"/>
      <c r="F1" s="2"/>
      <c r="G1" s="2"/>
      <c r="H1" s="2"/>
      <c r="I1" s="137"/>
      <c r="J1" s="137"/>
      <c r="K1" s="137"/>
      <c r="L1" s="65"/>
    </row>
    <row r="2" spans="1:25">
      <c r="A2" t="s">
        <v>2</v>
      </c>
      <c r="B2" s="6"/>
      <c r="C2" s="67"/>
      <c r="D2" s="67"/>
      <c r="E2" s="67"/>
      <c r="G2" s="2"/>
      <c r="H2" s="2"/>
      <c r="I2" s="50"/>
      <c r="J2" s="66"/>
      <c r="K2" s="50"/>
      <c r="L2" s="65"/>
    </row>
    <row r="3" spans="1:25" ht="17" thickBot="1">
      <c r="A3" s="138" t="s">
        <v>5</v>
      </c>
      <c r="B3" s="138"/>
      <c r="C3" s="138"/>
      <c r="D3" s="138" t="s">
        <v>6</v>
      </c>
      <c r="E3" s="138"/>
      <c r="F3" s="138"/>
      <c r="G3" s="138"/>
      <c r="H3" s="138"/>
      <c r="J3" s="13"/>
      <c r="L3" s="2"/>
    </row>
    <row r="4" spans="1:25" ht="35" thickBot="1">
      <c r="A4" s="16" t="s">
        <v>8</v>
      </c>
      <c r="B4" s="7" t="s">
        <v>9</v>
      </c>
      <c r="C4" s="17" t="s">
        <v>10</v>
      </c>
      <c r="D4" s="17"/>
      <c r="E4" s="17"/>
      <c r="F4" s="17" t="s">
        <v>163</v>
      </c>
      <c r="G4" s="18" t="s">
        <v>11</v>
      </c>
      <c r="H4" s="19" t="s">
        <v>12</v>
      </c>
      <c r="N4" s="139" t="s">
        <v>17</v>
      </c>
      <c r="O4" s="140"/>
    </row>
    <row r="6" spans="1:25">
      <c r="A6" s="133" t="s">
        <v>20</v>
      </c>
      <c r="B6" s="133"/>
      <c r="C6" s="133"/>
      <c r="D6" s="133"/>
      <c r="E6" s="21"/>
    </row>
    <row r="7" spans="1:25">
      <c r="B7" s="22"/>
      <c r="C7" s="22"/>
      <c r="D7" s="22"/>
      <c r="F7" s="37" t="s">
        <v>64</v>
      </c>
    </row>
    <row r="8" spans="1:25">
      <c r="A8" t="s">
        <v>198</v>
      </c>
      <c r="B8" s="2">
        <v>-836.76579261400002</v>
      </c>
      <c r="C8" s="13"/>
      <c r="D8" s="100"/>
      <c r="E8" s="2"/>
      <c r="F8" s="37">
        <f>G8-B8</f>
        <v>0.18652161400007117</v>
      </c>
      <c r="G8" s="2">
        <v>-836.57927099999995</v>
      </c>
      <c r="H8" s="13"/>
      <c r="L8" s="2"/>
    </row>
    <row r="9" spans="1:25">
      <c r="A9" t="s">
        <v>199</v>
      </c>
      <c r="B9" s="6">
        <v>-836.66910441100003</v>
      </c>
      <c r="C9" s="13">
        <f>(B9-$B$8)*627.509</f>
        <v>60.67271757631768</v>
      </c>
      <c r="D9" s="100"/>
      <c r="E9" s="23"/>
      <c r="F9" s="37">
        <f>G9-B9</f>
        <v>0.18157141100004992</v>
      </c>
      <c r="G9" s="6">
        <v>-836.48753299999998</v>
      </c>
      <c r="H9" s="13">
        <f>(G9-$G$8)*627.509</f>
        <v>57.566420641977352</v>
      </c>
      <c r="I9" s="6"/>
      <c r="J9" s="6"/>
      <c r="K9" s="6"/>
      <c r="L9" s="6"/>
      <c r="M9" s="6"/>
      <c r="N9" s="6"/>
      <c r="O9" s="6"/>
      <c r="P9" s="6"/>
      <c r="Q9" s="6"/>
    </row>
    <row r="10" spans="1:25">
      <c r="A10" s="6"/>
      <c r="C10" s="13"/>
      <c r="D10" s="13"/>
      <c r="I10" s="25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</row>
    <row r="11" spans="1:25">
      <c r="A11" t="s">
        <v>201</v>
      </c>
      <c r="B11">
        <v>-836.66482416400004</v>
      </c>
      <c r="C11" s="13">
        <f>(B11-$B$8)*627.51</f>
        <v>63.358712059488774</v>
      </c>
      <c r="D11" s="100"/>
      <c r="F11" s="37">
        <f>G11-B11</f>
        <v>0.18108316400002877</v>
      </c>
      <c r="G11">
        <v>-836.48374100000001</v>
      </c>
      <c r="H11" s="13">
        <f>(G11-$G$8)*627.51</f>
        <v>59.946030299962175</v>
      </c>
      <c r="I11" s="13"/>
      <c r="J11" s="83"/>
      <c r="L11" s="13"/>
      <c r="M11" s="38"/>
      <c r="N11" s="82"/>
      <c r="O11" s="82"/>
      <c r="P11" s="82"/>
      <c r="Q11" s="74"/>
      <c r="R11" s="74"/>
      <c r="S11" s="74"/>
      <c r="T11" s="74"/>
      <c r="U11" s="74"/>
      <c r="V11" s="74"/>
      <c r="W11" s="74"/>
      <c r="X11" s="74"/>
      <c r="Y11" s="74"/>
    </row>
    <row r="12" spans="1:25">
      <c r="C12" s="13"/>
      <c r="H12" s="13"/>
      <c r="L12" s="31"/>
      <c r="N12" s="67"/>
      <c r="O12" s="67"/>
      <c r="P12" s="67"/>
      <c r="Q12" s="74"/>
      <c r="R12" s="74"/>
      <c r="S12" s="74"/>
      <c r="T12" s="74"/>
      <c r="U12" s="74"/>
      <c r="V12" s="74"/>
      <c r="W12" s="74"/>
      <c r="X12" s="74"/>
      <c r="Y12" s="74"/>
    </row>
    <row r="13" spans="1:25">
      <c r="A13" t="s">
        <v>136</v>
      </c>
      <c r="B13">
        <v>-836.66435269099998</v>
      </c>
      <c r="C13" s="13">
        <f t="shared" ref="C13:C15" si="0">(B13-$B$8)*627.51</f>
        <v>63.654566081757338</v>
      </c>
      <c r="D13" s="100"/>
      <c r="F13" s="37">
        <f>G13-B13</f>
        <v>0.18036169100003008</v>
      </c>
      <c r="G13">
        <v>-836.48399099999995</v>
      </c>
      <c r="H13" s="13">
        <f t="shared" ref="H13:H15" si="1">(G13-$G$8)*627.51</f>
        <v>59.789152800001553</v>
      </c>
      <c r="L13" s="38"/>
      <c r="N13" s="74"/>
      <c r="O13" s="74"/>
      <c r="P13" s="74"/>
      <c r="Q13" s="74"/>
      <c r="R13" s="74"/>
      <c r="S13" s="74"/>
      <c r="T13" s="74"/>
      <c r="U13" s="74"/>
      <c r="V13" s="74"/>
      <c r="W13" s="81"/>
      <c r="X13" s="74"/>
      <c r="Y13" s="74"/>
    </row>
    <row r="14" spans="1:25"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</row>
    <row r="15" spans="1:25">
      <c r="A15" t="s">
        <v>137</v>
      </c>
      <c r="B15">
        <v>-836.65984334999996</v>
      </c>
      <c r="C15" s="13">
        <f t="shared" si="0"/>
        <v>66.484222652677573</v>
      </c>
      <c r="D15" s="100"/>
      <c r="F15" s="37">
        <f>G15-B15</f>
        <v>0.17990635000001021</v>
      </c>
      <c r="G15">
        <v>-836.47993699999995</v>
      </c>
      <c r="H15" s="13">
        <f t="shared" si="1"/>
        <v>62.333078339999325</v>
      </c>
      <c r="I15" s="13"/>
      <c r="J15" s="38"/>
      <c r="L15" s="38"/>
      <c r="M15" s="38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</row>
    <row r="16" spans="1:25">
      <c r="I16" s="25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</row>
    <row r="17" spans="1:25">
      <c r="A17" t="s">
        <v>200</v>
      </c>
      <c r="B17">
        <v>-836.65818707300002</v>
      </c>
      <c r="C17" s="13">
        <f t="shared" ref="C17" si="2">(B17-$B$8)*627.51</f>
        <v>67.523553032908794</v>
      </c>
      <c r="D17" s="100"/>
      <c r="F17" s="37">
        <f>G17-B17</f>
        <v>0.17973907300006431</v>
      </c>
      <c r="G17">
        <v>-836.47844799999996</v>
      </c>
      <c r="H17" s="13">
        <f t="shared" ref="H17" si="3">(G17-$G$8)*627.51</f>
        <v>63.26744072999449</v>
      </c>
      <c r="I17" s="13"/>
      <c r="N17" s="82"/>
      <c r="O17" s="82"/>
      <c r="P17" s="74"/>
      <c r="Q17" s="74"/>
      <c r="R17" s="74"/>
      <c r="S17" s="74"/>
      <c r="T17" s="74"/>
      <c r="U17" s="74"/>
      <c r="V17" s="74"/>
      <c r="W17" s="74"/>
      <c r="X17" s="74"/>
      <c r="Y17" s="74"/>
    </row>
    <row r="18" spans="1:25"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</row>
    <row r="19" spans="1:25">
      <c r="A19" t="s">
        <v>139</v>
      </c>
      <c r="B19">
        <v>-836.68823005499996</v>
      </c>
      <c r="C19" s="13">
        <f>(B19-$B$8)*627.51</f>
        <v>48.671281398125934</v>
      </c>
      <c r="D19" s="100"/>
      <c r="F19" s="37">
        <f>G19-B19</f>
        <v>0.17938905500000146</v>
      </c>
      <c r="G19">
        <v>-836.50884099999996</v>
      </c>
      <c r="H19" s="13">
        <f>(G19-$G$8)*627.51</f>
        <v>44.195529299992195</v>
      </c>
      <c r="I19" s="25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</row>
    <row r="20" spans="1:25">
      <c r="C20" s="13"/>
      <c r="H20" s="13"/>
      <c r="I20" s="25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</row>
    <row r="21" spans="1:25">
      <c r="A21" t="s">
        <v>138</v>
      </c>
      <c r="B21">
        <v>-836.67318566400002</v>
      </c>
      <c r="C21" s="13">
        <f>(B21-$B$8)*627.51</f>
        <v>58.111787194502483</v>
      </c>
      <c r="D21" s="100"/>
      <c r="F21" s="37">
        <f>G21-B21</f>
        <v>0.17696966400001202</v>
      </c>
      <c r="G21">
        <v>-836.496216</v>
      </c>
      <c r="H21" s="13">
        <f>(G21-$G$8)*627.51</f>
        <v>52.117843049965366</v>
      </c>
      <c r="I21" s="13"/>
      <c r="K21" s="25"/>
    </row>
    <row r="22" spans="1:25">
      <c r="E22" s="13"/>
      <c r="H22" s="13"/>
      <c r="I22" s="13"/>
    </row>
    <row r="23" spans="1:25">
      <c r="A23" t="s">
        <v>140</v>
      </c>
      <c r="B23">
        <v>-608.01913627600004</v>
      </c>
      <c r="C23" s="13">
        <f>(B23+B24-$B$8)*627.51</f>
        <v>63.757882465661574</v>
      </c>
      <c r="D23" s="100"/>
      <c r="F23" s="37">
        <f>G23-B23</f>
        <v>0.13264927600005194</v>
      </c>
      <c r="G23">
        <v>-607.88648699999999</v>
      </c>
      <c r="H23" s="13">
        <f>(G23+G24-$G$8)*627.51</f>
        <v>44.191764240001696</v>
      </c>
    </row>
    <row r="24" spans="1:25">
      <c r="A24" t="s">
        <v>127</v>
      </c>
      <c r="B24">
        <v>-228.64505177000001</v>
      </c>
      <c r="D24" s="2"/>
      <c r="F24" s="37">
        <f>G24-B24</f>
        <v>2.2691770000022871E-2</v>
      </c>
      <c r="G24">
        <v>-228.62235999999999</v>
      </c>
      <c r="L24" s="2"/>
      <c r="N24" s="2"/>
    </row>
    <row r="25" spans="1:25">
      <c r="D25" s="55"/>
      <c r="F25" s="55"/>
      <c r="L25" s="55"/>
      <c r="N25" s="55"/>
    </row>
    <row r="26" spans="1:25">
      <c r="A26" s="23" t="s">
        <v>202</v>
      </c>
      <c r="B26">
        <v>-608.00256721200003</v>
      </c>
      <c r="C26" s="13">
        <f>(B26+B24-B8)*627.51</f>
        <v>74.155135816307435</v>
      </c>
      <c r="D26" s="100"/>
      <c r="F26" s="37">
        <f>G26-B26</f>
        <v>0.13287921200003439</v>
      </c>
      <c r="G26">
        <v>-607.869688</v>
      </c>
      <c r="H26" s="13">
        <f>(G26+G24-G8)*627.51</f>
        <v>54.733304729996547</v>
      </c>
      <c r="N26" s="55"/>
    </row>
    <row r="27" spans="1:25">
      <c r="D27" s="55"/>
      <c r="F27" s="55"/>
      <c r="L27" s="55"/>
      <c r="N27" s="55"/>
    </row>
    <row r="28" spans="1:25">
      <c r="A28" t="s">
        <v>203</v>
      </c>
      <c r="B28">
        <v>-607.62330454999994</v>
      </c>
      <c r="C28" s="13">
        <f>(B28+B31-$B$8)*627.51</f>
        <v>14.537512874832959</v>
      </c>
      <c r="D28" s="100"/>
      <c r="F28" s="37">
        <f>G28-B28</f>
        <v>0.12109754999994493</v>
      </c>
      <c r="G28">
        <v>-607.502207</v>
      </c>
      <c r="H28" s="13">
        <f>(G28+G31-$G$8)*627.51</f>
        <v>-4.1095629900399366</v>
      </c>
      <c r="N28" s="55"/>
    </row>
    <row r="30" spans="1:25">
      <c r="A30" t="s">
        <v>204</v>
      </c>
      <c r="B30">
        <v>-607.64690904199995</v>
      </c>
      <c r="C30" s="13">
        <f>(B30+B31-$B$8)*627.51</f>
        <v>-0.27454190008956858</v>
      </c>
      <c r="D30" s="100"/>
      <c r="F30" s="37">
        <f>G30-B30</f>
        <v>0.12264604199992846</v>
      </c>
      <c r="G30">
        <v>-607.52426300000002</v>
      </c>
      <c r="H30" s="13">
        <f>(G30+G31-$G$8)*627.51</f>
        <v>-17.949923550052802</v>
      </c>
    </row>
    <row r="31" spans="1:25">
      <c r="A31" t="s">
        <v>156</v>
      </c>
      <c r="B31">
        <v>-229.119321082</v>
      </c>
      <c r="C31" s="31"/>
      <c r="D31" s="100"/>
      <c r="E31" s="13"/>
      <c r="F31" s="37">
        <f>G31-B31</f>
        <v>3.5708081999985097E-2</v>
      </c>
      <c r="G31" s="2">
        <v>-229.08361300000001</v>
      </c>
      <c r="H31" s="31"/>
      <c r="L31" s="32"/>
      <c r="N31" s="2"/>
    </row>
    <row r="33" spans="1:22">
      <c r="A33" t="s">
        <v>142</v>
      </c>
      <c r="B33">
        <v>-607.66942195499996</v>
      </c>
      <c r="C33" s="13">
        <f>(B33+B31-$B$8)*627.51</f>
        <v>-14.401619936657092</v>
      </c>
      <c r="D33" s="100"/>
      <c r="E33" s="13"/>
      <c r="F33" s="37">
        <f>G33-B33</f>
        <v>0.12507995499993285</v>
      </c>
      <c r="G33" s="2">
        <v>-607.54434200000003</v>
      </c>
      <c r="H33" s="13">
        <f>(G33+G31-$G$8)*627.51</f>
        <v>-30.549696840058907</v>
      </c>
      <c r="L33" s="2"/>
      <c r="N33" s="2"/>
    </row>
    <row r="34" spans="1:22">
      <c r="C34" s="13"/>
      <c r="H34" s="13"/>
      <c r="I34" s="13"/>
      <c r="L34" s="2"/>
      <c r="N34" s="2"/>
    </row>
    <row r="35" spans="1:22">
      <c r="D35" s="13"/>
    </row>
    <row r="36" spans="1:22" ht="17" thickBot="1">
      <c r="E36" s="26"/>
    </row>
    <row r="37" spans="1:22" s="4" customFormat="1">
      <c r="A37" s="141" t="s">
        <v>36</v>
      </c>
      <c r="B37" s="142"/>
      <c r="C37" s="142"/>
      <c r="D37" s="142"/>
    </row>
    <row r="38" spans="1:22">
      <c r="A38" s="33"/>
    </row>
    <row r="39" spans="1:22">
      <c r="A39" s="23" t="s">
        <v>198</v>
      </c>
      <c r="B39" s="2">
        <v>-836.76579261400002</v>
      </c>
      <c r="C39" s="13"/>
      <c r="D39" s="100"/>
      <c r="E39" s="2"/>
      <c r="F39" s="37">
        <f>G39-B39</f>
        <v>0.18652161400007117</v>
      </c>
      <c r="G39" s="2">
        <v>-836.57927099999995</v>
      </c>
      <c r="H39" s="13"/>
      <c r="L39" s="2"/>
      <c r="S39" s="34"/>
    </row>
    <row r="40" spans="1:22">
      <c r="A40" s="36" t="s">
        <v>146</v>
      </c>
      <c r="B40" s="2">
        <v>-836.70133261900003</v>
      </c>
      <c r="C40" s="13">
        <f>(B40-$B$39)*627.51</f>
        <v>40.449291462445537</v>
      </c>
      <c r="D40" s="100"/>
      <c r="E40" s="2"/>
      <c r="F40" s="37">
        <f>G40-B40</f>
        <v>0.18416661900005238</v>
      </c>
      <c r="G40" s="2">
        <v>-836.51716599999997</v>
      </c>
      <c r="H40" s="13">
        <f>(G40-$G$39)*627.51</f>
        <v>38.971508549983746</v>
      </c>
      <c r="L40" s="2"/>
      <c r="S40" s="34"/>
    </row>
    <row r="41" spans="1:22">
      <c r="A41" s="11"/>
      <c r="B41" s="2"/>
      <c r="C41" s="13"/>
      <c r="D41" s="13"/>
      <c r="E41" s="2"/>
      <c r="F41" s="2"/>
      <c r="G41" s="2"/>
      <c r="H41" s="13"/>
      <c r="L41" s="2"/>
      <c r="S41" s="34"/>
    </row>
    <row r="42" spans="1:22" s="26" customFormat="1" ht="17" thickBot="1">
      <c r="A42" s="8"/>
      <c r="C42" s="9"/>
      <c r="H42" s="9"/>
      <c r="L42" s="35"/>
      <c r="N42" s="35"/>
    </row>
    <row r="43" spans="1:22">
      <c r="A43" s="128" t="s">
        <v>37</v>
      </c>
      <c r="B43" s="133"/>
      <c r="C43" s="133"/>
      <c r="D43" s="133"/>
      <c r="E43" s="4"/>
      <c r="H43" s="13"/>
      <c r="L43" s="2"/>
      <c r="N43" s="2"/>
    </row>
    <row r="44" spans="1:22">
      <c r="A44" s="11"/>
    </row>
    <row r="45" spans="1:22">
      <c r="A45" t="s">
        <v>198</v>
      </c>
      <c r="B45" s="2">
        <v>-836.76579261400002</v>
      </c>
      <c r="C45" s="13"/>
      <c r="D45" s="100"/>
      <c r="E45" s="2"/>
      <c r="F45" s="37">
        <f>G45-B45</f>
        <v>0.18652161400007117</v>
      </c>
      <c r="G45" s="2">
        <v>-836.57927099999995</v>
      </c>
      <c r="H45" s="13"/>
      <c r="L45" s="2"/>
      <c r="S45" s="34"/>
    </row>
    <row r="46" spans="1:22">
      <c r="A46" t="s">
        <v>199</v>
      </c>
      <c r="B46" s="6">
        <v>-836.66910441100003</v>
      </c>
      <c r="C46" s="13">
        <f>(B46-$B$45)*627.509</f>
        <v>60.67271757631768</v>
      </c>
      <c r="D46" s="100"/>
      <c r="E46" s="23"/>
      <c r="F46" s="37">
        <f>G46-B46</f>
        <v>0.18157141100004992</v>
      </c>
      <c r="G46" s="6">
        <v>-836.48753299999998</v>
      </c>
      <c r="H46" s="13">
        <f>(G46-$G$45)*627.509</f>
        <v>57.566420641977352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>
      <c r="A47" s="111"/>
      <c r="D47" s="13"/>
      <c r="I47" s="84"/>
    </row>
    <row r="48" spans="1:22">
      <c r="A48" t="s">
        <v>201</v>
      </c>
      <c r="B48">
        <v>-836.66482416400004</v>
      </c>
      <c r="C48" s="13">
        <f>(B48-$B$45)*627.509</f>
        <v>63.358611091038775</v>
      </c>
      <c r="D48" s="100"/>
      <c r="F48" s="37">
        <f>G48-B48</f>
        <v>0.18108316400002877</v>
      </c>
      <c r="G48">
        <v>-836.48374100000001</v>
      </c>
      <c r="H48" s="13">
        <f>(G48-$G$45)*627.509</f>
        <v>59.945934769962172</v>
      </c>
      <c r="I48" s="13"/>
      <c r="J48" s="83"/>
      <c r="L48" s="2"/>
      <c r="N48" s="45"/>
      <c r="O48" s="45"/>
    </row>
    <row r="49" spans="1:25">
      <c r="C49" s="13"/>
      <c r="D49" s="100"/>
      <c r="H49" s="13"/>
      <c r="L49" s="2"/>
      <c r="N49" s="2"/>
    </row>
    <row r="50" spans="1:25">
      <c r="A50" t="s">
        <v>136</v>
      </c>
      <c r="B50">
        <v>-836.66435269099998</v>
      </c>
      <c r="C50" s="13">
        <f>(B50-$B$45)*627.509</f>
        <v>63.654464641834338</v>
      </c>
      <c r="D50" s="100"/>
      <c r="F50" s="37">
        <f>G50-B50</f>
        <v>0.18036169100003008</v>
      </c>
      <c r="G50">
        <v>-836.48399099999995</v>
      </c>
      <c r="H50" s="13">
        <f>(G50-$G$45)*627.509</f>
        <v>59.789057520001556</v>
      </c>
    </row>
    <row r="51" spans="1:25">
      <c r="A51" s="11"/>
      <c r="I51" s="84"/>
      <c r="J51" s="85"/>
    </row>
    <row r="52" spans="1:25">
      <c r="A52" t="s">
        <v>206</v>
      </c>
      <c r="B52" s="2">
        <v>-836.62317043300004</v>
      </c>
      <c r="C52" s="13">
        <f>(B52-$B$45)*627.509</f>
        <v>89.496702177115708</v>
      </c>
      <c r="D52" s="100"/>
      <c r="E52" s="2"/>
      <c r="F52" s="37">
        <f>G52-B52</f>
        <v>0.17919143300002816</v>
      </c>
      <c r="G52" s="2">
        <v>-836.44397900000001</v>
      </c>
      <c r="H52" s="13">
        <f>(G52-$G$45)*627.509</f>
        <v>84.896947627959719</v>
      </c>
      <c r="I52" s="96"/>
      <c r="J52" s="85"/>
    </row>
    <row r="53" spans="1:25">
      <c r="B53" s="2"/>
      <c r="C53" s="13"/>
      <c r="D53" s="13"/>
      <c r="E53" s="2"/>
      <c r="F53" s="2"/>
      <c r="G53" s="2"/>
      <c r="H53" s="13"/>
      <c r="I53" s="13"/>
      <c r="R53" s="78"/>
      <c r="S53" s="78"/>
      <c r="T53" s="78"/>
      <c r="U53" s="78"/>
      <c r="V53" s="78"/>
      <c r="W53" s="78"/>
      <c r="X53" s="78"/>
      <c r="Y53" s="78"/>
    </row>
    <row r="54" spans="1:25">
      <c r="A54" t="s">
        <v>147</v>
      </c>
      <c r="B54" s="100">
        <v>-836.62809106099996</v>
      </c>
      <c r="C54" s="13">
        <f>(B54-$B$45)*627.51</f>
        <v>86.409101523065303</v>
      </c>
      <c r="D54" s="13"/>
      <c r="E54" s="2"/>
      <c r="F54" s="100">
        <f>G54-B54</f>
        <v>0.1801160609999215</v>
      </c>
      <c r="G54" s="100">
        <v>-836.44797500000004</v>
      </c>
      <c r="H54" s="13">
        <f>(G54-$G$45)*627.509</f>
        <v>82.389421663941391</v>
      </c>
      <c r="I54" s="13"/>
      <c r="L54" s="2"/>
      <c r="N54" s="2"/>
      <c r="R54" s="78"/>
      <c r="S54" s="78"/>
      <c r="T54" s="78"/>
      <c r="U54" s="78"/>
      <c r="V54" s="78"/>
      <c r="W54" s="78"/>
      <c r="X54" s="78"/>
      <c r="Y54" s="78"/>
    </row>
    <row r="55" spans="1:25">
      <c r="B55" s="2"/>
      <c r="C55" s="13"/>
      <c r="D55" s="13"/>
      <c r="E55" s="2"/>
      <c r="F55" s="2"/>
      <c r="G55" s="2"/>
      <c r="H55" s="13"/>
      <c r="I55" s="38"/>
      <c r="L55" s="2"/>
      <c r="N55" s="2"/>
      <c r="R55" s="78"/>
      <c r="S55" s="78"/>
      <c r="T55" s="78"/>
      <c r="U55" s="78"/>
      <c r="V55" s="78"/>
      <c r="W55" s="86"/>
      <c r="X55" s="78"/>
      <c r="Y55" s="78"/>
    </row>
    <row r="56" spans="1:25">
      <c r="A56" t="s">
        <v>143</v>
      </c>
      <c r="B56" s="2">
        <v>-836.67390862599996</v>
      </c>
      <c r="C56" s="13">
        <f>(B56-$B$45)*627.509</f>
        <v>57.658029425931694</v>
      </c>
      <c r="D56" s="100"/>
      <c r="E56" s="2"/>
      <c r="F56" s="37">
        <f>G56-B56</f>
        <v>0.18251362599994536</v>
      </c>
      <c r="G56" s="2">
        <v>-836.49139500000001</v>
      </c>
      <c r="H56" s="13">
        <f>(G56-$G$45)*627.509</f>
        <v>55.142980883960753</v>
      </c>
      <c r="I56" s="13"/>
      <c r="L56" s="2"/>
      <c r="R56" s="78"/>
      <c r="S56" s="78"/>
      <c r="T56" s="92"/>
      <c r="U56" s="78"/>
      <c r="V56" s="78"/>
      <c r="W56" s="78"/>
      <c r="X56" s="78"/>
      <c r="Y56" s="78"/>
    </row>
    <row r="57" spans="1:25">
      <c r="A57" s="11"/>
      <c r="R57" s="78"/>
      <c r="S57" s="78"/>
      <c r="T57" s="78"/>
      <c r="U57" s="78"/>
      <c r="V57" s="78"/>
      <c r="W57" s="78"/>
      <c r="X57" s="78"/>
      <c r="Y57" s="78"/>
    </row>
    <row r="58" spans="1:25">
      <c r="A58" t="s">
        <v>144</v>
      </c>
      <c r="B58">
        <v>-836.65540654400002</v>
      </c>
      <c r="C58" s="13">
        <f>(B58-$B$45)*627.509</f>
        <v>69.268252399632587</v>
      </c>
      <c r="D58" s="100"/>
      <c r="F58" s="37">
        <f>G58-B58</f>
        <v>0.1803155439999955</v>
      </c>
      <c r="G58">
        <v>-836.47509100000002</v>
      </c>
      <c r="H58" s="13">
        <f>(G58-$G$45)*627.509</f>
        <v>65.373887619955099</v>
      </c>
      <c r="I58" s="13"/>
      <c r="L58" s="2"/>
      <c r="R58" s="78"/>
      <c r="S58" s="78"/>
      <c r="T58" s="93"/>
      <c r="U58" s="78"/>
      <c r="V58" s="78"/>
      <c r="W58" s="78"/>
      <c r="X58" s="78"/>
      <c r="Y58" s="78"/>
    </row>
    <row r="59" spans="1:25">
      <c r="A59" s="11"/>
      <c r="R59" s="78"/>
      <c r="S59" s="78"/>
      <c r="T59" s="94"/>
      <c r="U59" s="78"/>
      <c r="V59" s="78"/>
      <c r="W59" s="78"/>
      <c r="X59" s="78"/>
      <c r="Y59" s="78"/>
    </row>
    <row r="60" spans="1:25">
      <c r="A60" t="s">
        <v>145</v>
      </c>
      <c r="B60">
        <v>-836.67975587299998</v>
      </c>
      <c r="C60" s="13">
        <f>(B60-$B$45)*627.509</f>
        <v>53.98882930819633</v>
      </c>
      <c r="D60" s="100"/>
      <c r="F60" s="37">
        <f>G60-B60</f>
        <v>0.1791258729999754</v>
      </c>
      <c r="G60">
        <v>-836.50063</v>
      </c>
      <c r="H60" s="13">
        <f>(G60-$G$45)*627.509</f>
        <v>49.347935268967234</v>
      </c>
      <c r="I60" s="83"/>
      <c r="L60" s="2"/>
      <c r="N60" s="82"/>
      <c r="O60" s="82"/>
      <c r="R60" s="78"/>
      <c r="S60" s="78"/>
      <c r="T60" s="78"/>
      <c r="U60" s="78"/>
      <c r="V60" s="78"/>
      <c r="W60" s="78"/>
      <c r="X60" s="78"/>
      <c r="Y60" s="78"/>
    </row>
    <row r="61" spans="1:25">
      <c r="A61" s="11"/>
      <c r="N61" s="67"/>
      <c r="O61" s="67"/>
      <c r="R61" s="78"/>
      <c r="S61" s="78"/>
      <c r="T61" s="78"/>
      <c r="U61" s="78"/>
      <c r="V61" s="78"/>
      <c r="W61" s="78"/>
      <c r="X61" s="78"/>
      <c r="Y61" s="78"/>
    </row>
    <row r="62" spans="1:25">
      <c r="A62" t="s">
        <v>204</v>
      </c>
      <c r="B62">
        <v>-607.64690904199995</v>
      </c>
      <c r="C62" s="13">
        <f>(B62+B63-$B$45)*627.51</f>
        <v>-0.27454190008956858</v>
      </c>
      <c r="D62" s="100"/>
      <c r="F62" s="37">
        <f>G62-B62</f>
        <v>0.12264604199992846</v>
      </c>
      <c r="G62">
        <v>-607.52426300000002</v>
      </c>
      <c r="H62" s="13">
        <f>(G62+G63-$G$45)*627.51</f>
        <v>-17.949923550052802</v>
      </c>
      <c r="N62" s="74"/>
      <c r="O62" s="74"/>
      <c r="R62" s="78"/>
      <c r="S62" s="78"/>
      <c r="T62" s="78"/>
      <c r="U62" s="78"/>
      <c r="V62" s="78"/>
      <c r="W62" s="78"/>
      <c r="X62" s="78"/>
      <c r="Y62" s="78"/>
    </row>
    <row r="63" spans="1:25">
      <c r="A63" t="s">
        <v>156</v>
      </c>
      <c r="B63">
        <v>-229.119321082</v>
      </c>
      <c r="C63" s="31"/>
      <c r="D63" s="100"/>
      <c r="E63" s="13"/>
      <c r="F63" s="37">
        <f>G63-B63</f>
        <v>3.5708081999985097E-2</v>
      </c>
      <c r="G63" s="2">
        <v>-229.08361300000001</v>
      </c>
      <c r="H63" s="31"/>
      <c r="L63" s="32"/>
      <c r="N63" s="2"/>
    </row>
    <row r="65" spans="1:25">
      <c r="A65" t="s">
        <v>142</v>
      </c>
      <c r="B65">
        <v>-607.66942195499996</v>
      </c>
      <c r="C65" s="13">
        <f>(B65+B63-$B$45)*627.51</f>
        <v>-14.401619936657092</v>
      </c>
      <c r="D65" s="100"/>
      <c r="E65" s="13"/>
      <c r="F65" s="37">
        <f>G65-B65</f>
        <v>0.12507995499993285</v>
      </c>
      <c r="G65" s="2">
        <v>-607.54434200000003</v>
      </c>
      <c r="H65" s="13">
        <f>(G65+G63-$G$45)*627.51</f>
        <v>-30.549696840058907</v>
      </c>
      <c r="L65" s="2"/>
      <c r="N65" s="2"/>
    </row>
    <row r="66" spans="1:25" s="26" customFormat="1" ht="17" thickBot="1">
      <c r="A66" s="8"/>
    </row>
    <row r="67" spans="1:25" ht="17" thickBot="1">
      <c r="A67" s="128" t="s">
        <v>40</v>
      </c>
      <c r="B67" s="133"/>
      <c r="C67" s="133"/>
      <c r="D67" s="133"/>
    </row>
    <row r="68" spans="1:25">
      <c r="R68" s="3" t="s">
        <v>154</v>
      </c>
      <c r="S68" s="4"/>
      <c r="T68" s="4" t="s">
        <v>1</v>
      </c>
      <c r="U68" s="4"/>
      <c r="V68" s="4"/>
      <c r="W68" s="4"/>
      <c r="X68" s="4"/>
      <c r="Y68" s="5"/>
    </row>
    <row r="69" spans="1:25">
      <c r="A69" t="s">
        <v>198</v>
      </c>
      <c r="B69" s="2">
        <v>-836.76579261400002</v>
      </c>
      <c r="C69" s="13"/>
      <c r="D69" s="100"/>
      <c r="E69" s="2"/>
      <c r="F69" s="37">
        <f>G69-B69</f>
        <v>0.18652161400007117</v>
      </c>
      <c r="G69" s="2">
        <v>-836.57927099999995</v>
      </c>
      <c r="H69" s="13"/>
      <c r="L69" s="2"/>
      <c r="N69" s="2"/>
      <c r="R69" s="11" t="s">
        <v>3</v>
      </c>
      <c r="T69" t="s">
        <v>4</v>
      </c>
      <c r="Y69" s="12"/>
    </row>
    <row r="70" spans="1:25" ht="17" thickBot="1">
      <c r="B70" s="2"/>
      <c r="C70" s="13"/>
      <c r="D70" s="13"/>
      <c r="E70" s="2"/>
      <c r="F70" s="2"/>
      <c r="G70" s="2"/>
      <c r="H70" s="13"/>
      <c r="L70" s="2"/>
      <c r="N70" s="2"/>
      <c r="R70" s="11" t="s">
        <v>7</v>
      </c>
      <c r="T70">
        <v>120.98699999999999</v>
      </c>
      <c r="V70" s="14" t="s">
        <v>41</v>
      </c>
      <c r="W70" s="15" t="s">
        <v>42</v>
      </c>
      <c r="X70" s="14" t="s">
        <v>43</v>
      </c>
      <c r="Y70" s="12"/>
    </row>
    <row r="71" spans="1:25">
      <c r="A71" t="s">
        <v>148</v>
      </c>
      <c r="B71">
        <v>-913.15270731099997</v>
      </c>
      <c r="C71" s="13">
        <f>(B71-B72-B69)*627.51</f>
        <v>36.598450782694044</v>
      </c>
      <c r="D71" s="100"/>
      <c r="F71" s="37">
        <f>G71-B71</f>
        <v>0.21118444847991213</v>
      </c>
      <c r="G71">
        <f>X71</f>
        <v>-912.94152286252006</v>
      </c>
      <c r="H71" s="13">
        <f>(G71-$G$72-$G$69)*627.51</f>
        <v>50.286855140035478</v>
      </c>
      <c r="I71" s="27" t="s">
        <v>26</v>
      </c>
      <c r="L71" s="2"/>
      <c r="N71" s="143" t="s">
        <v>39</v>
      </c>
      <c r="O71" s="144"/>
      <c r="R71" s="11" t="s">
        <v>18</v>
      </c>
      <c r="T71" s="39">
        <v>0</v>
      </c>
      <c r="V71">
        <v>-912.88572099999999</v>
      </c>
      <c r="W71">
        <f>-298.15*(T70-T76)/(1000*627.51)</f>
        <v>-5.5801862520119191E-2</v>
      </c>
      <c r="X71">
        <f>W71+V71</f>
        <v>-912.94152286252006</v>
      </c>
      <c r="Y71" s="12"/>
    </row>
    <row r="72" spans="1:25" ht="17" thickBot="1">
      <c r="A72" t="s">
        <v>44</v>
      </c>
      <c r="B72">
        <v>-76.445237991900001</v>
      </c>
      <c r="D72" s="100"/>
      <c r="F72" s="37">
        <f>G72-B72</f>
        <v>2.8489918999952124E-3</v>
      </c>
      <c r="G72" s="2">
        <v>-76.442389000000006</v>
      </c>
      <c r="L72" s="2"/>
      <c r="N72" s="28">
        <v>-155.11660000000001</v>
      </c>
      <c r="O72" s="30">
        <v>-47.5822</v>
      </c>
      <c r="R72" s="11" t="s">
        <v>19</v>
      </c>
      <c r="T72">
        <v>42.497999999999998</v>
      </c>
      <c r="Y72" s="12"/>
    </row>
    <row r="73" spans="1:25">
      <c r="O73" t="s">
        <v>28</v>
      </c>
      <c r="R73" s="11" t="s">
        <v>21</v>
      </c>
      <c r="T73" s="40">
        <v>33.018000000000001</v>
      </c>
      <c r="Y73" s="12"/>
    </row>
    <row r="74" spans="1:25">
      <c r="A74" t="s">
        <v>156</v>
      </c>
      <c r="B74">
        <v>-229.119321082</v>
      </c>
      <c r="C74" s="13"/>
      <c r="D74" s="100"/>
      <c r="E74" s="13"/>
      <c r="F74" s="37">
        <f>G74-B74</f>
        <v>3.5708081999985097E-2</v>
      </c>
      <c r="G74" s="2">
        <v>-229.08361300000001</v>
      </c>
      <c r="H74" s="31"/>
      <c r="N74" s="2"/>
      <c r="R74" s="11" t="s">
        <v>22</v>
      </c>
      <c r="T74" s="41">
        <v>45.472000000000001</v>
      </c>
      <c r="Y74" s="12"/>
    </row>
    <row r="75" spans="1:25">
      <c r="A75" t="s">
        <v>157</v>
      </c>
      <c r="B75">
        <v>-684.10157378199995</v>
      </c>
      <c r="C75" s="13">
        <f>(B75+B74-B72-B69)*627.51</f>
        <v>-6.1899206002832923</v>
      </c>
      <c r="D75" s="100"/>
      <c r="F75" s="37">
        <f>G75-B75</f>
        <v>0.15210878199991384</v>
      </c>
      <c r="G75" s="2">
        <v>-683.94946500000003</v>
      </c>
      <c r="H75" s="13">
        <f>(G75+G74-G72-G69)*627.51</f>
        <v>-7.1649091800306088</v>
      </c>
      <c r="L75" s="2"/>
      <c r="N75" s="2"/>
      <c r="R75" s="11" t="s">
        <v>23</v>
      </c>
      <c r="T75">
        <v>3.8769999999999998</v>
      </c>
      <c r="Y75" s="12"/>
    </row>
    <row r="76" spans="1:25">
      <c r="R76" s="11" t="s">
        <v>24</v>
      </c>
      <c r="T76">
        <v>3.5419999999999998</v>
      </c>
      <c r="Y76" s="12"/>
    </row>
    <row r="77" spans="1:25" ht="17" thickBot="1">
      <c r="R77" s="8" t="s">
        <v>25</v>
      </c>
      <c r="S77" s="26"/>
      <c r="T77" s="26">
        <v>3.51</v>
      </c>
      <c r="U77" s="26"/>
      <c r="V77" s="26"/>
      <c r="W77" s="26"/>
      <c r="X77" s="26"/>
      <c r="Y77" s="10"/>
    </row>
    <row r="78" spans="1:25" ht="17" thickBot="1">
      <c r="C78" s="13"/>
      <c r="H78" s="13"/>
    </row>
    <row r="79" spans="1:25" s="4" customFormat="1">
      <c r="A79" s="141" t="s">
        <v>205</v>
      </c>
      <c r="B79" s="142"/>
      <c r="C79" s="142"/>
      <c r="D79" s="142"/>
    </row>
    <row r="80" spans="1:25">
      <c r="A80" t="s">
        <v>70</v>
      </c>
      <c r="B80">
        <v>-836.66714301800005</v>
      </c>
      <c r="C80" s="13">
        <f>(B80-$B$8)*627.51</f>
        <v>61.903607985943005</v>
      </c>
      <c r="D80" s="100"/>
      <c r="F80">
        <f>G80-B80</f>
        <v>0.18136601800006247</v>
      </c>
      <c r="G80">
        <v>-836.48577699999998</v>
      </c>
      <c r="H80" s="13">
        <f>(G80-$G$8)*627.51</f>
        <v>58.668419939977547</v>
      </c>
      <c r="I80" s="13"/>
    </row>
    <row r="81" spans="1:9">
      <c r="A81" t="s">
        <v>71</v>
      </c>
      <c r="B81">
        <v>-836.66435269099998</v>
      </c>
      <c r="C81" s="13">
        <f>(B81-$B$8)*627.51</f>
        <v>63.654566081757338</v>
      </c>
      <c r="D81" s="100"/>
      <c r="F81">
        <f>G81-B81</f>
        <v>0.18036169100003008</v>
      </c>
      <c r="G81">
        <v>-836.48399099999995</v>
      </c>
      <c r="H81" s="13">
        <f>(G81-$G$8)*627.51</f>
        <v>59.789152800001553</v>
      </c>
      <c r="I81" s="13"/>
    </row>
    <row r="82" spans="1:9">
      <c r="A82" t="s">
        <v>72</v>
      </c>
      <c r="B82">
        <v>-836.66443849300003</v>
      </c>
      <c r="C82" s="13">
        <f>(B82-$B$8)*627.51</f>
        <v>63.60072446870106</v>
      </c>
      <c r="D82" s="100"/>
      <c r="F82">
        <f>G82-B82</f>
        <v>0.18182649300001685</v>
      </c>
      <c r="G82">
        <v>-836.48261200000002</v>
      </c>
      <c r="H82" s="13">
        <f>(G82-$G$8)*627.51</f>
        <v>60.654489089956975</v>
      </c>
      <c r="I82" s="13"/>
    </row>
    <row r="83" spans="1:9">
      <c r="A83" t="s">
        <v>73</v>
      </c>
      <c r="B83">
        <v>-836.66714302599996</v>
      </c>
      <c r="C83" s="13">
        <f>(B83-$B$8)*627.51</f>
        <v>61.903602965916093</v>
      </c>
      <c r="D83" s="100"/>
      <c r="F83">
        <f>G83-B83</f>
        <v>0.18136602599997786</v>
      </c>
      <c r="G83">
        <v>-836.48577699999998</v>
      </c>
      <c r="H83" s="13">
        <f>(G83-$G$8)*627.51</f>
        <v>58.668419939977547</v>
      </c>
      <c r="I83" s="13"/>
    </row>
    <row r="84" spans="1:9">
      <c r="D84" s="100"/>
    </row>
  </sheetData>
  <mergeCells count="10">
    <mergeCell ref="A79:D79"/>
    <mergeCell ref="N71:O71"/>
    <mergeCell ref="A37:D37"/>
    <mergeCell ref="A43:D43"/>
    <mergeCell ref="A67:D67"/>
    <mergeCell ref="I1:K1"/>
    <mergeCell ref="A3:C3"/>
    <mergeCell ref="D3:H3"/>
    <mergeCell ref="N4:O4"/>
    <mergeCell ref="A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5026-8E2B-FB4C-ADE2-9EB1C98F69FA}">
  <dimension ref="A1:W83"/>
  <sheetViews>
    <sheetView workbookViewId="0"/>
  </sheetViews>
  <sheetFormatPr baseColWidth="10" defaultRowHeight="16"/>
  <cols>
    <col min="1" max="1" width="27.6640625" customWidth="1"/>
    <col min="6" max="6" width="19.1640625" customWidth="1"/>
    <col min="9" max="9" width="12.1640625" customWidth="1"/>
  </cols>
  <sheetData>
    <row r="1" spans="1:17" ht="19">
      <c r="A1" s="1" t="s">
        <v>0</v>
      </c>
      <c r="B1" s="43"/>
      <c r="C1" s="43"/>
      <c r="D1" s="43"/>
      <c r="E1" s="43"/>
      <c r="F1" s="43"/>
      <c r="G1" s="43"/>
      <c r="H1" s="43"/>
      <c r="I1" s="80"/>
      <c r="J1" s="80"/>
    </row>
    <row r="2" spans="1:17">
      <c r="A2" t="s">
        <v>2</v>
      </c>
      <c r="B2" s="6"/>
      <c r="C2" s="67"/>
      <c r="D2" s="67"/>
      <c r="E2" s="67"/>
      <c r="G2" s="43"/>
      <c r="H2" s="43"/>
      <c r="I2" s="78"/>
      <c r="J2" s="79"/>
    </row>
    <row r="3" spans="1:17" ht="17" thickBot="1">
      <c r="A3" s="138" t="s">
        <v>5</v>
      </c>
      <c r="B3" s="138"/>
      <c r="C3" s="138"/>
      <c r="D3" s="138" t="s">
        <v>65</v>
      </c>
      <c r="E3" s="138"/>
      <c r="F3" s="138"/>
      <c r="G3" s="138"/>
      <c r="H3" s="138"/>
      <c r="J3" s="13"/>
    </row>
    <row r="4" spans="1:17" ht="35" thickBot="1">
      <c r="A4" s="16" t="s">
        <v>8</v>
      </c>
      <c r="B4" s="7" t="s">
        <v>9</v>
      </c>
      <c r="C4" s="17" t="s">
        <v>10</v>
      </c>
      <c r="D4" s="17"/>
      <c r="E4" s="17"/>
      <c r="F4" s="17" t="s">
        <v>163</v>
      </c>
      <c r="G4" s="18" t="s">
        <v>11</v>
      </c>
      <c r="H4" s="19" t="s">
        <v>12</v>
      </c>
      <c r="L4" s="139" t="s">
        <v>17</v>
      </c>
      <c r="M4" s="146"/>
      <c r="N4" s="140"/>
    </row>
    <row r="6" spans="1:17">
      <c r="A6" s="133" t="s">
        <v>20</v>
      </c>
      <c r="B6" s="133"/>
      <c r="C6" s="133"/>
      <c r="D6" s="133"/>
    </row>
    <row r="7" spans="1:17">
      <c r="A7" s="22"/>
      <c r="B7" s="22"/>
      <c r="C7" s="22"/>
      <c r="D7" s="22"/>
    </row>
    <row r="8" spans="1:17">
      <c r="A8" t="s">
        <v>136</v>
      </c>
      <c r="B8" s="43">
        <v>-836.65522387299995</v>
      </c>
      <c r="C8" s="13"/>
      <c r="D8" s="13"/>
      <c r="E8" s="43"/>
      <c r="F8" s="43">
        <f>G8-B8</f>
        <v>0.18488887299997714</v>
      </c>
      <c r="G8" s="43">
        <v>-836.47033499999998</v>
      </c>
      <c r="H8" s="13"/>
      <c r="N8" s="34"/>
    </row>
    <row r="9" spans="1:17">
      <c r="A9" t="s">
        <v>137</v>
      </c>
      <c r="B9" s="43">
        <v>-836.55477617899999</v>
      </c>
      <c r="C9" s="13">
        <f>(B9-$B$8)*627.509</f>
        <v>63.031832014225714</v>
      </c>
      <c r="D9" s="13"/>
      <c r="E9" s="13"/>
      <c r="F9" s="44">
        <f t="shared" ref="F9:F33" si="0">G9-B9</f>
        <v>0.17918617899999845</v>
      </c>
      <c r="G9" s="43">
        <v>-836.37558999999999</v>
      </c>
      <c r="H9" s="13">
        <f>(G9-$G$8)*627.51</f>
        <v>59.453434949993081</v>
      </c>
      <c r="K9" s="6"/>
      <c r="L9" s="6"/>
      <c r="M9" s="6"/>
      <c r="N9" s="6"/>
      <c r="O9" s="6"/>
      <c r="P9" s="6"/>
      <c r="Q9" s="6"/>
    </row>
    <row r="10" spans="1:17">
      <c r="A10" s="70"/>
      <c r="F10" s="44"/>
      <c r="I10" s="25"/>
    </row>
    <row r="11" spans="1:17">
      <c r="A11" t="s">
        <v>138</v>
      </c>
      <c r="B11">
        <v>-836.54960577199995</v>
      </c>
      <c r="C11" s="13">
        <f>(B11-$B$8)*627.509</f>
        <v>66.276308940411866</v>
      </c>
      <c r="F11" s="44">
        <f t="shared" si="0"/>
        <v>0.17897077199995692</v>
      </c>
      <c r="G11" s="54">
        <v>-836.37063499999999</v>
      </c>
      <c r="H11" s="13">
        <f>(G11-$G$8)*627.51</f>
        <v>62.562746999990182</v>
      </c>
      <c r="I11" s="13"/>
      <c r="J11" s="83"/>
      <c r="K11" s="83"/>
      <c r="L11" s="83"/>
      <c r="M11" s="83"/>
      <c r="N11" s="83"/>
      <c r="O11" s="82"/>
      <c r="P11" s="82"/>
      <c r="Q11" s="82"/>
    </row>
    <row r="12" spans="1:17">
      <c r="C12" s="13"/>
      <c r="F12" s="44"/>
      <c r="H12" s="13"/>
      <c r="K12" s="83"/>
      <c r="L12" s="83"/>
      <c r="M12" s="83"/>
      <c r="N12" s="83"/>
      <c r="O12" s="67"/>
      <c r="P12" s="67"/>
      <c r="Q12" s="67"/>
    </row>
    <row r="13" spans="1:17">
      <c r="A13" t="s">
        <v>144</v>
      </c>
      <c r="B13">
        <v>-836.54898383399996</v>
      </c>
      <c r="C13" s="13">
        <f>(B13-$B$8)*627.509</f>
        <v>66.666580632850582</v>
      </c>
      <c r="F13" s="44">
        <f t="shared" si="0"/>
        <v>0.17860483399999794</v>
      </c>
      <c r="G13">
        <v>-836.37037899999996</v>
      </c>
      <c r="H13" s="13">
        <f>(G13-$G$8)*627.51</f>
        <v>62.723389560012635</v>
      </c>
      <c r="K13" s="83"/>
      <c r="L13" s="83"/>
      <c r="M13" s="83"/>
      <c r="N13" s="83"/>
      <c r="O13" s="83"/>
      <c r="P13" s="83"/>
      <c r="Q13" s="83"/>
    </row>
    <row r="14" spans="1:17">
      <c r="F14" s="44"/>
      <c r="H14" s="13"/>
      <c r="K14" s="83"/>
      <c r="L14" s="83"/>
      <c r="M14" s="83"/>
      <c r="N14" s="83"/>
      <c r="O14" s="83"/>
      <c r="P14" s="83"/>
      <c r="Q14" s="83"/>
    </row>
    <row r="15" spans="1:17">
      <c r="A15" t="s">
        <v>145</v>
      </c>
      <c r="B15">
        <v>-836.54444722699998</v>
      </c>
      <c r="C15" s="13">
        <f>(B15-$B$8)*627.509</f>
        <v>69.51334235479932</v>
      </c>
      <c r="F15" s="44">
        <f t="shared" si="0"/>
        <v>0.17761122699994303</v>
      </c>
      <c r="G15">
        <v>-836.36683600000003</v>
      </c>
      <c r="H15" s="13">
        <f>(G15-$G$8)*627.51</f>
        <v>64.946657489963911</v>
      </c>
      <c r="I15" s="13"/>
      <c r="K15" s="83"/>
      <c r="L15" s="83"/>
      <c r="M15" s="83"/>
      <c r="N15" s="83"/>
      <c r="O15" s="83"/>
      <c r="P15" s="83"/>
      <c r="Q15" s="83"/>
    </row>
    <row r="16" spans="1:17">
      <c r="F16" s="44"/>
      <c r="I16" s="25"/>
      <c r="K16" s="83"/>
      <c r="L16" s="83"/>
      <c r="M16" s="83"/>
      <c r="N16" s="83"/>
      <c r="O16" s="83"/>
      <c r="P16" s="83"/>
      <c r="Q16" s="83"/>
    </row>
    <row r="17" spans="1:17">
      <c r="A17" t="s">
        <v>139</v>
      </c>
      <c r="B17">
        <v>-836.54317896999999</v>
      </c>
      <c r="C17" s="13">
        <f>(B17-$B$8)*627.509</f>
        <v>70.309185036607587</v>
      </c>
      <c r="D17" s="13"/>
      <c r="F17" s="44">
        <f t="shared" si="0"/>
        <v>0.17744697000000542</v>
      </c>
      <c r="G17">
        <v>-836.36573199999998</v>
      </c>
      <c r="H17" s="13">
        <f>(G17-$G$8)*627.51</f>
        <v>65.639428529998327</v>
      </c>
      <c r="I17" s="13"/>
      <c r="K17" s="83"/>
      <c r="L17" s="83"/>
      <c r="M17" s="83"/>
      <c r="N17" s="83"/>
      <c r="O17" s="83"/>
      <c r="P17" s="83"/>
      <c r="Q17" s="83"/>
    </row>
    <row r="18" spans="1:17">
      <c r="F18" s="44"/>
      <c r="K18" s="83"/>
      <c r="L18" s="83"/>
      <c r="M18" s="83"/>
      <c r="N18" s="83"/>
      <c r="O18" s="83"/>
      <c r="P18" s="83"/>
      <c r="Q18" s="83"/>
    </row>
    <row r="19" spans="1:17">
      <c r="A19" t="s">
        <v>140</v>
      </c>
      <c r="B19">
        <v>-836.57189907500003</v>
      </c>
      <c r="C19" s="13">
        <f>(B19-$B$8)*627.509</f>
        <v>52.287060668132696</v>
      </c>
      <c r="F19" s="44">
        <f t="shared" si="0"/>
        <v>0.17725307500006693</v>
      </c>
      <c r="G19">
        <v>-836.39464599999997</v>
      </c>
      <c r="H19" s="13">
        <f>(G19-$G$8)*627.51</f>
        <v>47.495604390007038</v>
      </c>
      <c r="K19" s="83"/>
      <c r="L19" s="83"/>
      <c r="M19" s="83"/>
      <c r="N19" s="83"/>
      <c r="O19" s="83"/>
      <c r="P19" s="83"/>
      <c r="Q19" s="83"/>
    </row>
    <row r="20" spans="1:17">
      <c r="I20" s="25"/>
      <c r="K20" s="83"/>
      <c r="L20" s="83"/>
      <c r="M20" s="83"/>
      <c r="N20" s="83"/>
      <c r="O20" s="83"/>
      <c r="P20" s="83"/>
      <c r="Q20" s="83"/>
    </row>
    <row r="21" spans="1:17">
      <c r="A21" t="s">
        <v>141</v>
      </c>
      <c r="B21">
        <v>-836.55112130500004</v>
      </c>
      <c r="C21" s="13">
        <f>(B21-$B$8)*627.509</f>
        <v>65.325298343059657</v>
      </c>
      <c r="F21" s="44">
        <f t="shared" si="0"/>
        <v>0.17454230500004542</v>
      </c>
      <c r="G21" s="54">
        <v>-836.37657899999999</v>
      </c>
      <c r="H21" s="13">
        <f>(G21-$G$8)*627.51</f>
        <v>58.832827559990491</v>
      </c>
      <c r="I21" s="13"/>
      <c r="K21" s="83"/>
      <c r="L21" s="83"/>
      <c r="M21" s="83"/>
      <c r="N21" s="83"/>
      <c r="O21" s="83"/>
      <c r="P21" s="83"/>
      <c r="Q21" s="83"/>
    </row>
    <row r="22" spans="1:17">
      <c r="C22" s="13"/>
      <c r="E22" s="43"/>
      <c r="F22" s="44"/>
      <c r="H22" s="13"/>
      <c r="I22" s="13"/>
      <c r="K22" s="83"/>
      <c r="L22" s="83"/>
      <c r="M22" s="83"/>
      <c r="N22" s="83"/>
      <c r="O22" s="83"/>
      <c r="P22" s="83"/>
      <c r="Q22" s="83"/>
    </row>
    <row r="23" spans="1:17">
      <c r="A23" t="s">
        <v>142</v>
      </c>
      <c r="B23">
        <v>-607.909914942</v>
      </c>
      <c r="C23" s="13">
        <f>(B23+B24-B8)*627.51</f>
        <v>69.83327176057692</v>
      </c>
      <c r="F23" s="44">
        <f t="shared" si="0"/>
        <v>0.13108894200001941</v>
      </c>
      <c r="G23">
        <v>-607.77882599999998</v>
      </c>
      <c r="H23" s="13">
        <f>(G23+G24-G8)*627.51</f>
        <v>49.98179901000789</v>
      </c>
      <c r="K23" s="83"/>
      <c r="L23" s="83"/>
      <c r="M23" s="83"/>
      <c r="N23" s="83"/>
      <c r="O23" s="83"/>
      <c r="P23" s="83"/>
      <c r="Q23" s="83"/>
    </row>
    <row r="24" spans="1:17">
      <c r="A24" t="s">
        <v>127</v>
      </c>
      <c r="B24">
        <v>-228.634022622</v>
      </c>
      <c r="F24" s="44">
        <f t="shared" si="0"/>
        <v>2.2164621999991141E-2</v>
      </c>
      <c r="G24">
        <v>-228.61185800000001</v>
      </c>
      <c r="K24" s="83"/>
      <c r="L24" s="83"/>
      <c r="M24" s="83"/>
      <c r="N24" s="83"/>
      <c r="O24" s="83"/>
      <c r="P24" s="83"/>
      <c r="Q24" s="83"/>
    </row>
    <row r="25" spans="1:17">
      <c r="F25" s="71"/>
      <c r="K25" s="83"/>
      <c r="L25" s="83"/>
      <c r="M25" s="83"/>
      <c r="N25" s="83"/>
      <c r="O25" s="83"/>
      <c r="P25" s="83"/>
      <c r="Q25" s="83"/>
    </row>
    <row r="26" spans="1:17">
      <c r="A26" s="23" t="s">
        <v>153</v>
      </c>
      <c r="B26">
        <v>-607.896562055</v>
      </c>
      <c r="C26" s="13">
        <f>(B26+B24-B8)*627.51</f>
        <v>78.212341881944639</v>
      </c>
      <c r="F26" s="44">
        <f>G26-B26</f>
        <v>0.13132805500003997</v>
      </c>
      <c r="G26">
        <v>-607.76523399999996</v>
      </c>
      <c r="H26" s="13">
        <f>(G26+G24-G8)*627.51</f>
        <v>58.510914930018508</v>
      </c>
    </row>
    <row r="27" spans="1:17">
      <c r="F27" s="71"/>
    </row>
    <row r="28" spans="1:17">
      <c r="A28" t="s">
        <v>152</v>
      </c>
      <c r="B28">
        <v>-607.52847046900001</v>
      </c>
      <c r="C28" s="13">
        <f>(B28+B31-B8)*627.51</f>
        <v>17.107947574729142</v>
      </c>
      <c r="F28" s="44">
        <f>G28-B28</f>
        <v>0.11983946899999864</v>
      </c>
      <c r="G28">
        <v>-607.40863100000001</v>
      </c>
      <c r="H28" s="13">
        <f>(G28+G31-G8)*627.51</f>
        <v>-1.7156123400202126</v>
      </c>
    </row>
    <row r="30" spans="1:17">
      <c r="A30" t="s">
        <v>155</v>
      </c>
      <c r="B30">
        <v>-607.55628403699995</v>
      </c>
      <c r="C30" s="13">
        <f>(B30+B31-B8)*627.51</f>
        <v>-0.34534448091463898</v>
      </c>
      <c r="F30" s="44">
        <f t="shared" si="0"/>
        <v>0.12201203699999041</v>
      </c>
      <c r="G30">
        <v>-607.43427199999996</v>
      </c>
      <c r="H30" s="13">
        <f>(G30+G31-G8)*627.51</f>
        <v>-17.805596249989158</v>
      </c>
    </row>
    <row r="31" spans="1:17">
      <c r="A31" t="s">
        <v>156</v>
      </c>
      <c r="B31">
        <v>-229.09949017700001</v>
      </c>
      <c r="C31" s="31"/>
      <c r="D31" s="13"/>
      <c r="E31" s="13"/>
      <c r="F31" s="44">
        <f t="shared" si="0"/>
        <v>3.5052177000011397E-2</v>
      </c>
      <c r="G31" s="43">
        <v>-229.064438</v>
      </c>
      <c r="H31" s="31"/>
    </row>
    <row r="33" spans="1:17">
      <c r="A33" t="s">
        <v>143</v>
      </c>
      <c r="B33" s="43">
        <v>-607.58231609699999</v>
      </c>
      <c r="C33" s="13">
        <f>(B33+B31-B8)*627.51</f>
        <v>-16.680722451536042</v>
      </c>
      <c r="D33" s="31"/>
      <c r="E33" s="31"/>
      <c r="F33" s="44">
        <f t="shared" si="0"/>
        <v>0.12414009700000861</v>
      </c>
      <c r="G33" s="43">
        <v>-607.45817599999998</v>
      </c>
      <c r="H33" s="13">
        <f>(G33+G31-G8)*627.51</f>
        <v>-32.80559528999914</v>
      </c>
    </row>
    <row r="34" spans="1:17">
      <c r="C34" s="13"/>
      <c r="H34" s="13"/>
      <c r="I34" s="13"/>
    </row>
    <row r="36" spans="1:17" ht="17" thickBot="1"/>
    <row r="37" spans="1:17">
      <c r="A37" s="141" t="s">
        <v>36</v>
      </c>
      <c r="B37" s="142"/>
      <c r="C37" s="142"/>
      <c r="D37" s="14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33"/>
    </row>
    <row r="39" spans="1:17">
      <c r="A39" s="23" t="s">
        <v>136</v>
      </c>
      <c r="B39" s="43">
        <v>-836.65522387299995</v>
      </c>
      <c r="C39" s="13"/>
      <c r="D39" s="13"/>
      <c r="E39" s="43"/>
      <c r="F39" s="43">
        <f>G39-B39</f>
        <v>0.18488887299997714</v>
      </c>
      <c r="G39" s="43">
        <v>-836.47033499999998</v>
      </c>
      <c r="H39" s="13"/>
      <c r="N39" s="34"/>
    </row>
    <row r="40" spans="1:17">
      <c r="A40" s="36" t="s">
        <v>146</v>
      </c>
      <c r="B40" s="43">
        <v>-836.58608689100004</v>
      </c>
      <c r="C40" s="13">
        <f>(B40-$B$39)*627.51</f>
        <v>43.384147574768626</v>
      </c>
      <c r="D40" s="13"/>
      <c r="E40" s="43"/>
      <c r="F40" s="43">
        <f>G40-B40</f>
        <v>0.18184289100008755</v>
      </c>
      <c r="G40" s="43">
        <v>-836.40424399999995</v>
      </c>
      <c r="H40" s="13">
        <f>(G40-$G$39)*627.51</f>
        <v>41.472763410017912</v>
      </c>
      <c r="N40" s="34"/>
    </row>
    <row r="41" spans="1:17" ht="17" thickBot="1">
      <c r="A41" s="8"/>
      <c r="B41" s="26"/>
      <c r="C41" s="9"/>
      <c r="D41" s="26"/>
      <c r="E41" s="26"/>
      <c r="F41" s="26"/>
      <c r="G41" s="26"/>
      <c r="H41" s="9"/>
      <c r="I41" s="26"/>
      <c r="J41" s="26"/>
      <c r="K41" s="26"/>
      <c r="L41" s="26"/>
      <c r="M41" s="26"/>
      <c r="N41" s="26"/>
      <c r="O41" s="26"/>
      <c r="P41" s="26"/>
      <c r="Q41" s="26"/>
    </row>
    <row r="42" spans="1:17">
      <c r="A42" s="128" t="s">
        <v>37</v>
      </c>
      <c r="B42" s="133"/>
      <c r="C42" s="133"/>
      <c r="D42" s="133"/>
      <c r="H42" s="13"/>
    </row>
    <row r="43" spans="1:17">
      <c r="A43" s="11"/>
    </row>
    <row r="44" spans="1:17">
      <c r="A44" t="s">
        <v>198</v>
      </c>
      <c r="B44" s="43">
        <v>-836.65522387299995</v>
      </c>
      <c r="C44" s="13"/>
      <c r="D44" s="13"/>
      <c r="E44" s="43"/>
      <c r="F44" s="44">
        <f t="shared" ref="F44:F64" si="1">G44-B44</f>
        <v>0.18488887299997714</v>
      </c>
      <c r="G44" s="43">
        <v>-836.47033499999998</v>
      </c>
      <c r="H44" s="13"/>
      <c r="N44" s="34"/>
    </row>
    <row r="45" spans="1:17">
      <c r="A45" t="s">
        <v>199</v>
      </c>
      <c r="B45" s="43">
        <v>-836.55477617899999</v>
      </c>
      <c r="C45" s="13">
        <f>(B45-$B$44)*627.509</f>
        <v>63.031832014225714</v>
      </c>
      <c r="D45" s="13"/>
      <c r="E45" s="13"/>
      <c r="F45" s="44">
        <f t="shared" si="1"/>
        <v>0.17918617899999845</v>
      </c>
      <c r="G45" s="43">
        <v>-836.37558999999999</v>
      </c>
      <c r="H45" s="13">
        <f>(G45-$G$44)*627.51</f>
        <v>59.453434949993081</v>
      </c>
      <c r="I45" s="6"/>
      <c r="J45" s="6"/>
      <c r="K45" s="6"/>
      <c r="L45" s="6"/>
      <c r="M45" s="6"/>
      <c r="N45" s="6"/>
      <c r="O45" s="6"/>
      <c r="P45" s="6"/>
      <c r="Q45" s="6"/>
    </row>
    <row r="46" spans="1:17">
      <c r="A46" s="111"/>
      <c r="F46" s="44"/>
      <c r="I46" s="25"/>
    </row>
    <row r="47" spans="1:17">
      <c r="A47" t="s">
        <v>201</v>
      </c>
      <c r="B47">
        <v>-836.54960577199995</v>
      </c>
      <c r="C47" s="13">
        <f>(B47-$B$44)*627.509</f>
        <v>66.276308940411866</v>
      </c>
      <c r="F47" s="44">
        <f t="shared" si="1"/>
        <v>0.17897077199995692</v>
      </c>
      <c r="G47" s="54">
        <v>-836.37063499999999</v>
      </c>
      <c r="H47" s="13">
        <f>(G47-$G$8)*627.51</f>
        <v>62.562746999990182</v>
      </c>
      <c r="I47" s="13"/>
      <c r="J47" s="14"/>
    </row>
    <row r="48" spans="1:17">
      <c r="C48" s="13"/>
      <c r="F48" s="44"/>
      <c r="H48" s="13"/>
    </row>
    <row r="49" spans="1:14">
      <c r="A49" t="s">
        <v>136</v>
      </c>
      <c r="B49">
        <v>-836.54898383399996</v>
      </c>
      <c r="C49" s="13">
        <f>(B49-$B$44)*627.509</f>
        <v>66.666580632850582</v>
      </c>
      <c r="F49" s="44">
        <f t="shared" si="1"/>
        <v>0.17860483399999794</v>
      </c>
      <c r="G49">
        <v>-836.37037899999996</v>
      </c>
      <c r="H49" s="13">
        <f>(G49-$G$44)*627.51</f>
        <v>62.723389560012635</v>
      </c>
    </row>
    <row r="50" spans="1:14">
      <c r="A50" s="11"/>
      <c r="F50" s="44"/>
      <c r="I50" s="25"/>
    </row>
    <row r="51" spans="1:14">
      <c r="A51" t="s">
        <v>206</v>
      </c>
      <c r="B51" s="43">
        <v>-836.50825780399998</v>
      </c>
      <c r="C51" s="13">
        <f>(B51-$B$44)*627.509</f>
        <v>92.222530992103913</v>
      </c>
      <c r="D51" s="13"/>
      <c r="E51" s="43"/>
      <c r="F51" s="44">
        <f t="shared" si="1"/>
        <v>0.17718580400003248</v>
      </c>
      <c r="G51" s="43">
        <v>-836.33107199999995</v>
      </c>
      <c r="H51" s="13">
        <f>(G51-$G$44)*627.51</f>
        <v>87.38892513001764</v>
      </c>
      <c r="I51" s="13"/>
    </row>
    <row r="52" spans="1:14">
      <c r="C52" s="13"/>
      <c r="D52" s="13"/>
      <c r="E52" s="43"/>
      <c r="F52" s="44"/>
      <c r="G52" s="43"/>
      <c r="H52" s="13"/>
      <c r="I52" s="13"/>
    </row>
    <row r="53" spans="1:14">
      <c r="A53" t="s">
        <v>147</v>
      </c>
      <c r="B53" s="47"/>
      <c r="C53" s="13">
        <f>(B53-$B$44)*627.509</f>
        <v>525008.68287732231</v>
      </c>
      <c r="D53" s="13"/>
      <c r="E53" s="43"/>
      <c r="F53" s="44">
        <f t="shared" si="1"/>
        <v>0</v>
      </c>
      <c r="G53" s="47"/>
      <c r="H53" s="13">
        <f>(G53-$G$44)*627.51</f>
        <v>524893.49991585</v>
      </c>
      <c r="I53" s="13"/>
      <c r="L53" s="147" t="s">
        <v>175</v>
      </c>
      <c r="M53" s="147"/>
      <c r="N53" s="147"/>
    </row>
    <row r="54" spans="1:14">
      <c r="B54" s="43"/>
      <c r="C54" s="13"/>
      <c r="D54" s="13"/>
      <c r="E54" s="43"/>
      <c r="F54" s="44"/>
      <c r="G54" s="43"/>
      <c r="H54" s="13"/>
      <c r="I54" s="38"/>
    </row>
    <row r="55" spans="1:14">
      <c r="A55" t="s">
        <v>143</v>
      </c>
      <c r="B55">
        <v>-836.56261824800004</v>
      </c>
      <c r="C55" s="13">
        <f>(B55-$B$44)*627.51</f>
        <v>58.1109557436993</v>
      </c>
      <c r="D55" s="13"/>
      <c r="E55" s="43"/>
      <c r="F55" s="44">
        <f t="shared" si="1"/>
        <v>0.18035424800007149</v>
      </c>
      <c r="G55" s="43">
        <v>-836.38226399999996</v>
      </c>
      <c r="H55" s="13">
        <f>(G55-$G$44)*627.51</f>
        <v>55.265433210008503</v>
      </c>
      <c r="I55" s="13"/>
    </row>
    <row r="56" spans="1:14">
      <c r="A56" s="11"/>
      <c r="F56" s="44"/>
    </row>
    <row r="57" spans="1:14">
      <c r="A57" t="s">
        <v>144</v>
      </c>
      <c r="B57">
        <v>-836.539483496</v>
      </c>
      <c r="C57" s="13">
        <f>(B57-$B$44)*627.51</f>
        <v>72.628243971239797</v>
      </c>
      <c r="F57" s="44">
        <f t="shared" si="1"/>
        <v>0.1774724959999503</v>
      </c>
      <c r="G57">
        <v>-836.36201100000005</v>
      </c>
      <c r="H57" s="13">
        <f>(G57-$G$44)*627.51</f>
        <v>67.97439323995296</v>
      </c>
    </row>
    <row r="58" spans="1:14">
      <c r="A58" s="11"/>
      <c r="F58" s="44"/>
    </row>
    <row r="59" spans="1:14">
      <c r="A59" t="s">
        <v>145</v>
      </c>
      <c r="B59">
        <v>-836.56591486800005</v>
      </c>
      <c r="C59" s="13">
        <f>(B59-$B$44)*627.51</f>
        <v>56.042293727490119</v>
      </c>
      <c r="F59" s="44">
        <f t="shared" si="1"/>
        <v>0.17696786800001973</v>
      </c>
      <c r="G59">
        <v>-836.38894700000003</v>
      </c>
      <c r="H59" s="13">
        <f>(G59-$G$44)*627.51</f>
        <v>51.071783879966844</v>
      </c>
    </row>
    <row r="60" spans="1:14">
      <c r="A60" s="11"/>
      <c r="F60" s="44"/>
    </row>
    <row r="61" spans="1:14">
      <c r="A61" t="s">
        <v>204</v>
      </c>
      <c r="B61">
        <v>-607.55628403699995</v>
      </c>
      <c r="C61" s="13">
        <f>(B61+$B$62-$B$44)*627.51</f>
        <v>-0.34534448091463898</v>
      </c>
      <c r="F61" s="44">
        <f t="shared" si="1"/>
        <v>0.12201203699999041</v>
      </c>
      <c r="G61">
        <v>-607.43427199999996</v>
      </c>
      <c r="H61" s="13">
        <f>(G61+$G$62-$G$44)*627.51</f>
        <v>-17.805596249989158</v>
      </c>
    </row>
    <row r="62" spans="1:14">
      <c r="A62" t="s">
        <v>156</v>
      </c>
      <c r="B62">
        <v>-229.09949017700001</v>
      </c>
      <c r="C62" s="31"/>
      <c r="D62" s="13"/>
      <c r="E62" s="13"/>
      <c r="F62" s="44">
        <f t="shared" si="1"/>
        <v>3.5052177000011397E-2</v>
      </c>
      <c r="G62" s="43">
        <v>-229.064438</v>
      </c>
      <c r="H62" s="31"/>
    </row>
    <row r="63" spans="1:14">
      <c r="F63" s="44"/>
    </row>
    <row r="64" spans="1:14">
      <c r="A64" t="s">
        <v>142</v>
      </c>
      <c r="B64" s="43">
        <v>-607.58231609699999</v>
      </c>
      <c r="C64" s="13">
        <f>(B64+$B$62-$B$44)*627.51</f>
        <v>-16.680722451536042</v>
      </c>
      <c r="D64" s="31"/>
      <c r="E64" s="31"/>
      <c r="F64" s="44">
        <f t="shared" si="1"/>
        <v>0.12414009700000861</v>
      </c>
      <c r="G64" s="43">
        <v>-607.45817599999998</v>
      </c>
      <c r="H64" s="13">
        <f>(G64+$G$62-$G$44)*627.51</f>
        <v>-32.80559528999914</v>
      </c>
    </row>
    <row r="65" spans="1:23" ht="17" thickBot="1">
      <c r="A65" s="8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 spans="1:23" ht="17" thickBot="1">
      <c r="A66" s="128" t="s">
        <v>40</v>
      </c>
      <c r="B66" s="133"/>
      <c r="C66" s="133"/>
      <c r="D66" s="133"/>
    </row>
    <row r="67" spans="1:23">
      <c r="P67" s="3" t="s">
        <v>177</v>
      </c>
      <c r="Q67" s="4"/>
      <c r="R67" s="103" t="s">
        <v>1</v>
      </c>
      <c r="S67" s="4"/>
      <c r="T67" s="4"/>
      <c r="U67" s="4"/>
      <c r="V67" s="4"/>
      <c r="W67" s="5"/>
    </row>
    <row r="68" spans="1:23">
      <c r="A68" t="s">
        <v>198</v>
      </c>
      <c r="B68" s="43">
        <v>-836.65522387299995</v>
      </c>
      <c r="C68" s="13"/>
      <c r="D68" s="13"/>
      <c r="E68" s="43"/>
      <c r="F68" s="43">
        <f>G68-B68</f>
        <v>0.18488887299997714</v>
      </c>
      <c r="G68" s="43">
        <v>-836.47033499999998</v>
      </c>
      <c r="H68" s="13"/>
      <c r="P68" s="11"/>
      <c r="Q68" s="50"/>
      <c r="R68" s="50" t="s">
        <v>178</v>
      </c>
      <c r="S68" s="50"/>
      <c r="T68" s="50"/>
      <c r="U68" s="50"/>
      <c r="V68" s="50"/>
      <c r="W68" s="12"/>
    </row>
    <row r="69" spans="1:23" ht="17" thickBot="1">
      <c r="B69" s="43"/>
      <c r="C69" s="13"/>
      <c r="D69" s="13"/>
      <c r="E69" s="43"/>
      <c r="F69" s="43"/>
      <c r="G69" s="43"/>
      <c r="H69" s="13"/>
      <c r="P69" s="11" t="s">
        <v>7</v>
      </c>
      <c r="Q69" s="50"/>
      <c r="R69" s="108">
        <v>120.941</v>
      </c>
      <c r="S69" s="50"/>
      <c r="T69" s="104" t="s">
        <v>41</v>
      </c>
      <c r="U69" s="105" t="s">
        <v>42</v>
      </c>
      <c r="V69" s="104" t="s">
        <v>43</v>
      </c>
      <c r="W69" s="12"/>
    </row>
    <row r="70" spans="1:23">
      <c r="A70" t="s">
        <v>148</v>
      </c>
      <c r="B70">
        <v>-913.04099940399999</v>
      </c>
      <c r="C70" s="13">
        <f>(B70-B71-B68)*627.51</f>
        <v>37.594010395157632</v>
      </c>
      <c r="F70" s="44">
        <f>G70-B70</f>
        <v>0.21073740468523283</v>
      </c>
      <c r="G70">
        <f>V70</f>
        <v>-912.83026199931476</v>
      </c>
      <c r="H70" s="13">
        <f>(G70-$G$71-$G$68)*627.51</f>
        <v>51.709334469961938</v>
      </c>
      <c r="I70" s="27" t="s">
        <v>38</v>
      </c>
      <c r="L70" s="143" t="s">
        <v>27</v>
      </c>
      <c r="M70" s="145"/>
      <c r="N70" s="144"/>
      <c r="P70" s="11" t="s">
        <v>18</v>
      </c>
      <c r="Q70" s="50"/>
      <c r="R70" s="108">
        <v>0</v>
      </c>
      <c r="S70" s="50"/>
      <c r="T70" s="50">
        <v>-912.77603899999997</v>
      </c>
      <c r="U70" s="50">
        <f>-298.15*(R69-R75-R76)/(1000*627.51)</f>
        <v>-5.4222999314751961E-2</v>
      </c>
      <c r="V70" s="50">
        <f>U70+T70</f>
        <v>-912.83026199931476</v>
      </c>
      <c r="W70" s="12"/>
    </row>
    <row r="71" spans="1:23" ht="17" thickBot="1">
      <c r="A71" t="s">
        <v>44</v>
      </c>
      <c r="B71">
        <v>-76.445685349800002</v>
      </c>
      <c r="F71" s="44">
        <f>G71-B71</f>
        <v>3.354349800005707E-3</v>
      </c>
      <c r="G71" s="43">
        <v>-76.442330999999996</v>
      </c>
      <c r="L71" s="28">
        <v>-165.35400000000001</v>
      </c>
      <c r="M71" s="29">
        <v>-68.351699999999994</v>
      </c>
      <c r="N71" s="30">
        <v>-29.086600000000001</v>
      </c>
      <c r="P71" s="11" t="s">
        <v>19</v>
      </c>
      <c r="Q71" s="50"/>
      <c r="R71" s="108">
        <v>42.497999999999998</v>
      </c>
      <c r="S71" s="50"/>
      <c r="T71" s="50"/>
      <c r="U71" s="50"/>
      <c r="V71" s="50"/>
      <c r="W71" s="12"/>
    </row>
    <row r="72" spans="1:23">
      <c r="M72" t="s">
        <v>28</v>
      </c>
      <c r="N72" t="s">
        <v>28</v>
      </c>
      <c r="P72" s="11" t="s">
        <v>21</v>
      </c>
      <c r="Q72" s="50"/>
      <c r="R72" s="108">
        <v>33.018000000000001</v>
      </c>
      <c r="S72" s="50"/>
      <c r="T72" s="50"/>
      <c r="U72" s="50"/>
      <c r="V72" s="50"/>
      <c r="W72" s="12"/>
    </row>
    <row r="73" spans="1:23">
      <c r="A73" t="s">
        <v>156</v>
      </c>
      <c r="B73">
        <v>-684.00861136200001</v>
      </c>
      <c r="C73" s="13">
        <f>(B73+B74-B71-B68)*627.51</f>
        <v>-4.5132503387095433</v>
      </c>
      <c r="F73" s="44">
        <f>G73-B73</f>
        <v>0.15092136199996276</v>
      </c>
      <c r="G73">
        <v>-683.85769000000005</v>
      </c>
      <c r="H73" s="13">
        <f>(G73+G74-G71-G68)*627.51</f>
        <v>-5.9374996200619155</v>
      </c>
      <c r="P73" s="11" t="s">
        <v>22</v>
      </c>
      <c r="Q73" s="50"/>
      <c r="R73" s="108">
        <v>45.426000000000002</v>
      </c>
      <c r="S73" s="50"/>
      <c r="T73" s="50"/>
      <c r="U73" s="50"/>
      <c r="V73" s="50"/>
      <c r="W73" s="12"/>
    </row>
    <row r="74" spans="1:23">
      <c r="A74" t="s">
        <v>157</v>
      </c>
      <c r="B74">
        <v>-229.09949017700001</v>
      </c>
      <c r="C74" s="13"/>
      <c r="D74" s="13"/>
      <c r="E74" s="13"/>
      <c r="F74" s="44">
        <f>G74-B74</f>
        <v>3.5052177000011397E-2</v>
      </c>
      <c r="G74" s="43">
        <v>-229.064438</v>
      </c>
      <c r="H74" s="31"/>
      <c r="P74" s="11" t="s">
        <v>23</v>
      </c>
      <c r="Q74" s="50"/>
      <c r="R74" s="108">
        <v>4.9320000000000004</v>
      </c>
      <c r="S74" s="50"/>
      <c r="T74" s="50"/>
      <c r="U74" s="50"/>
      <c r="V74" s="50"/>
      <c r="W74" s="12"/>
    </row>
    <row r="75" spans="1:23">
      <c r="P75" s="11" t="s">
        <v>24</v>
      </c>
      <c r="Q75" s="50"/>
      <c r="R75" s="108">
        <v>3.621</v>
      </c>
      <c r="S75" s="50"/>
      <c r="T75" s="50"/>
      <c r="U75" s="50"/>
      <c r="V75" s="50"/>
      <c r="W75" s="12"/>
    </row>
    <row r="76" spans="1:23">
      <c r="P76" s="11" t="s">
        <v>25</v>
      </c>
      <c r="Q76" s="50"/>
      <c r="R76" s="108">
        <v>3.198</v>
      </c>
      <c r="S76" s="50"/>
      <c r="T76" s="50"/>
      <c r="U76" s="50"/>
      <c r="V76" s="50"/>
      <c r="W76" s="12"/>
    </row>
    <row r="77" spans="1:23" ht="17" thickBot="1">
      <c r="P77" s="8" t="s">
        <v>179</v>
      </c>
      <c r="Q77" s="26"/>
      <c r="R77" s="110">
        <v>2.9990000000000001</v>
      </c>
      <c r="S77" s="26"/>
      <c r="T77" s="26"/>
      <c r="U77" s="26"/>
      <c r="V77" s="26"/>
      <c r="W77" s="10"/>
    </row>
    <row r="78" spans="1:23" ht="17" thickBot="1"/>
    <row r="79" spans="1:23" s="4" customFormat="1">
      <c r="A79" s="141" t="s">
        <v>205</v>
      </c>
      <c r="B79" s="142"/>
      <c r="C79" s="142"/>
      <c r="D79" s="142"/>
    </row>
    <row r="80" spans="1:23">
      <c r="A80" t="s">
        <v>70</v>
      </c>
      <c r="B80">
        <v>-836.55184669200003</v>
      </c>
      <c r="C80" s="13">
        <f>(B80-$B$8)*627.51</f>
        <v>64.870214849264812</v>
      </c>
      <c r="F80">
        <f>G80-B80</f>
        <v>0.1794596920000231</v>
      </c>
      <c r="G80">
        <v>-836.372387</v>
      </c>
      <c r="H80" s="13">
        <f>(G80-$G$8)*627.51</f>
        <v>61.463349479983648</v>
      </c>
    </row>
    <row r="81" spans="1:8">
      <c r="A81" t="s">
        <v>71</v>
      </c>
      <c r="B81">
        <v>-836.54898383399996</v>
      </c>
      <c r="C81" s="13">
        <f>(B81-$B$8)*627.51</f>
        <v>66.666686872889585</v>
      </c>
      <c r="F81">
        <f>G81-B81</f>
        <v>0.17860483399999794</v>
      </c>
      <c r="G81">
        <v>-836.37037899999996</v>
      </c>
      <c r="H81" s="13">
        <f>(G81-$G$8)*627.51</f>
        <v>62.723389560012635</v>
      </c>
    </row>
    <row r="82" spans="1:8">
      <c r="A82" t="s">
        <v>72</v>
      </c>
      <c r="B82">
        <v>-836.54878685599999</v>
      </c>
      <c r="C82" s="13">
        <f>(B82-$B$8)*627.51</f>
        <v>66.790292537646152</v>
      </c>
      <c r="F82">
        <f>G82-B82</f>
        <v>0.1796248560000322</v>
      </c>
      <c r="G82">
        <v>-836.36916199999996</v>
      </c>
      <c r="H82" s="13">
        <f>(G82-$G$8)*627.51</f>
        <v>63.487069230010704</v>
      </c>
    </row>
    <row r="83" spans="1:8">
      <c r="A83" t="s">
        <v>73</v>
      </c>
      <c r="B83">
        <v>-836.55184670100004</v>
      </c>
      <c r="C83" s="13">
        <f>(B83-$B$8)*627.51</f>
        <v>64.870209201663201</v>
      </c>
      <c r="F83">
        <f>G83-B83</f>
        <v>0.1794597010000416</v>
      </c>
      <c r="G83">
        <v>-836.372387</v>
      </c>
      <c r="H83" s="13">
        <f>(G83-$G$8)*627.51</f>
        <v>61.463349479983648</v>
      </c>
    </row>
  </sheetData>
  <mergeCells count="10">
    <mergeCell ref="A79:D79"/>
    <mergeCell ref="L70:N70"/>
    <mergeCell ref="A3:C3"/>
    <mergeCell ref="D3:H3"/>
    <mergeCell ref="A6:D6"/>
    <mergeCell ref="A37:D37"/>
    <mergeCell ref="A42:D42"/>
    <mergeCell ref="A66:D66"/>
    <mergeCell ref="L4:N4"/>
    <mergeCell ref="L53:N5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E6C3-6EE1-CB47-BB2E-02DE0C34992A}">
  <dimension ref="A1:W84"/>
  <sheetViews>
    <sheetView workbookViewId="0"/>
  </sheetViews>
  <sheetFormatPr baseColWidth="10" defaultRowHeight="16"/>
  <cols>
    <col min="1" max="1" width="27.6640625" customWidth="1"/>
    <col min="6" max="6" width="16.83203125" customWidth="1"/>
    <col min="9" max="9" width="12.1640625" customWidth="1"/>
    <col min="15" max="16" width="12.1640625" bestFit="1" customWidth="1"/>
    <col min="21" max="21" width="12.1640625" customWidth="1"/>
    <col min="22" max="22" width="15" customWidth="1"/>
  </cols>
  <sheetData>
    <row r="1" spans="1:23" ht="19">
      <c r="A1" s="1" t="s">
        <v>49</v>
      </c>
      <c r="B1" s="43"/>
      <c r="C1" s="43"/>
      <c r="D1" s="43"/>
      <c r="E1" s="43"/>
      <c r="F1" s="43"/>
      <c r="G1" s="43"/>
      <c r="H1" s="43"/>
      <c r="I1" s="76"/>
      <c r="J1" s="76"/>
      <c r="P1" s="74"/>
      <c r="Q1" s="74"/>
      <c r="R1" s="74"/>
      <c r="S1" s="74"/>
      <c r="T1" s="74"/>
      <c r="U1" s="74"/>
      <c r="V1" s="74"/>
      <c r="W1" s="74"/>
    </row>
    <row r="2" spans="1:23">
      <c r="A2" t="s">
        <v>2</v>
      </c>
      <c r="B2" s="6"/>
      <c r="C2" s="67"/>
      <c r="D2" s="67"/>
      <c r="E2" s="67"/>
      <c r="G2" s="43"/>
      <c r="H2" s="43"/>
      <c r="I2" s="73"/>
      <c r="J2" s="75"/>
      <c r="P2" s="74"/>
      <c r="Q2" s="74"/>
      <c r="R2" s="74"/>
      <c r="S2" s="74"/>
      <c r="T2" s="74"/>
      <c r="U2" s="74"/>
      <c r="V2" s="74"/>
      <c r="W2" s="74"/>
    </row>
    <row r="3" spans="1:23" ht="17" thickBot="1">
      <c r="A3" s="138" t="s">
        <v>5</v>
      </c>
      <c r="B3" s="138"/>
      <c r="C3" s="138"/>
      <c r="D3" s="138" t="s">
        <v>164</v>
      </c>
      <c r="E3" s="138"/>
      <c r="F3" s="138"/>
      <c r="G3" s="138"/>
      <c r="H3" s="138"/>
      <c r="J3" s="13"/>
      <c r="P3" s="74"/>
      <c r="Q3" s="74"/>
      <c r="R3" s="74"/>
      <c r="S3" s="74"/>
      <c r="T3" s="74"/>
      <c r="U3" s="81"/>
      <c r="V3" s="74"/>
      <c r="W3" s="74"/>
    </row>
    <row r="4" spans="1:23" ht="35" thickBot="1">
      <c r="A4" s="16" t="s">
        <v>8</v>
      </c>
      <c r="B4" s="7" t="s">
        <v>9</v>
      </c>
      <c r="C4" s="17" t="s">
        <v>10</v>
      </c>
      <c r="D4" s="17"/>
      <c r="E4" s="17"/>
      <c r="F4" s="17" t="s">
        <v>163</v>
      </c>
      <c r="G4" s="17" t="s">
        <v>11</v>
      </c>
      <c r="H4" s="19" t="s">
        <v>12</v>
      </c>
      <c r="L4" s="139" t="s">
        <v>17</v>
      </c>
      <c r="M4" s="140"/>
      <c r="P4" s="74"/>
      <c r="Q4" s="74"/>
      <c r="R4" s="74"/>
      <c r="S4" s="74"/>
      <c r="T4" s="74"/>
      <c r="U4" s="74"/>
      <c r="V4" s="74"/>
      <c r="W4" s="74"/>
    </row>
    <row r="5" spans="1:23">
      <c r="P5" s="74"/>
      <c r="Q5" s="74"/>
      <c r="R5" s="74"/>
      <c r="S5" s="74"/>
      <c r="T5" s="74"/>
      <c r="U5" s="74"/>
      <c r="V5" s="74"/>
      <c r="W5" s="74"/>
    </row>
    <row r="6" spans="1:23">
      <c r="A6" s="133" t="s">
        <v>20</v>
      </c>
      <c r="B6" s="133"/>
      <c r="C6" s="133"/>
      <c r="D6" s="133"/>
      <c r="E6" s="21"/>
      <c r="P6" s="74"/>
      <c r="Q6" s="74"/>
      <c r="R6" s="74"/>
      <c r="S6" s="74"/>
      <c r="T6" s="74"/>
      <c r="U6" s="74"/>
      <c r="V6" s="74"/>
      <c r="W6" s="74"/>
    </row>
    <row r="7" spans="1:23">
      <c r="B7" s="22"/>
      <c r="C7" s="22"/>
      <c r="D7" s="22"/>
      <c r="F7" s="43"/>
      <c r="P7" s="74"/>
      <c r="Q7" s="74"/>
      <c r="R7" s="74"/>
      <c r="S7" s="74"/>
      <c r="T7" s="74"/>
      <c r="U7" s="74"/>
      <c r="V7" s="74"/>
      <c r="W7" s="74"/>
    </row>
    <row r="8" spans="1:23">
      <c r="A8" t="s">
        <v>136</v>
      </c>
      <c r="B8" s="43">
        <v>-836.09639387899995</v>
      </c>
      <c r="C8" s="13"/>
      <c r="D8" s="13"/>
      <c r="E8" s="43"/>
      <c r="F8" s="43">
        <f>G8-B8</f>
        <v>0.18520587899990915</v>
      </c>
      <c r="G8" s="43">
        <v>-835.91118800000004</v>
      </c>
      <c r="H8" s="13"/>
      <c r="P8" s="74"/>
      <c r="Q8" s="74"/>
      <c r="R8" s="74"/>
      <c r="S8" s="74"/>
      <c r="T8" s="74"/>
      <c r="U8" s="74"/>
      <c r="V8" s="74"/>
      <c r="W8" s="74"/>
    </row>
    <row r="9" spans="1:23">
      <c r="A9" t="s">
        <v>137</v>
      </c>
      <c r="B9" s="6">
        <v>-835.99949008800002</v>
      </c>
      <c r="C9" s="13">
        <f>(B9-$B$8)*627.509</f>
        <v>60.808000986576026</v>
      </c>
      <c r="D9" s="23"/>
      <c r="E9" s="23"/>
      <c r="F9" s="44">
        <f t="shared" ref="F9:F33" si="0">G9-B9</f>
        <v>0.1801490880000074</v>
      </c>
      <c r="G9" s="6">
        <v>-835.81934100000001</v>
      </c>
      <c r="H9" s="13">
        <f>(G9-$G$8)*627.509</f>
        <v>57.63481912301868</v>
      </c>
      <c r="I9" s="6"/>
      <c r="J9" s="6"/>
      <c r="K9" s="6"/>
      <c r="L9" s="6"/>
      <c r="M9" s="6"/>
      <c r="N9" s="6"/>
      <c r="O9" s="6"/>
      <c r="P9" s="74"/>
      <c r="Q9" s="74"/>
      <c r="R9" s="74"/>
      <c r="S9" s="74"/>
      <c r="T9" s="74"/>
      <c r="U9" s="74"/>
      <c r="V9" s="74"/>
      <c r="W9" s="74"/>
    </row>
    <row r="10" spans="1:23">
      <c r="A10" s="68"/>
      <c r="C10" s="13"/>
      <c r="D10" s="13"/>
      <c r="F10" s="44"/>
      <c r="I10" s="25"/>
      <c r="P10" s="74"/>
      <c r="Q10" s="74"/>
      <c r="R10" s="74"/>
      <c r="S10" s="74"/>
      <c r="T10" s="74"/>
      <c r="U10" s="74"/>
      <c r="V10" s="74"/>
      <c r="W10" s="74"/>
    </row>
    <row r="11" spans="1:23">
      <c r="A11" t="s">
        <v>138</v>
      </c>
      <c r="B11">
        <v>-835.99418491500001</v>
      </c>
      <c r="C11" s="13">
        <f>(B11-$B$8)*627.51</f>
        <v>64.137146999603715</v>
      </c>
      <c r="F11" s="44">
        <f t="shared" si="0"/>
        <v>0.17989291499998217</v>
      </c>
      <c r="G11">
        <v>-835.81429200000002</v>
      </c>
      <c r="H11" s="13">
        <f>(G11-$G$8)*627.51</f>
        <v>60.803208960009535</v>
      </c>
      <c r="I11" s="13"/>
      <c r="J11" s="83"/>
      <c r="L11" s="82"/>
      <c r="M11" s="82"/>
      <c r="N11" s="82"/>
    </row>
    <row r="12" spans="1:23">
      <c r="C12" s="13"/>
      <c r="F12" s="44"/>
      <c r="H12" s="13"/>
      <c r="L12" s="67"/>
      <c r="M12" s="67"/>
      <c r="N12" s="67"/>
    </row>
    <row r="13" spans="1:23">
      <c r="A13" t="s">
        <v>144</v>
      </c>
      <c r="B13">
        <v>-835.99429230999999</v>
      </c>
      <c r="C13" s="13">
        <f t="shared" ref="C13:C15" si="1">(B13-$B$8)*627.51</f>
        <v>64.069755563162275</v>
      </c>
      <c r="F13" s="44">
        <f t="shared" si="0"/>
        <v>0.17856630999995105</v>
      </c>
      <c r="G13">
        <v>-835.81572600000004</v>
      </c>
      <c r="H13" s="13">
        <f t="shared" ref="H13:H15" si="2">(G13-$G$8)*627.51</f>
        <v>59.903359619998568</v>
      </c>
      <c r="L13" s="74"/>
      <c r="M13" s="74"/>
      <c r="N13" s="74"/>
    </row>
    <row r="14" spans="1:23">
      <c r="F14" s="44"/>
      <c r="L14" s="74"/>
      <c r="M14" s="74"/>
      <c r="N14" s="74"/>
    </row>
    <row r="15" spans="1:23">
      <c r="A15" t="s">
        <v>145</v>
      </c>
      <c r="B15">
        <v>-835.98875799999996</v>
      </c>
      <c r="C15" s="13">
        <f t="shared" si="1"/>
        <v>67.542590431281113</v>
      </c>
      <c r="F15" s="44">
        <f t="shared" si="0"/>
        <v>0.17859699999996792</v>
      </c>
      <c r="G15">
        <v>-835.81016099999999</v>
      </c>
      <c r="H15" s="13">
        <f t="shared" si="2"/>
        <v>63.395452770027994</v>
      </c>
      <c r="L15" s="74"/>
      <c r="M15" s="74"/>
      <c r="N15" s="74"/>
    </row>
    <row r="16" spans="1:23">
      <c r="F16" s="44"/>
      <c r="I16" s="25"/>
      <c r="L16" s="74"/>
      <c r="M16" s="74"/>
      <c r="N16" s="74"/>
    </row>
    <row r="17" spans="1:14">
      <c r="A17" t="s">
        <v>139</v>
      </c>
      <c r="B17">
        <v>-835.98664740000004</v>
      </c>
      <c r="C17" s="13">
        <f t="shared" ref="C17" si="3">(B17-$B$8)*627.51</f>
        <v>68.86701303723315</v>
      </c>
      <c r="D17" s="13"/>
      <c r="F17" s="44">
        <f t="shared" si="0"/>
        <v>0.17834740000000693</v>
      </c>
      <c r="G17">
        <v>-835.80830000000003</v>
      </c>
      <c r="H17" s="13">
        <f t="shared" ref="H17" si="4">(G17-$G$8)*627.51</f>
        <v>64.563248880004508</v>
      </c>
      <c r="I17" s="13"/>
      <c r="L17" s="82"/>
      <c r="M17" s="82"/>
      <c r="N17" s="74"/>
    </row>
    <row r="18" spans="1:14">
      <c r="F18" s="44"/>
    </row>
    <row r="19" spans="1:14">
      <c r="A19" t="s">
        <v>140</v>
      </c>
      <c r="B19">
        <v>-836.01740630400002</v>
      </c>
      <c r="C19" s="13">
        <f>(B19-$B$8)*627.51</f>
        <v>49.565493188204982</v>
      </c>
      <c r="F19" s="44">
        <f t="shared" si="0"/>
        <v>0.17831530399996609</v>
      </c>
      <c r="G19">
        <v>-835.83909100000005</v>
      </c>
      <c r="H19" s="13">
        <f>(G19-$G$8)*627.51</f>
        <v>45.24158846999071</v>
      </c>
      <c r="I19" s="25"/>
    </row>
    <row r="20" spans="1:14">
      <c r="C20" s="13"/>
      <c r="F20" s="44"/>
      <c r="H20" s="13"/>
      <c r="I20" s="25"/>
    </row>
    <row r="21" spans="1:14">
      <c r="A21" t="s">
        <v>141</v>
      </c>
      <c r="B21">
        <v>-835.99780605900003</v>
      </c>
      <c r="C21" s="13">
        <f>(B21-$B$8)*627.51</f>
        <v>61.864842928150182</v>
      </c>
      <c r="D21" s="43"/>
      <c r="F21" s="44">
        <f t="shared" si="0"/>
        <v>0.17561305900005664</v>
      </c>
      <c r="G21">
        <v>-835.82219299999997</v>
      </c>
      <c r="H21" s="13">
        <f>(G21-$G$8)*627.51</f>
        <v>55.845252450042736</v>
      </c>
      <c r="I21" s="13"/>
    </row>
    <row r="22" spans="1:14">
      <c r="D22" s="43"/>
      <c r="E22" s="13"/>
      <c r="F22" s="44"/>
      <c r="H22" s="13"/>
      <c r="I22" s="13"/>
    </row>
    <row r="23" spans="1:14">
      <c r="A23" t="s">
        <v>142</v>
      </c>
      <c r="B23">
        <v>-607.51524619300005</v>
      </c>
      <c r="C23" s="13">
        <f>(B23+B24-$B$8)*627.51</f>
        <v>68.299266462113593</v>
      </c>
      <c r="F23" s="44">
        <f t="shared" si="0"/>
        <v>0.13184019300001637</v>
      </c>
      <c r="G23">
        <v>-607.38340600000004</v>
      </c>
      <c r="H23" s="13">
        <f>(G23+G24-$G$8)*627.51</f>
        <v>48.962095260014166</v>
      </c>
    </row>
    <row r="24" spans="1:14">
      <c r="A24" t="s">
        <v>127</v>
      </c>
      <c r="B24">
        <v>-228.472305968</v>
      </c>
      <c r="F24" s="97">
        <f t="shared" si="0"/>
        <v>2.2549967999992759E-2</v>
      </c>
      <c r="G24">
        <v>-228.44975600000001</v>
      </c>
      <c r="L24" s="43"/>
    </row>
    <row r="25" spans="1:14">
      <c r="F25" s="69"/>
      <c r="L25" s="69"/>
    </row>
    <row r="26" spans="1:14">
      <c r="A26" s="23" t="s">
        <v>153</v>
      </c>
      <c r="B26">
        <v>-607.50802783300003</v>
      </c>
      <c r="C26" s="13">
        <f>(B26+B24-B8)*627.51</f>
        <v>72.828859545728903</v>
      </c>
      <c r="F26" s="44">
        <f>G26-B26</f>
        <v>0.13193183300006694</v>
      </c>
      <c r="G26">
        <v>-607.37609599999996</v>
      </c>
      <c r="H26" s="13">
        <f>(G26+G24-G8)*627.51</f>
        <v>53.549193360061217</v>
      </c>
    </row>
    <row r="27" spans="1:14">
      <c r="F27" s="69"/>
      <c r="L27" s="69"/>
    </row>
    <row r="28" spans="1:14">
      <c r="A28" t="s">
        <v>152</v>
      </c>
      <c r="B28">
        <v>-607.12732296700005</v>
      </c>
      <c r="C28" s="13">
        <f>(B28+B31-$B$8)*627.51</f>
        <v>16.242562338940619</v>
      </c>
      <c r="F28" s="44">
        <f>G28-B28</f>
        <v>0.12034096700006103</v>
      </c>
      <c r="G28">
        <v>-607.00698199999999</v>
      </c>
      <c r="H28" s="13">
        <f>(G28+G31-$G$8)*627.51</f>
        <v>-2.2640560799909779</v>
      </c>
    </row>
    <row r="29" spans="1:14">
      <c r="C29" s="13"/>
      <c r="F29" s="69"/>
      <c r="H29" s="13"/>
    </row>
    <row r="30" spans="1:14">
      <c r="A30" t="s">
        <v>155</v>
      </c>
      <c r="B30">
        <v>-607.15780765900001</v>
      </c>
      <c r="C30" s="13">
        <f>(B30+B31-$B$8)*627.51</f>
        <v>-2.8868867379536947</v>
      </c>
      <c r="F30" s="44">
        <f t="shared" si="0"/>
        <v>0.12248765900005765</v>
      </c>
      <c r="G30">
        <v>-607.03531999999996</v>
      </c>
      <c r="H30" s="13">
        <f>(G30+G31-$G$8)*627.51</f>
        <v>-20.046434459967415</v>
      </c>
    </row>
    <row r="31" spans="1:14">
      <c r="A31" t="s">
        <v>156</v>
      </c>
      <c r="B31">
        <v>-228.943186763</v>
      </c>
      <c r="C31" s="31"/>
      <c r="D31" s="13"/>
      <c r="E31" s="13"/>
      <c r="F31" s="44">
        <f t="shared" si="0"/>
        <v>3.5372762999998031E-2</v>
      </c>
      <c r="G31" s="43">
        <v>-228.907814</v>
      </c>
      <c r="H31" s="31"/>
      <c r="L31" s="43"/>
    </row>
    <row r="32" spans="1:14">
      <c r="F32" s="44"/>
    </row>
    <row r="33" spans="1:20">
      <c r="A33" t="s">
        <v>143</v>
      </c>
      <c r="B33">
        <v>-607.18214576000003</v>
      </c>
      <c r="C33" s="13">
        <f>(B33+B31-$B$8)*627.51</f>
        <v>-18.159288496471287</v>
      </c>
      <c r="D33" s="31"/>
      <c r="E33" s="13"/>
      <c r="F33" s="44">
        <f t="shared" si="0"/>
        <v>0.12429575999999543</v>
      </c>
      <c r="G33" s="43">
        <v>-607.05785000000003</v>
      </c>
      <c r="H33" s="13">
        <f>(G33+G31-$G$8)*627.51</f>
        <v>-34.18423476001405</v>
      </c>
      <c r="L33" s="43"/>
    </row>
    <row r="34" spans="1:20">
      <c r="C34" s="13"/>
      <c r="H34" s="13"/>
      <c r="I34" s="13"/>
      <c r="L34" s="43"/>
    </row>
    <row r="36" spans="1:20" ht="17" thickBot="1">
      <c r="E36" s="26"/>
    </row>
    <row r="37" spans="1:20" s="4" customFormat="1">
      <c r="A37" s="141" t="s">
        <v>36</v>
      </c>
      <c r="B37" s="142"/>
      <c r="C37" s="142"/>
      <c r="D37" s="142"/>
      <c r="E37"/>
    </row>
    <row r="38" spans="1:20">
      <c r="A38" s="33"/>
    </row>
    <row r="39" spans="1:20">
      <c r="A39" s="23" t="s">
        <v>136</v>
      </c>
      <c r="B39" s="43">
        <v>-836.09639387899995</v>
      </c>
      <c r="C39" s="13"/>
      <c r="D39" s="13"/>
      <c r="E39" s="43"/>
      <c r="F39" s="43">
        <f>G39-B39</f>
        <v>0.18520587899990915</v>
      </c>
      <c r="G39" s="43">
        <v>-835.91118800000004</v>
      </c>
      <c r="H39" s="13"/>
      <c r="Q39" s="34"/>
    </row>
    <row r="40" spans="1:20">
      <c r="A40" s="36" t="s">
        <v>146</v>
      </c>
      <c r="B40" s="43">
        <v>-836.03393419999998</v>
      </c>
      <c r="C40" s="13">
        <f>(B40-$B$39)*627.51</f>
        <v>39.194073169272052</v>
      </c>
      <c r="D40" s="13"/>
      <c r="E40" s="43"/>
      <c r="F40" s="44">
        <f>G40-B40</f>
        <v>0.18284619999997176</v>
      </c>
      <c r="G40" s="43">
        <v>-835.851088</v>
      </c>
      <c r="H40" s="13">
        <f>(G40-$G$39)*627.51</f>
        <v>37.713351000021348</v>
      </c>
      <c r="Q40" s="34"/>
    </row>
    <row r="41" spans="1:20">
      <c r="A41" s="11"/>
      <c r="B41" s="43"/>
      <c r="C41" s="13"/>
      <c r="D41" s="13"/>
      <c r="E41" s="43"/>
      <c r="F41" s="43"/>
      <c r="G41" s="43"/>
      <c r="H41" s="13"/>
      <c r="Q41" s="34"/>
    </row>
    <row r="42" spans="1:20" s="26" customFormat="1" ht="17" thickBot="1">
      <c r="A42" s="8"/>
      <c r="C42" s="9"/>
      <c r="H42" s="9"/>
      <c r="L42" s="35"/>
    </row>
    <row r="43" spans="1:20">
      <c r="A43" s="128" t="s">
        <v>37</v>
      </c>
      <c r="B43" s="133"/>
      <c r="C43" s="133"/>
      <c r="D43" s="133"/>
      <c r="H43" s="13"/>
      <c r="L43" s="43"/>
    </row>
    <row r="44" spans="1:20">
      <c r="A44" s="11"/>
    </row>
    <row r="45" spans="1:20">
      <c r="A45" t="s">
        <v>198</v>
      </c>
      <c r="B45" s="44">
        <v>-836.09639387899995</v>
      </c>
      <c r="C45" s="13"/>
      <c r="D45" s="13"/>
      <c r="E45" s="44"/>
      <c r="F45" s="44">
        <f>G45-B45</f>
        <v>0.18520587899990915</v>
      </c>
      <c r="G45" s="44">
        <v>-835.91118800000004</v>
      </c>
      <c r="H45" s="13"/>
      <c r="Q45" s="34"/>
    </row>
    <row r="46" spans="1:20">
      <c r="A46" t="s">
        <v>199</v>
      </c>
      <c r="B46" s="6">
        <v>-835.99949008800002</v>
      </c>
      <c r="C46" s="13">
        <f>(B46-$B$45)*627.509</f>
        <v>60.808000986576026</v>
      </c>
      <c r="D46" s="23"/>
      <c r="E46" s="23"/>
      <c r="F46" s="44">
        <f>G46-B46</f>
        <v>0.1801490880000074</v>
      </c>
      <c r="G46" s="6">
        <v>-835.81934100000001</v>
      </c>
      <c r="H46" s="13">
        <f>(G46-$G$45)*627.509</f>
        <v>57.63481912301868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>
      <c r="A47" s="111"/>
      <c r="F47" s="44"/>
      <c r="I47" s="25"/>
    </row>
    <row r="48" spans="1:20">
      <c r="A48" t="s">
        <v>201</v>
      </c>
      <c r="B48">
        <v>-835.99418491500001</v>
      </c>
      <c r="C48" s="13">
        <f>(B48-$B$45)*627.509</f>
        <v>64.137044790639706</v>
      </c>
      <c r="F48" s="44">
        <f>G48-B48</f>
        <v>0.17989291499998217</v>
      </c>
      <c r="G48">
        <v>-835.81429200000002</v>
      </c>
      <c r="H48" s="13">
        <f>(G48-$G$45)*627.509</f>
        <v>60.803112064009532</v>
      </c>
      <c r="I48" s="13"/>
      <c r="J48" s="83"/>
      <c r="L48" s="45"/>
      <c r="M48" s="45"/>
    </row>
    <row r="49" spans="1:23">
      <c r="C49" s="13"/>
      <c r="H49" s="13"/>
      <c r="L49" s="43"/>
    </row>
    <row r="50" spans="1:23">
      <c r="A50" t="s">
        <v>136</v>
      </c>
      <c r="B50">
        <v>-835.99429230999999</v>
      </c>
      <c r="C50" s="13">
        <f>(B50-$B$45)*627.509</f>
        <v>64.069653461593276</v>
      </c>
      <c r="F50" s="44">
        <f>G50-B50</f>
        <v>0.17856630999995105</v>
      </c>
      <c r="G50">
        <v>-835.81572600000004</v>
      </c>
      <c r="H50" s="13">
        <f>(G50-$G$45)*627.509</f>
        <v>59.903264157998571</v>
      </c>
    </row>
    <row r="51" spans="1:23">
      <c r="A51" s="11"/>
      <c r="I51" s="25"/>
    </row>
    <row r="52" spans="1:23">
      <c r="A52" t="s">
        <v>206</v>
      </c>
      <c r="B52" s="43">
        <v>-835.95667609999998</v>
      </c>
      <c r="C52" s="13">
        <f>(B52-$B$45)*627.509</f>
        <v>87.674163782489643</v>
      </c>
      <c r="D52" s="13"/>
      <c r="E52" s="43"/>
      <c r="F52" s="44">
        <f>G52-B52</f>
        <v>0.17772709999997005</v>
      </c>
      <c r="G52" s="43">
        <v>-835.77894900000001</v>
      </c>
      <c r="H52" s="13">
        <f>(G52-$G$45)*627.509</f>
        <v>82.981162651016859</v>
      </c>
      <c r="I52" s="13"/>
    </row>
    <row r="53" spans="1:23">
      <c r="B53" s="43"/>
      <c r="C53" s="13"/>
      <c r="D53" s="13"/>
      <c r="E53" s="43"/>
      <c r="F53" s="43"/>
      <c r="G53" s="43"/>
      <c r="H53" s="13"/>
      <c r="I53" s="13"/>
      <c r="P53" s="78"/>
      <c r="Q53" s="78"/>
      <c r="R53" s="78"/>
      <c r="S53" s="78"/>
      <c r="T53" s="78"/>
      <c r="U53" s="78"/>
      <c r="V53" s="78"/>
      <c r="W53" s="78"/>
    </row>
    <row r="54" spans="1:23">
      <c r="A54" t="s">
        <v>147</v>
      </c>
      <c r="B54" s="100">
        <v>-835.95596686199997</v>
      </c>
      <c r="C54" s="13">
        <f>(B54-$B$45)*627.51</f>
        <v>88.119357437656859</v>
      </c>
      <c r="D54" s="13"/>
      <c r="E54" s="43"/>
      <c r="F54" s="100">
        <f>G54-B54</f>
        <v>0.17851886199991895</v>
      </c>
      <c r="G54" s="100">
        <v>-835.77744800000005</v>
      </c>
      <c r="H54" s="13">
        <f>(G54-$G$45)*627.509</f>
        <v>83.923053659993016</v>
      </c>
      <c r="I54" s="13"/>
      <c r="L54" s="43"/>
      <c r="P54" s="78"/>
      <c r="Q54" s="78"/>
      <c r="R54" s="78"/>
      <c r="S54" s="78"/>
      <c r="T54" s="78"/>
      <c r="U54" s="78"/>
      <c r="V54" s="78"/>
      <c r="W54" s="78"/>
    </row>
    <row r="55" spans="1:23">
      <c r="B55" s="43"/>
      <c r="C55" s="13"/>
      <c r="D55" s="13"/>
      <c r="E55" s="43"/>
      <c r="F55" s="43"/>
      <c r="G55" s="43"/>
      <c r="H55" s="13"/>
      <c r="I55" s="38"/>
      <c r="L55" s="43"/>
      <c r="P55" s="78"/>
      <c r="Q55" s="78"/>
      <c r="R55" s="78"/>
      <c r="S55" s="78"/>
      <c r="T55" s="78"/>
      <c r="U55" s="86"/>
      <c r="V55" s="78"/>
      <c r="W55" s="78"/>
    </row>
    <row r="56" spans="1:23">
      <c r="A56" t="s">
        <v>143</v>
      </c>
      <c r="B56" s="43">
        <v>-836.010698402</v>
      </c>
      <c r="C56" s="13">
        <f>(B56-$B$45)*627.509</f>
        <v>53.774683076758322</v>
      </c>
      <c r="D56" s="13"/>
      <c r="E56" s="43"/>
      <c r="F56" s="44">
        <f>G56-B56</f>
        <v>0.18097440199994708</v>
      </c>
      <c r="G56" s="43">
        <v>-835.82972400000006</v>
      </c>
      <c r="H56" s="13">
        <f>(G56-$G$45)*627.509</f>
        <v>51.119393175989124</v>
      </c>
      <c r="I56" s="13"/>
      <c r="P56" s="78"/>
      <c r="Q56" s="78"/>
      <c r="R56" s="92"/>
      <c r="S56" s="78"/>
      <c r="T56" s="78"/>
      <c r="U56" s="78"/>
      <c r="V56" s="78"/>
      <c r="W56" s="78"/>
    </row>
    <row r="57" spans="1:23">
      <c r="A57" s="11"/>
      <c r="P57" s="78"/>
      <c r="Q57" s="78"/>
      <c r="R57" s="78"/>
      <c r="S57" s="78"/>
      <c r="T57" s="78"/>
      <c r="U57" s="78"/>
      <c r="V57" s="78"/>
      <c r="W57" s="78"/>
    </row>
    <row r="58" spans="1:23">
      <c r="A58" t="s">
        <v>144</v>
      </c>
      <c r="B58">
        <v>-835.98896049999996</v>
      </c>
      <c r="C58" s="13">
        <f>(B58-$B$45)*627.509</f>
        <v>67.415412222901907</v>
      </c>
      <c r="F58" s="44">
        <f>G58-B58</f>
        <v>0.17828950000000532</v>
      </c>
      <c r="G58">
        <v>-835.81067099999996</v>
      </c>
      <c r="H58" s="13">
        <f>(G58-$G$45)*627.509</f>
        <v>63.075322153051253</v>
      </c>
      <c r="I58" s="13"/>
      <c r="P58" s="78"/>
      <c r="Q58" s="78"/>
      <c r="R58" s="93"/>
      <c r="S58" s="78"/>
      <c r="T58" s="78"/>
      <c r="U58" s="78"/>
      <c r="V58" s="78"/>
      <c r="W58" s="78"/>
    </row>
    <row r="59" spans="1:23">
      <c r="A59" s="11"/>
      <c r="P59" s="78"/>
      <c r="Q59" s="78"/>
      <c r="R59" s="94"/>
      <c r="S59" s="78"/>
      <c r="T59" s="78"/>
      <c r="U59" s="78"/>
      <c r="V59" s="78"/>
      <c r="W59" s="78"/>
    </row>
    <row r="60" spans="1:23">
      <c r="A60" t="s">
        <v>145</v>
      </c>
      <c r="B60">
        <v>-836.00935844399999</v>
      </c>
      <c r="C60" s="13">
        <f>(B60-$B$45)*627.509</f>
        <v>54.61551878139089</v>
      </c>
      <c r="F60" s="44">
        <f>G60-B60</f>
        <v>0.17733144399994671</v>
      </c>
      <c r="G60">
        <v>-835.83202700000004</v>
      </c>
      <c r="H60" s="13">
        <f>(G60-$G$45)*627.509</f>
        <v>49.674239948999464</v>
      </c>
      <c r="I60" s="83"/>
      <c r="L60" s="95"/>
      <c r="M60" s="95"/>
      <c r="P60" s="78"/>
      <c r="Q60" s="78"/>
      <c r="R60" s="78"/>
      <c r="S60" s="78"/>
      <c r="T60" s="78"/>
      <c r="U60" s="78"/>
      <c r="V60" s="78"/>
      <c r="W60" s="78"/>
    </row>
    <row r="61" spans="1:23">
      <c r="A61" s="11"/>
      <c r="L61" s="77"/>
      <c r="M61" s="77"/>
      <c r="P61" s="78"/>
      <c r="Q61" s="78"/>
      <c r="R61" s="78"/>
      <c r="S61" s="78"/>
      <c r="T61" s="78"/>
      <c r="U61" s="78"/>
      <c r="V61" s="78"/>
      <c r="W61" s="78"/>
    </row>
    <row r="62" spans="1:23">
      <c r="A62" t="s">
        <v>204</v>
      </c>
      <c r="B62">
        <v>-607.15780765900001</v>
      </c>
      <c r="C62" s="13">
        <f>(B62+B63-$B$45)*627.51</f>
        <v>-2.8868867379536947</v>
      </c>
      <c r="F62" s="44">
        <f>G62-B62</f>
        <v>0.12248765900005765</v>
      </c>
      <c r="G62">
        <v>-607.03531999999996</v>
      </c>
      <c r="H62" s="13">
        <f>(G62+G63-$G$45)*627.51</f>
        <v>-20.046434459967415</v>
      </c>
      <c r="P62" s="78"/>
      <c r="Q62" s="78"/>
      <c r="R62" s="78"/>
      <c r="S62" s="78"/>
      <c r="T62" s="78"/>
      <c r="U62" s="78"/>
      <c r="V62" s="78"/>
      <c r="W62" s="78"/>
    </row>
    <row r="63" spans="1:23">
      <c r="A63" t="s">
        <v>156</v>
      </c>
      <c r="B63">
        <v>-228.943186763</v>
      </c>
      <c r="C63" s="31"/>
      <c r="D63" s="13"/>
      <c r="E63" s="13"/>
      <c r="F63" s="44">
        <f>G63-B63</f>
        <v>3.5372762999998031E-2</v>
      </c>
      <c r="G63" s="44">
        <v>-228.907814</v>
      </c>
      <c r="H63" s="31"/>
      <c r="L63" s="43"/>
    </row>
    <row r="65" spans="1:23">
      <c r="A65" t="s">
        <v>142</v>
      </c>
      <c r="B65">
        <v>-607.18214576000003</v>
      </c>
      <c r="C65" s="13">
        <f>(B65+B63-$B$45)*627.51</f>
        <v>-18.159288496471287</v>
      </c>
      <c r="D65" s="31"/>
      <c r="E65" s="13"/>
      <c r="F65" s="44">
        <f>G65-B65</f>
        <v>0.12429575999999543</v>
      </c>
      <c r="G65" s="44">
        <v>-607.05785000000003</v>
      </c>
      <c r="H65" s="13">
        <f>(G65+G63-$G$45)*627.51</f>
        <v>-34.18423476001405</v>
      </c>
      <c r="L65" s="43"/>
    </row>
    <row r="66" spans="1:23" s="26" customFormat="1" ht="17" thickBot="1">
      <c r="A66" s="8"/>
    </row>
    <row r="67" spans="1:23" ht="17" thickBot="1">
      <c r="A67" s="128" t="s">
        <v>40</v>
      </c>
      <c r="B67" s="133"/>
      <c r="C67" s="133"/>
      <c r="D67" s="133"/>
    </row>
    <row r="68" spans="1:23">
      <c r="P68" s="3" t="s">
        <v>154</v>
      </c>
      <c r="Q68" s="4"/>
      <c r="R68" s="4" t="s">
        <v>1</v>
      </c>
      <c r="S68" s="4"/>
      <c r="T68" s="4"/>
      <c r="U68" s="4"/>
      <c r="V68" s="4"/>
      <c r="W68" s="5"/>
    </row>
    <row r="69" spans="1:23">
      <c r="A69" t="s">
        <v>136</v>
      </c>
      <c r="B69" s="44">
        <v>-836.09639387899995</v>
      </c>
      <c r="C69" s="13"/>
      <c r="D69" s="13"/>
      <c r="E69" s="44"/>
      <c r="F69" s="44">
        <f>G69-B69</f>
        <v>0.18520587899990915</v>
      </c>
      <c r="G69" s="44">
        <v>-835.91118800000004</v>
      </c>
      <c r="H69" s="13"/>
      <c r="L69" s="43"/>
      <c r="P69" s="11" t="s">
        <v>3</v>
      </c>
      <c r="R69" t="s">
        <v>4</v>
      </c>
      <c r="W69" s="12"/>
    </row>
    <row r="70" spans="1:23" ht="17" thickBot="1">
      <c r="B70" s="43"/>
      <c r="C70" s="13"/>
      <c r="D70" s="13"/>
      <c r="E70" s="43"/>
      <c r="F70" s="43"/>
      <c r="G70" s="43"/>
      <c r="H70" s="13"/>
      <c r="L70" s="43"/>
      <c r="P70" s="11" t="s">
        <v>7</v>
      </c>
      <c r="R70">
        <v>123.648</v>
      </c>
      <c r="T70" s="14" t="s">
        <v>41</v>
      </c>
      <c r="U70" s="15" t="s">
        <v>42</v>
      </c>
      <c r="V70" s="14" t="s">
        <v>43</v>
      </c>
      <c r="W70" s="12"/>
    </row>
    <row r="71" spans="1:23">
      <c r="A71" t="s">
        <v>148</v>
      </c>
      <c r="B71">
        <v>-912.429669816</v>
      </c>
      <c r="C71" s="13">
        <f>(B71-B72-B69)*627.51</f>
        <v>35.414206004016897</v>
      </c>
      <c r="F71" s="44">
        <f>G71-B71</f>
        <v>0.2088233841661804</v>
      </c>
      <c r="G71">
        <f>V71</f>
        <v>-912.22084643183382</v>
      </c>
      <c r="H71" s="13">
        <f>(G71-$G$72-$G$69)*627.51</f>
        <v>48.36757231000815</v>
      </c>
      <c r="I71" s="27" t="s">
        <v>26</v>
      </c>
      <c r="L71" s="143" t="s">
        <v>39</v>
      </c>
      <c r="M71" s="144"/>
      <c r="P71" s="11" t="s">
        <v>18</v>
      </c>
      <c r="R71" s="39">
        <v>0</v>
      </c>
      <c r="T71">
        <v>-912.16380400000003</v>
      </c>
      <c r="U71">
        <f>-298.15*(R70-R76)/(1000*627.51)</f>
        <v>-5.7042431833755625E-2</v>
      </c>
      <c r="V71">
        <f>U71+T71</f>
        <v>-912.22084643183382</v>
      </c>
      <c r="W71" s="12"/>
    </row>
    <row r="72" spans="1:23" ht="17" thickBot="1">
      <c r="A72" t="s">
        <v>44</v>
      </c>
      <c r="B72">
        <v>-76.389712019300006</v>
      </c>
      <c r="F72" s="44">
        <f>G72-B72</f>
        <v>2.9750193000097624E-3</v>
      </c>
      <c r="G72" s="43">
        <v>-76.386736999999997</v>
      </c>
      <c r="L72" s="28">
        <v>-195.56659999999999</v>
      </c>
      <c r="M72" s="30">
        <v>-55.798099999999998</v>
      </c>
      <c r="P72" s="11" t="s">
        <v>19</v>
      </c>
      <c r="R72">
        <v>42.497999999999998</v>
      </c>
      <c r="W72" s="12"/>
    </row>
    <row r="73" spans="1:23">
      <c r="M73" t="s">
        <v>28</v>
      </c>
      <c r="P73" s="11" t="s">
        <v>21</v>
      </c>
      <c r="R73" s="40">
        <v>33.018000000000001</v>
      </c>
      <c r="W73" s="12"/>
    </row>
    <row r="74" spans="1:23">
      <c r="A74" t="s">
        <v>156</v>
      </c>
      <c r="B74">
        <v>-228.943186763</v>
      </c>
      <c r="C74" s="13"/>
      <c r="D74" s="13"/>
      <c r="E74" s="13"/>
      <c r="F74" s="44">
        <f>G74-B74</f>
        <v>3.5372762999998031E-2</v>
      </c>
      <c r="G74" s="43">
        <v>-228.907814</v>
      </c>
      <c r="H74" s="31"/>
      <c r="L74" s="43"/>
      <c r="P74" s="11" t="s">
        <v>22</v>
      </c>
      <c r="R74" s="41">
        <v>48.133000000000003</v>
      </c>
      <c r="W74" s="12"/>
    </row>
    <row r="75" spans="1:23">
      <c r="A75" t="s">
        <v>157</v>
      </c>
      <c r="B75">
        <v>-683.55099439599996</v>
      </c>
      <c r="C75" s="13">
        <f>(B75+B74-B72-B69)*627.51</f>
        <v>-5.0673068418726599</v>
      </c>
      <c r="F75" s="44">
        <f>G75-B75</f>
        <v>0.15102539599990905</v>
      </c>
      <c r="G75" s="43">
        <v>-683.39996900000006</v>
      </c>
      <c r="H75" s="13">
        <f>(G75+G74-G72-G69)*627.51</f>
        <v>-6.1859935800052464</v>
      </c>
      <c r="L75" s="43"/>
      <c r="P75" s="11" t="s">
        <v>23</v>
      </c>
      <c r="R75">
        <v>3.8610000000000002</v>
      </c>
      <c r="W75" s="12"/>
    </row>
    <row r="76" spans="1:23">
      <c r="P76" s="11" t="s">
        <v>24</v>
      </c>
      <c r="R76">
        <v>3.5920000000000001</v>
      </c>
      <c r="W76" s="12"/>
    </row>
    <row r="77" spans="1:23" ht="17" thickBot="1">
      <c r="P77" s="8" t="s">
        <v>25</v>
      </c>
      <c r="Q77" s="26"/>
      <c r="R77" s="26">
        <v>3.5470000000000002</v>
      </c>
      <c r="S77" s="26"/>
      <c r="T77" s="26"/>
      <c r="U77" s="26"/>
      <c r="V77" s="26"/>
      <c r="W77" s="10"/>
    </row>
    <row r="79" spans="1:23" ht="17" thickBot="1"/>
    <row r="80" spans="1:23" s="4" customFormat="1">
      <c r="A80" s="141" t="s">
        <v>205</v>
      </c>
      <c r="B80" s="142"/>
      <c r="C80" s="142"/>
      <c r="D80" s="142"/>
    </row>
    <row r="81" spans="1:9">
      <c r="A81" t="s">
        <v>70</v>
      </c>
      <c r="B81">
        <v>-835.99849702200004</v>
      </c>
      <c r="C81" s="13">
        <f>(B81-$B$8)*627.51</f>
        <v>61.431256736013324</v>
      </c>
      <c r="F81" s="44">
        <f>G81-B81</f>
        <v>0.1801790220000612</v>
      </c>
      <c r="G81">
        <v>-835.81831799999998</v>
      </c>
      <c r="H81" s="13">
        <f>(G81-$G$8)*627.51</f>
        <v>58.276853700038743</v>
      </c>
      <c r="I81" s="13"/>
    </row>
    <row r="82" spans="1:9">
      <c r="A82" t="s">
        <v>71</v>
      </c>
      <c r="B82">
        <v>-835.99429230999999</v>
      </c>
      <c r="C82" s="13">
        <f>(B82-$B$8)*627.51</f>
        <v>64.069755563162275</v>
      </c>
      <c r="F82" s="44">
        <f>G82-B82</f>
        <v>0.17856630999995105</v>
      </c>
      <c r="G82">
        <v>-835.81572600000004</v>
      </c>
      <c r="H82" s="13">
        <f>(G82-$G$8)*627.51</f>
        <v>59.903359619998568</v>
      </c>
      <c r="I82" s="13"/>
    </row>
    <row r="83" spans="1:9">
      <c r="A83" t="s">
        <v>72</v>
      </c>
      <c r="B83">
        <v>-835.99544007300005</v>
      </c>
      <c r="C83" s="13">
        <f>(B83-$B$8)*627.51</f>
        <v>63.349522802992929</v>
      </c>
      <c r="F83" s="44">
        <f>G83-B83</f>
        <v>0.18074807300001794</v>
      </c>
      <c r="G83">
        <v>-835.81469200000004</v>
      </c>
      <c r="H83" s="13">
        <f>(G83-$G$8)*627.51</f>
        <v>60.552204960001198</v>
      </c>
      <c r="I83" s="13"/>
    </row>
    <row r="84" spans="1:9">
      <c r="A84" t="s">
        <v>73</v>
      </c>
      <c r="B84">
        <v>-835.99849696499996</v>
      </c>
      <c r="C84" s="13">
        <f>(B84-$B$8)*627.51</f>
        <v>61.431292504133104</v>
      </c>
      <c r="F84" s="44">
        <f>G84-B84</f>
        <v>0.18017996499997935</v>
      </c>
      <c r="G84">
        <v>-835.81831699999998</v>
      </c>
      <c r="H84" s="13">
        <f>(G84-$G$8)*627.51</f>
        <v>58.277481210037152</v>
      </c>
      <c r="I84" s="13"/>
    </row>
  </sheetData>
  <mergeCells count="9">
    <mergeCell ref="A80:D80"/>
    <mergeCell ref="A3:C3"/>
    <mergeCell ref="D3:H3"/>
    <mergeCell ref="L4:M4"/>
    <mergeCell ref="A6:D6"/>
    <mergeCell ref="L71:M71"/>
    <mergeCell ref="A37:D37"/>
    <mergeCell ref="A43:D43"/>
    <mergeCell ref="A67:D6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F2AD-260F-2042-A6D2-0BD471FD7199}">
  <dimension ref="A1:W84"/>
  <sheetViews>
    <sheetView workbookViewId="0"/>
  </sheetViews>
  <sheetFormatPr baseColWidth="10" defaultRowHeight="16"/>
  <cols>
    <col min="1" max="1" width="27.6640625" customWidth="1"/>
    <col min="6" max="6" width="17.1640625" customWidth="1"/>
    <col min="9" max="9" width="12.1640625" customWidth="1"/>
    <col min="15" max="16" width="12.1640625" bestFit="1" customWidth="1"/>
    <col min="21" max="21" width="12.1640625" customWidth="1"/>
    <col min="22" max="22" width="15" customWidth="1"/>
  </cols>
  <sheetData>
    <row r="1" spans="1:23" ht="19">
      <c r="A1" s="1" t="s">
        <v>49</v>
      </c>
      <c r="B1" s="43"/>
      <c r="C1" s="43"/>
      <c r="D1" s="43"/>
      <c r="E1" s="43"/>
      <c r="F1" s="43"/>
      <c r="G1" s="43"/>
      <c r="H1" s="43"/>
      <c r="I1" s="80"/>
      <c r="J1" s="80"/>
      <c r="P1" s="78"/>
      <c r="Q1" s="78"/>
      <c r="R1" s="78"/>
      <c r="S1" s="78"/>
      <c r="T1" s="78"/>
      <c r="U1" s="78"/>
      <c r="V1" s="78"/>
      <c r="W1" s="78"/>
    </row>
    <row r="2" spans="1:23">
      <c r="A2" t="s">
        <v>2</v>
      </c>
      <c r="B2" s="6"/>
      <c r="C2" s="67"/>
      <c r="D2" s="67"/>
      <c r="E2" s="67"/>
      <c r="G2" s="43"/>
      <c r="H2" s="43"/>
      <c r="I2" s="78"/>
      <c r="J2" s="79"/>
      <c r="P2" s="78"/>
      <c r="Q2" s="78"/>
      <c r="R2" s="78"/>
      <c r="S2" s="78"/>
      <c r="T2" s="78"/>
      <c r="U2" s="78"/>
      <c r="V2" s="78"/>
      <c r="W2" s="78"/>
    </row>
    <row r="3" spans="1:23" ht="17" thickBot="1">
      <c r="A3" s="138" t="s">
        <v>5</v>
      </c>
      <c r="B3" s="138"/>
      <c r="C3" s="138"/>
      <c r="D3" s="138" t="s">
        <v>165</v>
      </c>
      <c r="E3" s="138"/>
      <c r="F3" s="138"/>
      <c r="G3" s="138"/>
      <c r="H3" s="138"/>
      <c r="J3" s="13"/>
      <c r="P3" s="78"/>
      <c r="Q3" s="78"/>
      <c r="R3" s="78"/>
      <c r="S3" s="78"/>
      <c r="T3" s="78"/>
      <c r="U3" s="86"/>
      <c r="V3" s="78"/>
      <c r="W3" s="78"/>
    </row>
    <row r="4" spans="1:23" ht="35" thickBot="1">
      <c r="A4" s="16" t="s">
        <v>8</v>
      </c>
      <c r="B4" s="7" t="s">
        <v>9</v>
      </c>
      <c r="C4" s="17" t="s">
        <v>10</v>
      </c>
      <c r="D4" s="17"/>
      <c r="E4" s="17"/>
      <c r="F4" s="17" t="s">
        <v>163</v>
      </c>
      <c r="G4" s="18" t="s">
        <v>11</v>
      </c>
      <c r="H4" s="19" t="s">
        <v>12</v>
      </c>
      <c r="L4" s="139" t="s">
        <v>17</v>
      </c>
      <c r="M4" s="140"/>
      <c r="P4" s="78"/>
      <c r="Q4" s="78"/>
      <c r="R4" s="78"/>
      <c r="S4" s="78"/>
      <c r="T4" s="78"/>
      <c r="U4" s="78"/>
      <c r="V4" s="78"/>
      <c r="W4" s="78"/>
    </row>
    <row r="5" spans="1:23">
      <c r="P5" s="78"/>
      <c r="Q5" s="78"/>
      <c r="R5" s="78"/>
      <c r="S5" s="78"/>
      <c r="T5" s="78"/>
      <c r="U5" s="78"/>
      <c r="V5" s="78"/>
      <c r="W5" s="78"/>
    </row>
    <row r="6" spans="1:23">
      <c r="A6" s="133" t="s">
        <v>20</v>
      </c>
      <c r="B6" s="133"/>
      <c r="C6" s="133"/>
      <c r="D6" s="133"/>
      <c r="P6" s="78"/>
      <c r="Q6" s="78"/>
      <c r="R6" s="78"/>
      <c r="S6" s="78"/>
      <c r="T6" s="78"/>
      <c r="U6" s="78"/>
      <c r="V6" s="78"/>
      <c r="W6" s="78"/>
    </row>
    <row r="7" spans="1:23">
      <c r="B7" s="22"/>
      <c r="C7" s="22"/>
      <c r="D7" s="22"/>
      <c r="F7" s="43" t="s">
        <v>64</v>
      </c>
      <c r="P7" s="78"/>
      <c r="Q7" s="78"/>
      <c r="R7" s="78"/>
      <c r="S7" s="78"/>
      <c r="T7" s="78"/>
      <c r="U7" s="78"/>
      <c r="V7" s="78"/>
      <c r="W7" s="78"/>
    </row>
    <row r="8" spans="1:23">
      <c r="A8" t="s">
        <v>136</v>
      </c>
      <c r="B8" s="43">
        <v>-836.66210750699997</v>
      </c>
      <c r="C8" s="13"/>
      <c r="D8" s="13"/>
      <c r="E8" s="43"/>
      <c r="F8" s="43">
        <f>G8-B8</f>
        <v>0.18658350700002302</v>
      </c>
      <c r="G8" s="43">
        <v>-836.47552399999995</v>
      </c>
      <c r="H8" s="13"/>
      <c r="P8" s="78"/>
      <c r="Q8" s="78"/>
      <c r="R8" s="78"/>
      <c r="S8" s="78"/>
      <c r="T8" s="78"/>
      <c r="U8" s="78"/>
      <c r="V8" s="78"/>
      <c r="W8" s="78"/>
    </row>
    <row r="9" spans="1:23">
      <c r="A9" t="s">
        <v>137</v>
      </c>
      <c r="B9" s="6">
        <v>-836.56783959500001</v>
      </c>
      <c r="C9" s="13">
        <f>(B9-$B$8)*627.509</f>
        <v>59.153963191185333</v>
      </c>
      <c r="D9" s="23"/>
      <c r="E9" s="23"/>
      <c r="F9" s="43">
        <f>G9-B9</f>
        <v>0.1811855949999881</v>
      </c>
      <c r="G9" s="6">
        <v>-836.38665400000002</v>
      </c>
      <c r="H9" s="13">
        <f>(G9-$G$8)*627.509</f>
        <v>55.766724829955415</v>
      </c>
      <c r="I9" s="6"/>
      <c r="J9" s="6"/>
      <c r="K9" s="6"/>
      <c r="L9" s="6"/>
      <c r="M9" s="6"/>
      <c r="N9" s="6"/>
      <c r="O9" s="6"/>
      <c r="P9" s="78"/>
      <c r="Q9" s="78"/>
      <c r="R9" s="78"/>
      <c r="S9" s="78"/>
      <c r="T9" s="78"/>
      <c r="U9" s="78"/>
      <c r="V9" s="78"/>
      <c r="W9" s="78"/>
    </row>
    <row r="10" spans="1:23">
      <c r="A10" s="68"/>
      <c r="C10" s="13"/>
      <c r="D10" s="13"/>
      <c r="I10" s="25"/>
      <c r="P10" s="78"/>
      <c r="Q10" s="78"/>
      <c r="R10" s="78"/>
      <c r="S10" s="78"/>
      <c r="T10" s="78"/>
      <c r="U10" s="78"/>
      <c r="V10" s="78"/>
      <c r="W10" s="78"/>
    </row>
    <row r="11" spans="1:23">
      <c r="A11" t="s">
        <v>138</v>
      </c>
      <c r="B11">
        <v>-836.56430368400004</v>
      </c>
      <c r="C11" s="13">
        <f>(B11-$B$8)*627.51</f>
        <v>61.372876970689596</v>
      </c>
      <c r="F11" s="43">
        <f>G11-B11</f>
        <v>0.18112368399999923</v>
      </c>
      <c r="G11">
        <v>-836.38318000000004</v>
      </c>
      <c r="H11" s="13">
        <f>(G11-$G$8)*627.51</f>
        <v>57.946783439944674</v>
      </c>
      <c r="I11" s="13"/>
      <c r="J11" s="83"/>
      <c r="L11" s="82"/>
      <c r="M11" s="82"/>
      <c r="N11" s="82"/>
    </row>
    <row r="12" spans="1:23">
      <c r="C12" s="13"/>
      <c r="H12" s="13"/>
      <c r="L12" s="67"/>
      <c r="M12" s="67"/>
      <c r="N12" s="67"/>
    </row>
    <row r="13" spans="1:23">
      <c r="A13" t="s">
        <v>144</v>
      </c>
      <c r="B13">
        <v>-836.56419012499998</v>
      </c>
      <c r="C13" s="13">
        <f t="shared" ref="C13:C15" si="0">(B13-$B$8)*627.51</f>
        <v>61.444136378814633</v>
      </c>
      <c r="F13" s="43">
        <f>G13-B13</f>
        <v>0.1804471250000006</v>
      </c>
      <c r="G13">
        <v>-836.38374299999998</v>
      </c>
      <c r="H13" s="13">
        <f t="shared" ref="H13:H15" si="1">(G13-$G$8)*627.51</f>
        <v>57.593495309980561</v>
      </c>
      <c r="L13" s="74"/>
      <c r="M13" s="74"/>
      <c r="N13" s="74"/>
    </row>
    <row r="14" spans="1:23">
      <c r="L14" s="74"/>
      <c r="M14" s="74"/>
      <c r="N14" s="74"/>
    </row>
    <row r="15" spans="1:23">
      <c r="A15" t="s">
        <v>145</v>
      </c>
      <c r="B15">
        <v>-836.56008083999996</v>
      </c>
      <c r="C15" s="13">
        <f t="shared" si="0"/>
        <v>64.022753809181467</v>
      </c>
      <c r="F15" s="43">
        <f>G15-B15</f>
        <v>0.18002683999998226</v>
      </c>
      <c r="G15">
        <v>-836.38005399999997</v>
      </c>
      <c r="H15" s="13">
        <f t="shared" si="1"/>
        <v>59.908379699985893</v>
      </c>
      <c r="L15" s="74"/>
      <c r="M15" s="74"/>
      <c r="N15" s="74"/>
    </row>
    <row r="16" spans="1:23">
      <c r="I16" s="25"/>
      <c r="L16" s="74"/>
      <c r="M16" s="74"/>
      <c r="N16" s="74"/>
    </row>
    <row r="17" spans="1:14">
      <c r="A17" t="s">
        <v>139</v>
      </c>
      <c r="B17">
        <v>-836.55799185000001</v>
      </c>
      <c r="C17" s="13">
        <f t="shared" ref="C17" si="2">(B17-$B$8)*627.51</f>
        <v>65.333615924048487</v>
      </c>
      <c r="D17" s="13"/>
      <c r="F17" s="43">
        <f>G17-B17</f>
        <v>0.17966384999999718</v>
      </c>
      <c r="G17">
        <v>-836.37832800000001</v>
      </c>
      <c r="H17" s="13">
        <f t="shared" ref="H17" si="3">(G17-$G$8)*627.51</f>
        <v>60.99146195996228</v>
      </c>
      <c r="I17" s="13"/>
      <c r="L17" s="82"/>
      <c r="M17" s="82"/>
      <c r="N17" s="74"/>
    </row>
    <row r="19" spans="1:14">
      <c r="A19" t="s">
        <v>140</v>
      </c>
      <c r="B19">
        <v>-836.59042990600005</v>
      </c>
      <c r="C19" s="13">
        <f>(B19-$B$8)*627.51</f>
        <v>44.978411403459411</v>
      </c>
      <c r="F19" s="43">
        <f>G19-B19</f>
        <v>0.17945090600005642</v>
      </c>
      <c r="G19">
        <v>-836.410979</v>
      </c>
      <c r="H19" s="13">
        <f>(G19-$G$8)*627.51</f>
        <v>40.502632949970369</v>
      </c>
      <c r="I19" s="25"/>
    </row>
    <row r="20" spans="1:14">
      <c r="C20" s="13"/>
      <c r="H20" s="13"/>
      <c r="I20" s="25"/>
    </row>
    <row r="21" spans="1:14">
      <c r="A21" t="s">
        <v>141</v>
      </c>
      <c r="B21">
        <v>-836.57524052799999</v>
      </c>
      <c r="C21" s="13">
        <f>(B21-$B$8)*627.51</f>
        <v>54.509897992276528</v>
      </c>
      <c r="D21" s="43"/>
      <c r="F21" s="43">
        <f>G21-B21</f>
        <v>0.17708852800001296</v>
      </c>
      <c r="G21">
        <v>-836.39815199999998</v>
      </c>
      <c r="H21" s="13">
        <f>(G21-$G$8)*627.51</f>
        <v>48.55170371998021</v>
      </c>
      <c r="I21" s="13"/>
    </row>
    <row r="22" spans="1:14">
      <c r="D22" s="43"/>
      <c r="E22" s="13"/>
      <c r="H22" s="13"/>
      <c r="I22" s="13"/>
    </row>
    <row r="23" spans="1:14">
      <c r="A23" t="s">
        <v>142</v>
      </c>
      <c r="B23">
        <v>-607.93434969800001</v>
      </c>
      <c r="C23" s="13">
        <f>(B23+B24-$B$8)*627.51</f>
        <v>58.86362449574596</v>
      </c>
      <c r="F23" s="43">
        <f>G23-B23</f>
        <v>0.13274369800001296</v>
      </c>
      <c r="G23">
        <v>-607.80160599999999</v>
      </c>
      <c r="H23" s="13">
        <f>(G23+G24-$G$8)*627.51</f>
        <v>39.337974389985924</v>
      </c>
    </row>
    <row r="24" spans="1:14">
      <c r="A24" t="s">
        <v>127</v>
      </c>
      <c r="B24">
        <v>-228.63395273099999</v>
      </c>
      <c r="F24" s="97">
        <f>G24-B24</f>
        <v>2.2723730999985037E-2</v>
      </c>
      <c r="G24">
        <v>-228.61122900000001</v>
      </c>
      <c r="L24" s="43"/>
    </row>
    <row r="25" spans="1:14">
      <c r="F25" s="69"/>
      <c r="L25" s="69"/>
    </row>
    <row r="26" spans="1:14">
      <c r="A26" s="23" t="s">
        <v>153</v>
      </c>
      <c r="B26">
        <v>-607.91739380199999</v>
      </c>
      <c r="C26" s="13">
        <f>(B26+B24-B8)*627.51</f>
        <v>69.5036187947142</v>
      </c>
      <c r="F26" s="43">
        <f>G26-B26</f>
        <v>0.1330068019999544</v>
      </c>
      <c r="G26">
        <v>-607.78438700000004</v>
      </c>
      <c r="H26" s="13">
        <f>(G26+G24-G8)*627.51</f>
        <v>50.143069079957421</v>
      </c>
    </row>
    <row r="28" spans="1:14">
      <c r="A28" t="s">
        <v>152</v>
      </c>
      <c r="B28">
        <v>-607.544686673</v>
      </c>
      <c r="C28" s="13">
        <f>(B28+B31-$B$8)*627.51</f>
        <v>9.2113234566291151</v>
      </c>
      <c r="F28" s="43">
        <f>G28-B28</f>
        <v>0.1210336730000563</v>
      </c>
      <c r="G28">
        <v>-607.42365299999994</v>
      </c>
      <c r="H28" s="13">
        <f>(G28+G31-$G$8)*627.51</f>
        <v>-9.6134531999838373</v>
      </c>
    </row>
    <row r="30" spans="1:14">
      <c r="A30" t="s">
        <v>155</v>
      </c>
      <c r="B30">
        <v>-607.56728308899994</v>
      </c>
      <c r="C30" s="13">
        <f>(B30+B31-$B$8)*627.51</f>
        <v>-4.9681535474945573</v>
      </c>
      <c r="F30" s="43">
        <f>G30-B30</f>
        <v>0.12330008899994027</v>
      </c>
      <c r="G30">
        <v>-607.443983</v>
      </c>
      <c r="H30" s="13">
        <f>(G30+G31-$G$8)*627.51</f>
        <v>-22.370731500020316</v>
      </c>
    </row>
    <row r="31" spans="1:14">
      <c r="A31" t="s">
        <v>156</v>
      </c>
      <c r="B31">
        <v>-229.10274166799999</v>
      </c>
      <c r="C31" s="31"/>
      <c r="D31" s="13"/>
      <c r="E31" s="13"/>
      <c r="F31" s="44">
        <f>G31-B31</f>
        <v>3.5550667999984853E-2</v>
      </c>
      <c r="G31" s="43">
        <v>-229.06719100000001</v>
      </c>
      <c r="H31" s="31"/>
      <c r="L31" s="43"/>
    </row>
    <row r="33" spans="1:20">
      <c r="A33" t="s">
        <v>143</v>
      </c>
      <c r="B33">
        <v>-607.59012103999999</v>
      </c>
      <c r="C33" s="13">
        <f>(B33+B31-$B$8)*627.51</f>
        <v>-19.29919617953108</v>
      </c>
      <c r="D33" s="31"/>
      <c r="E33" s="13"/>
      <c r="F33" s="43">
        <f>G33-B33</f>
        <v>0.12494103999995332</v>
      </c>
      <c r="G33" s="43">
        <v>-607.46518000000003</v>
      </c>
      <c r="H33" s="13">
        <f>(G33+G31-$G$8)*627.51</f>
        <v>-35.67206097003865</v>
      </c>
      <c r="L33" s="43"/>
    </row>
    <row r="34" spans="1:20">
      <c r="C34" s="13"/>
      <c r="H34" s="13"/>
      <c r="I34" s="13"/>
      <c r="L34" s="43"/>
    </row>
    <row r="36" spans="1:20" ht="17" thickBot="1">
      <c r="E36" s="26"/>
    </row>
    <row r="37" spans="1:20" s="4" customFormat="1">
      <c r="A37" s="141" t="s">
        <v>36</v>
      </c>
      <c r="B37" s="142"/>
      <c r="C37" s="142"/>
      <c r="D37" s="142"/>
    </row>
    <row r="38" spans="1:20">
      <c r="A38" s="33"/>
    </row>
    <row r="39" spans="1:20">
      <c r="A39" s="23" t="s">
        <v>136</v>
      </c>
      <c r="B39" s="43">
        <v>-836.66210750699997</v>
      </c>
      <c r="C39" s="13"/>
      <c r="D39" s="13"/>
      <c r="E39" s="43"/>
      <c r="F39" s="44">
        <f>G39-B39</f>
        <v>0.18658350700002302</v>
      </c>
      <c r="G39" s="43">
        <v>-836.47552399999995</v>
      </c>
      <c r="H39" s="13"/>
      <c r="Q39" s="34"/>
    </row>
    <row r="40" spans="1:20">
      <c r="A40" s="36" t="s">
        <v>146</v>
      </c>
      <c r="B40" s="43">
        <v>-836.59791952800003</v>
      </c>
      <c r="C40" s="13">
        <f>(B40-$B$39)*627.51</f>
        <v>40.278598702251927</v>
      </c>
      <c r="D40" s="13"/>
      <c r="E40" s="43"/>
      <c r="F40" s="43">
        <f>G40-B40</f>
        <v>0.1843365280000171</v>
      </c>
      <c r="G40" s="43">
        <v>-836.41358300000002</v>
      </c>
      <c r="H40" s="13">
        <f>(G40-$G$39)*627.51</f>
        <v>38.868596909958214</v>
      </c>
      <c r="Q40" s="34"/>
    </row>
    <row r="41" spans="1:20">
      <c r="A41" s="11"/>
      <c r="B41" s="43"/>
      <c r="C41" s="13"/>
      <c r="D41" s="13"/>
      <c r="E41" s="43"/>
      <c r="F41" s="43"/>
      <c r="G41" s="43"/>
      <c r="H41" s="13"/>
      <c r="Q41" s="34"/>
    </row>
    <row r="42" spans="1:20" s="26" customFormat="1" ht="17" thickBot="1">
      <c r="A42" s="8"/>
      <c r="C42" s="9"/>
      <c r="H42" s="9"/>
      <c r="L42" s="35"/>
    </row>
    <row r="43" spans="1:20">
      <c r="A43" s="128" t="s">
        <v>37</v>
      </c>
      <c r="B43" s="133"/>
      <c r="C43" s="133"/>
      <c r="D43" s="133"/>
      <c r="E43" s="4"/>
      <c r="H43" s="13"/>
      <c r="L43" s="43"/>
    </row>
    <row r="44" spans="1:20">
      <c r="A44" s="11"/>
    </row>
    <row r="45" spans="1:20">
      <c r="A45" t="s">
        <v>198</v>
      </c>
      <c r="B45" s="43">
        <v>-836.66210750699997</v>
      </c>
      <c r="C45" s="13"/>
      <c r="D45" s="13"/>
      <c r="E45" s="43"/>
      <c r="F45" s="43">
        <f>G45-B45</f>
        <v>0.18658350700002302</v>
      </c>
      <c r="G45" s="43">
        <v>-836.47552399999995</v>
      </c>
      <c r="H45" s="13"/>
      <c r="Q45" s="34"/>
    </row>
    <row r="46" spans="1:20">
      <c r="A46" t="s">
        <v>199</v>
      </c>
      <c r="B46" s="6">
        <v>-836.56783959500001</v>
      </c>
      <c r="C46" s="13">
        <f>(B46-$B$45)*627.509</f>
        <v>59.153963191185333</v>
      </c>
      <c r="D46" s="23"/>
      <c r="E46" s="23"/>
      <c r="F46" s="43">
        <f>G46-B46</f>
        <v>0.1811855949999881</v>
      </c>
      <c r="G46" s="6">
        <v>-836.38665400000002</v>
      </c>
      <c r="H46" s="13">
        <f>(G46-$G$45)*627.509</f>
        <v>55.766724829955415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>
      <c r="A47" s="111"/>
      <c r="I47" s="25"/>
    </row>
    <row r="48" spans="1:20">
      <c r="A48" t="s">
        <v>201</v>
      </c>
      <c r="B48">
        <v>-836.56430368400004</v>
      </c>
      <c r="C48" s="13">
        <f>(B48-$B$45)*627.509</f>
        <v>61.3727791668666</v>
      </c>
      <c r="F48" s="43">
        <f>G48-B48</f>
        <v>0.18112368399999923</v>
      </c>
      <c r="G48">
        <v>-836.38318000000004</v>
      </c>
      <c r="H48" s="13">
        <f>(G48-$G$45)*627.509</f>
        <v>57.946691095944672</v>
      </c>
      <c r="I48" s="13"/>
      <c r="J48" s="83"/>
      <c r="L48" s="45"/>
      <c r="M48" s="45"/>
    </row>
    <row r="49" spans="1:23">
      <c r="C49" s="13"/>
      <c r="H49" s="13"/>
      <c r="L49" s="43"/>
    </row>
    <row r="50" spans="1:23">
      <c r="A50" t="s">
        <v>136</v>
      </c>
      <c r="B50">
        <v>-836.56419012499998</v>
      </c>
      <c r="C50" s="13">
        <f>(B50-$B$45)*627.509</f>
        <v>61.444038461432633</v>
      </c>
      <c r="F50" s="43">
        <f>G50-B50</f>
        <v>0.1804471250000006</v>
      </c>
      <c r="G50">
        <v>-836.38374299999998</v>
      </c>
      <c r="H50" s="13">
        <f>(G50-$G$45)*627.509</f>
        <v>57.593403528980566</v>
      </c>
    </row>
    <row r="51" spans="1:23">
      <c r="A51" s="11"/>
      <c r="I51" s="25"/>
    </row>
    <row r="52" spans="1:23">
      <c r="A52" t="s">
        <v>206</v>
      </c>
      <c r="B52" s="44">
        <v>-836.52337117800005</v>
      </c>
      <c r="C52" s="13">
        <f>(B52-$B$45)*627.509</f>
        <v>87.058295074414389</v>
      </c>
      <c r="D52" s="13"/>
      <c r="E52" s="43"/>
      <c r="F52" s="43">
        <f>G52-B52</f>
        <v>0.17913817800001652</v>
      </c>
      <c r="G52" s="44">
        <v>-836.34423300000003</v>
      </c>
      <c r="H52" s="13">
        <f>(G52-$G$45)*627.509</f>
        <v>82.38628411894932</v>
      </c>
      <c r="I52" s="13"/>
    </row>
    <row r="53" spans="1:23">
      <c r="B53" s="43"/>
      <c r="C53" s="13"/>
      <c r="D53" s="13"/>
      <c r="E53" s="43"/>
      <c r="F53" s="43"/>
      <c r="G53" s="43"/>
      <c r="H53" s="13"/>
      <c r="I53" s="13"/>
      <c r="P53" s="78"/>
      <c r="Q53" s="78"/>
      <c r="R53" s="78"/>
      <c r="S53" s="78"/>
      <c r="T53" s="78"/>
      <c r="U53" s="78"/>
      <c r="V53" s="78"/>
      <c r="W53" s="78"/>
    </row>
    <row r="54" spans="1:23">
      <c r="A54" t="s">
        <v>147</v>
      </c>
      <c r="B54" s="100">
        <v>-836.52702875199998</v>
      </c>
      <c r="C54" s="13">
        <f>(B54-$B$45)*627.51</f>
        <v>84.763269550046857</v>
      </c>
      <c r="D54" s="13"/>
      <c r="E54" s="43"/>
      <c r="F54" s="100">
        <f>G54-B54</f>
        <v>0.18015775200001372</v>
      </c>
      <c r="G54" s="100">
        <v>-836.34687099999996</v>
      </c>
      <c r="H54" s="13">
        <f>(G54-$G$45)*627.509</f>
        <v>80.730915376991021</v>
      </c>
      <c r="I54" s="13"/>
      <c r="L54" s="43"/>
      <c r="P54" s="78"/>
      <c r="Q54" s="78"/>
      <c r="R54" s="78"/>
      <c r="S54" s="78"/>
      <c r="T54" s="78"/>
      <c r="U54" s="78"/>
      <c r="V54" s="78"/>
      <c r="W54" s="78"/>
    </row>
    <row r="55" spans="1:23">
      <c r="B55" s="43"/>
      <c r="C55" s="13"/>
      <c r="D55" s="13"/>
      <c r="E55" s="43"/>
      <c r="F55" s="43"/>
      <c r="G55" s="43"/>
      <c r="H55" s="13"/>
      <c r="I55" s="38"/>
      <c r="L55" s="43"/>
      <c r="P55" s="78"/>
      <c r="Q55" s="78"/>
      <c r="R55" s="78"/>
      <c r="S55" s="78"/>
      <c r="T55" s="78"/>
      <c r="U55" s="86"/>
      <c r="V55" s="78"/>
      <c r="W55" s="78"/>
    </row>
    <row r="56" spans="1:23">
      <c r="A56" t="s">
        <v>143</v>
      </c>
      <c r="B56" s="43">
        <v>-836.57412858199996</v>
      </c>
      <c r="C56" s="13">
        <f>(B56-$B$45)*627.509</f>
        <v>55.207567247834923</v>
      </c>
      <c r="D56" s="13"/>
      <c r="E56" s="43"/>
      <c r="F56" s="43">
        <f>G56-B56</f>
        <v>0.1822515819999353</v>
      </c>
      <c r="G56" s="43">
        <v>-836.39187700000002</v>
      </c>
      <c r="H56" s="13">
        <f>(G56-$G$45)*627.509</f>
        <v>52.489245322954872</v>
      </c>
      <c r="I56" s="13"/>
      <c r="P56" s="78"/>
      <c r="Q56" s="78"/>
      <c r="R56" s="92"/>
      <c r="S56" s="78"/>
      <c r="T56" s="78"/>
      <c r="U56" s="78"/>
      <c r="V56" s="78"/>
      <c r="W56" s="78"/>
    </row>
    <row r="57" spans="1:23">
      <c r="A57" s="11"/>
      <c r="P57" s="78"/>
      <c r="Q57" s="78"/>
      <c r="R57" s="78"/>
      <c r="S57" s="78"/>
      <c r="T57" s="78"/>
      <c r="U57" s="78"/>
      <c r="V57" s="78"/>
      <c r="W57" s="78"/>
    </row>
    <row r="58" spans="1:23">
      <c r="A58" t="s">
        <v>144</v>
      </c>
      <c r="B58">
        <v>-836.55610365300004</v>
      </c>
      <c r="C58" s="13">
        <f>(B58-$B$45)*627.509</f>
        <v>66.518372419646369</v>
      </c>
      <c r="F58" s="43">
        <f>G58-B58</f>
        <v>0.17951365300007183</v>
      </c>
      <c r="G58">
        <v>-836.37658999999996</v>
      </c>
      <c r="H58" s="13">
        <f>(G58-$G$45)*627.509</f>
        <v>62.081975405990995</v>
      </c>
      <c r="I58" s="13"/>
      <c r="P58" s="78"/>
      <c r="Q58" s="78"/>
      <c r="R58" s="93"/>
      <c r="S58" s="78"/>
      <c r="T58" s="78"/>
      <c r="U58" s="78"/>
      <c r="V58" s="78"/>
      <c r="W58" s="78"/>
    </row>
    <row r="59" spans="1:23">
      <c r="A59" s="11"/>
      <c r="P59" s="78"/>
      <c r="Q59" s="78"/>
      <c r="R59" s="94"/>
      <c r="S59" s="78"/>
      <c r="T59" s="78"/>
      <c r="U59" s="78"/>
      <c r="V59" s="78"/>
      <c r="W59" s="78"/>
    </row>
    <row r="60" spans="1:23">
      <c r="A60" t="s">
        <v>145</v>
      </c>
      <c r="B60">
        <v>-836.57998114600002</v>
      </c>
      <c r="C60" s="13">
        <f>(B60-$B$45)*627.509</f>
        <v>51.535030664717951</v>
      </c>
      <c r="F60" s="43">
        <f>G60-B60</f>
        <v>0.17874014599999555</v>
      </c>
      <c r="G60">
        <v>-836.40124100000003</v>
      </c>
      <c r="H60" s="13">
        <f>(G60-$G$45)*627.509</f>
        <v>46.613251046951717</v>
      </c>
      <c r="I60" s="83"/>
      <c r="L60" s="82"/>
      <c r="M60" s="82"/>
      <c r="P60" s="78"/>
      <c r="Q60" s="78"/>
      <c r="R60" s="78"/>
      <c r="S60" s="78"/>
      <c r="T60" s="78"/>
      <c r="U60" s="78"/>
      <c r="V60" s="78"/>
      <c r="W60" s="78"/>
    </row>
    <row r="61" spans="1:23">
      <c r="A61" s="11"/>
      <c r="L61" s="67"/>
      <c r="M61" s="67"/>
      <c r="P61" s="78"/>
      <c r="Q61" s="78"/>
      <c r="R61" s="78"/>
      <c r="S61" s="78"/>
      <c r="T61" s="78"/>
      <c r="U61" s="78"/>
      <c r="V61" s="78"/>
      <c r="W61" s="78"/>
    </row>
    <row r="62" spans="1:23">
      <c r="A62" t="s">
        <v>204</v>
      </c>
      <c r="B62">
        <v>-607.56728308899994</v>
      </c>
      <c r="C62" s="13">
        <f>(B62+B63-$B$45)*627.51</f>
        <v>-4.9681535474945573</v>
      </c>
      <c r="F62" s="43">
        <f>G62-B62</f>
        <v>0.12330008899994027</v>
      </c>
      <c r="G62">
        <v>-607.443983</v>
      </c>
      <c r="H62" s="13">
        <f>(G62+G63-$G$45)*627.51</f>
        <v>-22.370731500020316</v>
      </c>
      <c r="L62" s="74"/>
      <c r="M62" s="74"/>
      <c r="P62" s="78"/>
      <c r="Q62" s="78"/>
      <c r="R62" s="78"/>
      <c r="S62" s="78"/>
      <c r="T62" s="78"/>
      <c r="U62" s="78"/>
      <c r="V62" s="78"/>
      <c r="W62" s="78"/>
    </row>
    <row r="63" spans="1:23">
      <c r="A63" t="s">
        <v>156</v>
      </c>
      <c r="B63">
        <v>-229.10274166799999</v>
      </c>
      <c r="C63" s="31"/>
      <c r="D63" s="13"/>
      <c r="E63" s="13"/>
      <c r="F63" s="43">
        <f>G63-B63</f>
        <v>3.5550667999984853E-2</v>
      </c>
      <c r="G63" s="43">
        <v>-229.06719100000001</v>
      </c>
      <c r="H63" s="31"/>
      <c r="L63" s="43"/>
    </row>
    <row r="65" spans="1:23">
      <c r="A65" t="s">
        <v>142</v>
      </c>
      <c r="B65">
        <v>-607.59012103999999</v>
      </c>
      <c r="C65" s="13">
        <f>(B65+B63-$B$45)*627.51</f>
        <v>-19.29919617953108</v>
      </c>
      <c r="D65" s="31"/>
      <c r="E65" s="13"/>
      <c r="F65" s="43">
        <f>G65-B65</f>
        <v>0.12494103999995332</v>
      </c>
      <c r="G65" s="43">
        <v>-607.46518000000003</v>
      </c>
      <c r="H65" s="13">
        <f>(G65+G63-$G$45)*627.51</f>
        <v>-35.67206097003865</v>
      </c>
      <c r="L65" s="43"/>
    </row>
    <row r="66" spans="1:23" s="26" customFormat="1" ht="17" thickBot="1">
      <c r="A66" s="8"/>
    </row>
    <row r="67" spans="1:23" ht="17" thickBot="1">
      <c r="A67" s="128" t="s">
        <v>40</v>
      </c>
      <c r="B67" s="133"/>
      <c r="C67" s="133"/>
      <c r="D67" s="133"/>
      <c r="E67" s="4"/>
    </row>
    <row r="68" spans="1:23">
      <c r="P68" s="3" t="s">
        <v>154</v>
      </c>
      <c r="Q68" s="4"/>
      <c r="R68" s="4" t="s">
        <v>1</v>
      </c>
      <c r="S68" s="4"/>
      <c r="T68" s="4"/>
      <c r="U68" s="4"/>
      <c r="V68" s="4"/>
      <c r="W68" s="5"/>
    </row>
    <row r="69" spans="1:23">
      <c r="A69" t="s">
        <v>136</v>
      </c>
      <c r="B69" s="43">
        <v>-836.66210750699997</v>
      </c>
      <c r="C69" s="13"/>
      <c r="D69" s="13"/>
      <c r="E69" s="43"/>
      <c r="F69" s="44">
        <f>G69-B69</f>
        <v>0.18658350700002302</v>
      </c>
      <c r="G69" s="43">
        <v>-836.47552399999995</v>
      </c>
      <c r="H69" s="13"/>
      <c r="L69" s="43"/>
      <c r="P69" s="11" t="s">
        <v>3</v>
      </c>
      <c r="R69" t="s">
        <v>4</v>
      </c>
      <c r="W69" s="12"/>
    </row>
    <row r="70" spans="1:23" ht="17" thickBot="1">
      <c r="B70" s="43"/>
      <c r="C70" s="13"/>
      <c r="D70" s="13"/>
      <c r="E70" s="43"/>
      <c r="F70" s="43"/>
      <c r="G70" s="43"/>
      <c r="H70" s="13"/>
      <c r="L70" s="43"/>
      <c r="P70" s="11" t="s">
        <v>7</v>
      </c>
      <c r="R70">
        <v>120.639</v>
      </c>
      <c r="T70" s="14" t="s">
        <v>41</v>
      </c>
      <c r="U70" s="15" t="s">
        <v>42</v>
      </c>
      <c r="V70" s="14" t="s">
        <v>43</v>
      </c>
      <c r="W70" s="12"/>
    </row>
    <row r="71" spans="1:23">
      <c r="A71" t="s">
        <v>148</v>
      </c>
      <c r="B71">
        <v>-913.04551022099997</v>
      </c>
      <c r="C71" s="13">
        <f>(B71-B72-B69)*627.51</f>
        <v>37.120906949041299</v>
      </c>
      <c r="F71" s="43">
        <f>G71-B71</f>
        <v>0.21110789804106389</v>
      </c>
      <c r="G71">
        <f>V71</f>
        <v>-912.83440232295891</v>
      </c>
      <c r="H71" s="13">
        <f>(G71-$G$72-$G$69)*627.51</f>
        <v>50.772258950036068</v>
      </c>
      <c r="I71" s="27" t="s">
        <v>26</v>
      </c>
      <c r="L71" s="143" t="s">
        <v>39</v>
      </c>
      <c r="M71" s="144"/>
      <c r="P71" s="11" t="s">
        <v>18</v>
      </c>
      <c r="R71" s="39">
        <v>0</v>
      </c>
      <c r="T71">
        <v>-912.77874299999996</v>
      </c>
      <c r="U71">
        <f>-298.15*(R70-R76)/(1000*627.51)</f>
        <v>-5.5659322958996664E-2</v>
      </c>
      <c r="V71">
        <f>U71+T71</f>
        <v>-912.83440232295891</v>
      </c>
      <c r="W71" s="12"/>
    </row>
    <row r="72" spans="1:23" ht="17" thickBot="1">
      <c r="A72" t="s">
        <v>44</v>
      </c>
      <c r="B72">
        <v>-76.442558595099996</v>
      </c>
      <c r="F72" s="44">
        <f>G72-B72</f>
        <v>2.7695950999913066E-3</v>
      </c>
      <c r="G72" s="43">
        <v>-76.439789000000005</v>
      </c>
      <c r="L72" s="28">
        <v>-150.3202</v>
      </c>
      <c r="M72" s="30">
        <v>-46.344799999999999</v>
      </c>
      <c r="P72" s="11" t="s">
        <v>19</v>
      </c>
      <c r="R72">
        <v>42.497999999999998</v>
      </c>
      <c r="W72" s="12"/>
    </row>
    <row r="73" spans="1:23">
      <c r="M73" t="s">
        <v>28</v>
      </c>
      <c r="P73" s="11" t="s">
        <v>21</v>
      </c>
      <c r="R73" s="40">
        <v>33.018000000000001</v>
      </c>
      <c r="W73" s="12"/>
    </row>
    <row r="74" spans="1:23">
      <c r="A74" t="s">
        <v>156</v>
      </c>
      <c r="B74">
        <v>-229.10274166799999</v>
      </c>
      <c r="C74" s="13"/>
      <c r="D74" s="13"/>
      <c r="E74" s="13"/>
      <c r="F74" s="44">
        <f>G74-B74</f>
        <v>3.5550667999984853E-2</v>
      </c>
      <c r="G74" s="43">
        <v>-229.06719100000001</v>
      </c>
      <c r="H74" s="31"/>
      <c r="L74" s="43"/>
      <c r="P74" s="11" t="s">
        <v>22</v>
      </c>
      <c r="R74" s="41">
        <v>45.124000000000002</v>
      </c>
      <c r="W74" s="12"/>
    </row>
    <row r="75" spans="1:23">
      <c r="A75" t="s">
        <v>157</v>
      </c>
      <c r="B75">
        <v>-684.01612970899998</v>
      </c>
      <c r="C75" s="13">
        <f>(B75+B74-B72-B69)*627.51</f>
        <v>-8.9139520525392033</v>
      </c>
      <c r="F75" s="43">
        <f>G75-B75</f>
        <v>0.15197870899999089</v>
      </c>
      <c r="G75" s="43">
        <v>-683.86415099999999</v>
      </c>
      <c r="H75" s="13">
        <f>(G75+G74-G72-G69)*627.51</f>
        <v>-10.058357790001995</v>
      </c>
      <c r="L75" s="43"/>
      <c r="P75" s="11" t="s">
        <v>23</v>
      </c>
      <c r="R75">
        <v>3.7269999999999999</v>
      </c>
      <c r="W75" s="12"/>
    </row>
    <row r="76" spans="1:23">
      <c r="P76" s="11" t="s">
        <v>24</v>
      </c>
      <c r="R76">
        <v>3.4940000000000002</v>
      </c>
      <c r="W76" s="12"/>
    </row>
    <row r="77" spans="1:23" ht="17" thickBot="1">
      <c r="P77" s="8" t="s">
        <v>25</v>
      </c>
      <c r="Q77" s="26"/>
      <c r="R77" s="26">
        <v>3.3929999999999998</v>
      </c>
      <c r="S77" s="26"/>
      <c r="T77" s="26"/>
      <c r="U77" s="26"/>
      <c r="V77" s="26"/>
      <c r="W77" s="10"/>
    </row>
    <row r="79" spans="1:23" ht="17" thickBot="1">
      <c r="C79" s="13"/>
      <c r="H79" s="13"/>
    </row>
    <row r="80" spans="1:23" s="4" customFormat="1">
      <c r="A80" s="141" t="s">
        <v>205</v>
      </c>
      <c r="B80" s="142"/>
      <c r="C80" s="142"/>
      <c r="D80" s="142"/>
    </row>
    <row r="81" spans="1:9">
      <c r="A81" t="s">
        <v>70</v>
      </c>
      <c r="B81">
        <v>-836.56746877900002</v>
      </c>
      <c r="C81" s="13">
        <f>(B81-$B$8)*627.51</f>
        <v>59.386748207248544</v>
      </c>
      <c r="F81">
        <f>G81-B81</f>
        <v>0.18141277899997021</v>
      </c>
      <c r="G81">
        <v>-836.38605600000005</v>
      </c>
      <c r="H81" s="13">
        <f>(G81-$G$8)*627.51</f>
        <v>56.142064679935409</v>
      </c>
      <c r="I81" s="13">
        <f>H81-$H$81</f>
        <v>0</v>
      </c>
    </row>
    <row r="82" spans="1:9">
      <c r="A82" t="s">
        <v>71</v>
      </c>
      <c r="B82">
        <v>-836.56419012499998</v>
      </c>
      <c r="C82" s="13">
        <f>(B82-$B$8)*627.51</f>
        <v>61.444136378814633</v>
      </c>
      <c r="F82">
        <f>G82-B82</f>
        <v>0.1804471250000006</v>
      </c>
      <c r="G82">
        <v>-836.38374299999998</v>
      </c>
      <c r="H82" s="13">
        <f>(G82-$G$8)*627.51</f>
        <v>57.593495309980561</v>
      </c>
      <c r="I82" s="13">
        <f>H82-$H$81</f>
        <v>1.4514306300451523</v>
      </c>
    </row>
    <row r="83" spans="1:9">
      <c r="A83" t="s">
        <v>72</v>
      </c>
      <c r="B83">
        <v>-836.56408926799998</v>
      </c>
      <c r="C83" s="13">
        <f>(B83-$B$8)*627.51</f>
        <v>61.507425154888857</v>
      </c>
      <c r="F83">
        <f>G83-B83</f>
        <v>0.1818982679999408</v>
      </c>
      <c r="G83">
        <v>-836.38219100000003</v>
      </c>
      <c r="H83" s="13">
        <f>(G83-$G$8)*627.51</f>
        <v>58.567390829947257</v>
      </c>
      <c r="I83" s="13">
        <f>H83-$H$81</f>
        <v>2.4253261500118484</v>
      </c>
    </row>
    <row r="84" spans="1:9">
      <c r="A84" t="s">
        <v>73</v>
      </c>
      <c r="B84">
        <v>-836.567468803</v>
      </c>
      <c r="C84" s="13">
        <f>(B84-$B$8)*627.51</f>
        <v>59.386733147025133</v>
      </c>
      <c r="F84">
        <f>G84-B84</f>
        <v>0.18141280299994378</v>
      </c>
      <c r="G84">
        <v>-836.38605600000005</v>
      </c>
      <c r="H84" s="13">
        <f>(G84-$G$8)*627.51</f>
        <v>56.142064679935409</v>
      </c>
      <c r="I84" s="13">
        <f>H84-$H$81</f>
        <v>0</v>
      </c>
    </row>
  </sheetData>
  <mergeCells count="9">
    <mergeCell ref="A80:D80"/>
    <mergeCell ref="A3:C3"/>
    <mergeCell ref="D3:H3"/>
    <mergeCell ref="L4:M4"/>
    <mergeCell ref="A6:D6"/>
    <mergeCell ref="L71:M71"/>
    <mergeCell ref="A37:D37"/>
    <mergeCell ref="A43:D43"/>
    <mergeCell ref="A67:D6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A3FA-ABDF-FC49-8E3B-B0970BB9E5E2}">
  <dimension ref="A1:W84"/>
  <sheetViews>
    <sheetView workbookViewId="0"/>
  </sheetViews>
  <sheetFormatPr baseColWidth="10" defaultRowHeight="16"/>
  <cols>
    <col min="1" max="1" width="27.6640625" customWidth="1"/>
    <col min="6" max="6" width="18" customWidth="1"/>
    <col min="9" max="9" width="12.1640625" customWidth="1"/>
    <col min="15" max="16" width="12.1640625" bestFit="1" customWidth="1"/>
    <col min="21" max="21" width="12.1640625" customWidth="1"/>
    <col min="22" max="22" width="15" customWidth="1"/>
  </cols>
  <sheetData>
    <row r="1" spans="1:23" ht="19">
      <c r="A1" s="1" t="s">
        <v>49</v>
      </c>
      <c r="B1" s="43"/>
      <c r="C1" s="43"/>
      <c r="D1" s="43"/>
      <c r="E1" s="43"/>
      <c r="F1" s="43"/>
      <c r="G1" s="43"/>
      <c r="H1" s="43"/>
      <c r="I1" s="76"/>
      <c r="J1" s="76"/>
      <c r="P1" s="74"/>
      <c r="Q1" s="74"/>
      <c r="R1" s="74"/>
      <c r="S1" s="74"/>
      <c r="T1" s="74"/>
      <c r="U1" s="74"/>
      <c r="V1" s="74"/>
      <c r="W1" s="74"/>
    </row>
    <row r="2" spans="1:23">
      <c r="A2" t="s">
        <v>2</v>
      </c>
      <c r="B2" s="6"/>
      <c r="C2" s="67"/>
      <c r="D2" s="67"/>
      <c r="E2" s="67"/>
      <c r="F2" s="74"/>
      <c r="G2" s="43"/>
      <c r="H2" s="43"/>
      <c r="I2" s="73"/>
      <c r="J2" s="75"/>
      <c r="P2" s="74"/>
      <c r="Q2" s="74"/>
      <c r="R2" s="74"/>
      <c r="S2" s="74"/>
      <c r="T2" s="74"/>
      <c r="U2" s="74"/>
      <c r="V2" s="74"/>
      <c r="W2" s="74"/>
    </row>
    <row r="3" spans="1:23" ht="17" thickBot="1">
      <c r="A3" s="138" t="s">
        <v>5</v>
      </c>
      <c r="B3" s="138"/>
      <c r="C3" s="138"/>
      <c r="D3" s="138" t="s">
        <v>170</v>
      </c>
      <c r="E3" s="138"/>
      <c r="F3" s="138"/>
      <c r="G3" s="138"/>
      <c r="H3" s="138"/>
      <c r="J3" s="13"/>
      <c r="P3" s="74"/>
      <c r="Q3" s="74"/>
      <c r="R3" s="74"/>
      <c r="S3" s="74"/>
      <c r="T3" s="74"/>
      <c r="U3" s="81"/>
      <c r="V3" s="74"/>
      <c r="W3" s="74"/>
    </row>
    <row r="4" spans="1:23" ht="35" thickBot="1">
      <c r="A4" s="16" t="s">
        <v>8</v>
      </c>
      <c r="B4" s="7" t="s">
        <v>9</v>
      </c>
      <c r="C4" s="17" t="s">
        <v>10</v>
      </c>
      <c r="D4" s="17"/>
      <c r="E4" s="17"/>
      <c r="F4" s="17" t="s">
        <v>163</v>
      </c>
      <c r="G4" s="18" t="s">
        <v>11</v>
      </c>
      <c r="H4" s="19" t="s">
        <v>12</v>
      </c>
      <c r="L4" s="139" t="s">
        <v>17</v>
      </c>
      <c r="M4" s="140"/>
      <c r="P4" s="74"/>
      <c r="Q4" s="74"/>
      <c r="R4" s="74"/>
      <c r="S4" s="74"/>
      <c r="T4" s="74"/>
      <c r="U4" s="74"/>
      <c r="V4" s="74"/>
      <c r="W4" s="74"/>
    </row>
    <row r="5" spans="1:23">
      <c r="P5" s="74"/>
      <c r="Q5" s="74"/>
      <c r="R5" s="74"/>
      <c r="S5" s="74"/>
      <c r="T5" s="74"/>
      <c r="U5" s="74"/>
      <c r="V5" s="74"/>
      <c r="W5" s="74"/>
    </row>
    <row r="6" spans="1:23">
      <c r="A6" s="133" t="s">
        <v>20</v>
      </c>
      <c r="B6" s="133"/>
      <c r="C6" s="133"/>
      <c r="D6" s="133"/>
      <c r="P6" s="74"/>
      <c r="Q6" s="74"/>
      <c r="R6" s="74"/>
      <c r="S6" s="74"/>
      <c r="T6" s="74"/>
      <c r="U6" s="74"/>
      <c r="V6" s="74"/>
      <c r="W6" s="74"/>
    </row>
    <row r="7" spans="1:23">
      <c r="B7" s="22"/>
      <c r="C7" s="22"/>
      <c r="D7" s="22"/>
      <c r="F7" s="43"/>
      <c r="P7" s="74"/>
      <c r="Q7" s="74"/>
      <c r="R7" s="74"/>
      <c r="S7" s="74"/>
      <c r="T7" s="74"/>
      <c r="U7" s="74"/>
      <c r="V7" s="74"/>
      <c r="W7" s="74"/>
    </row>
    <row r="8" spans="1:23">
      <c r="A8" t="s">
        <v>136</v>
      </c>
      <c r="B8" s="43">
        <v>-836.48304793900002</v>
      </c>
      <c r="C8" s="13"/>
      <c r="D8" s="13"/>
      <c r="E8" s="43"/>
      <c r="F8" s="43">
        <f>G8-B8</f>
        <v>0.18844193899997208</v>
      </c>
      <c r="G8" s="43">
        <v>-836.29460600000004</v>
      </c>
      <c r="H8" s="13"/>
      <c r="P8" s="74"/>
      <c r="Q8" s="74"/>
      <c r="R8" s="74"/>
      <c r="S8" s="74"/>
      <c r="T8" s="74"/>
      <c r="U8" s="74"/>
      <c r="V8" s="74"/>
      <c r="W8" s="74"/>
    </row>
    <row r="9" spans="1:23">
      <c r="A9" t="s">
        <v>137</v>
      </c>
      <c r="B9" s="6">
        <v>-836.38358882900002</v>
      </c>
      <c r="C9" s="13">
        <f>(B9-$B$8)*627.509</f>
        <v>62.411486656988721</v>
      </c>
      <c r="D9" s="23"/>
      <c r="E9" s="23"/>
      <c r="F9" s="43">
        <f>G9-B9</f>
        <v>0.18274582900005498</v>
      </c>
      <c r="G9" s="6">
        <v>-836.20084299999996</v>
      </c>
      <c r="H9" s="13">
        <f>(G9-$G$8)*627.509</f>
        <v>58.837126367050743</v>
      </c>
      <c r="I9" s="6"/>
      <c r="J9" s="6"/>
      <c r="K9" s="6"/>
      <c r="L9" s="6"/>
      <c r="M9" s="6"/>
      <c r="N9" s="6"/>
      <c r="O9" s="6"/>
      <c r="P9" s="74"/>
      <c r="Q9" s="74"/>
      <c r="R9" s="74"/>
      <c r="S9" s="74"/>
      <c r="T9" s="74"/>
      <c r="U9" s="74"/>
      <c r="V9" s="74"/>
      <c r="W9" s="74"/>
    </row>
    <row r="10" spans="1:23">
      <c r="A10" s="68"/>
      <c r="C10" s="13"/>
      <c r="D10" s="13"/>
      <c r="I10" s="25"/>
      <c r="P10" s="74"/>
      <c r="Q10" s="74"/>
      <c r="R10" s="74"/>
      <c r="S10" s="74"/>
      <c r="T10" s="74"/>
      <c r="U10" s="74"/>
      <c r="V10" s="74"/>
      <c r="W10" s="74"/>
    </row>
    <row r="11" spans="1:23">
      <c r="A11" t="s">
        <v>138</v>
      </c>
      <c r="B11">
        <v>-836.38271287999999</v>
      </c>
      <c r="C11" s="13">
        <f>(B11-$B$8)*627.51</f>
        <v>62.961252873109402</v>
      </c>
      <c r="F11" s="43">
        <f>G11-B11</f>
        <v>0.18292787999996563</v>
      </c>
      <c r="G11">
        <v>-836.19978500000002</v>
      </c>
      <c r="H11" s="13">
        <f>(G11-$G$8)*627.51</f>
        <v>59.501125710015351</v>
      </c>
      <c r="I11" s="13"/>
      <c r="J11" s="83"/>
      <c r="L11" s="82"/>
      <c r="M11" s="82"/>
      <c r="N11" s="82"/>
    </row>
    <row r="12" spans="1:23">
      <c r="C12" s="13"/>
      <c r="H12" s="13"/>
      <c r="L12" s="67"/>
      <c r="M12" s="67"/>
      <c r="N12" s="67"/>
    </row>
    <row r="13" spans="1:23">
      <c r="A13" t="s">
        <v>144</v>
      </c>
      <c r="B13">
        <v>-836.383340256</v>
      </c>
      <c r="C13" s="13">
        <f t="shared" ref="C13:C15" si="0">(B13-$B$8)*627.51</f>
        <v>62.567568159342322</v>
      </c>
      <c r="F13" s="43">
        <f>G13-B13</f>
        <v>0.1825812560000486</v>
      </c>
      <c r="G13">
        <v>-836.20075899999995</v>
      </c>
      <c r="H13" s="13">
        <f t="shared" ref="H13:H15" si="1">(G13-$G$8)*627.51</f>
        <v>58.889930970060341</v>
      </c>
      <c r="L13" s="74"/>
      <c r="M13" s="74"/>
      <c r="N13" s="74"/>
    </row>
    <row r="14" spans="1:23">
      <c r="L14" s="74"/>
      <c r="M14" s="74"/>
      <c r="N14" s="74"/>
    </row>
    <row r="15" spans="1:23">
      <c r="A15" t="s">
        <v>145</v>
      </c>
      <c r="B15">
        <v>-836.37798671799999</v>
      </c>
      <c r="C15" s="13">
        <f t="shared" si="0"/>
        <v>65.926966789727643</v>
      </c>
      <c r="F15" s="43">
        <f>G15-B15</f>
        <v>0.18183871799999451</v>
      </c>
      <c r="G15">
        <v>-836.19614799999999</v>
      </c>
      <c r="H15" s="13">
        <f t="shared" si="1"/>
        <v>61.783379580031728</v>
      </c>
      <c r="L15" s="74"/>
      <c r="M15" s="74"/>
      <c r="N15" s="74"/>
    </row>
    <row r="16" spans="1:23">
      <c r="I16" s="25"/>
      <c r="L16" s="74"/>
      <c r="M16" s="74"/>
      <c r="N16" s="74"/>
    </row>
    <row r="17" spans="1:14">
      <c r="A17" t="s">
        <v>139</v>
      </c>
      <c r="B17">
        <v>-836.37398085799998</v>
      </c>
      <c r="C17" s="13">
        <f t="shared" ref="C17" si="2">(B17-$B$8)*627.51</f>
        <v>68.440683998331778</v>
      </c>
      <c r="D17" s="13"/>
      <c r="F17" s="43">
        <f>G17-B17</f>
        <v>0.18134685799998351</v>
      </c>
      <c r="G17">
        <v>-836.192634</v>
      </c>
      <c r="H17" s="13">
        <f t="shared" ref="H17" si="3">(G17-$G$8)*627.51</f>
        <v>63.988449720028953</v>
      </c>
      <c r="I17" s="13"/>
      <c r="L17" s="82"/>
      <c r="M17" s="82"/>
      <c r="N17" s="74"/>
    </row>
    <row r="18" spans="1:14">
      <c r="L18" s="74"/>
      <c r="M18" s="74"/>
      <c r="N18" s="74"/>
    </row>
    <row r="19" spans="1:14">
      <c r="A19" t="s">
        <v>140</v>
      </c>
      <c r="B19">
        <v>-836.40793752499997</v>
      </c>
      <c r="C19" s="13">
        <f>(B19-$B$8)*627.51</f>
        <v>47.132535889171812</v>
      </c>
      <c r="F19" s="43">
        <f>G19-B19</f>
        <v>0.18127452499993524</v>
      </c>
      <c r="G19">
        <v>-836.22666300000003</v>
      </c>
      <c r="H19" s="13">
        <f>(G19-$G$8)*627.51</f>
        <v>42.634911930008691</v>
      </c>
      <c r="I19" s="25"/>
      <c r="L19" s="74"/>
      <c r="M19" s="74"/>
      <c r="N19" s="74"/>
    </row>
    <row r="20" spans="1:14">
      <c r="C20" s="13"/>
      <c r="H20" s="13"/>
      <c r="I20" s="25"/>
      <c r="L20" s="74"/>
      <c r="M20" s="74"/>
      <c r="N20" s="74"/>
    </row>
    <row r="21" spans="1:14">
      <c r="A21" t="s">
        <v>141</v>
      </c>
      <c r="B21">
        <v>-836.38368275599998</v>
      </c>
      <c r="C21" s="13">
        <f>(B21-$B$8)*627.51</f>
        <v>62.352645984349905</v>
      </c>
      <c r="D21" s="43"/>
      <c r="F21" s="43">
        <f>G21-B21</f>
        <v>0.17868975600003978</v>
      </c>
      <c r="G21">
        <v>-836.20499299999994</v>
      </c>
      <c r="H21" s="13">
        <f>(G21-$G$8)*627.51</f>
        <v>56.233053630062386</v>
      </c>
      <c r="I21" s="13"/>
    </row>
    <row r="22" spans="1:14">
      <c r="D22" s="43"/>
      <c r="E22" s="13"/>
      <c r="H22" s="13"/>
      <c r="I22" s="13"/>
    </row>
    <row r="23" spans="1:14">
      <c r="A23" t="s">
        <v>142</v>
      </c>
      <c r="B23">
        <v>-607.799245584</v>
      </c>
      <c r="C23" s="13">
        <f>(B23+B24-$B$8)*627.51</f>
        <v>65.498845582171484</v>
      </c>
      <c r="F23" s="43">
        <f>G23-B23</f>
        <v>0.13386458399997991</v>
      </c>
      <c r="G23">
        <v>-607.66538100000002</v>
      </c>
      <c r="H23" s="13">
        <f>(G23+G24-$G$8)*627.51</f>
        <v>45.709710930021593</v>
      </c>
    </row>
    <row r="24" spans="1:14">
      <c r="A24" t="s">
        <v>127</v>
      </c>
      <c r="B24">
        <v>-228.57942338800001</v>
      </c>
      <c r="F24" s="44">
        <f>G24-B24</f>
        <v>2.3041387999995777E-2</v>
      </c>
      <c r="G24">
        <v>-228.55638200000001</v>
      </c>
      <c r="L24" s="43"/>
    </row>
    <row r="25" spans="1:14">
      <c r="F25" s="69"/>
      <c r="L25" s="69"/>
    </row>
    <row r="26" spans="1:14">
      <c r="A26" s="23" t="s">
        <v>153</v>
      </c>
      <c r="B26">
        <v>-607.66402140900004</v>
      </c>
      <c r="C26" s="13">
        <f>(B26+B24-B8)*627.51</f>
        <v>150.35336763639771</v>
      </c>
      <c r="F26" s="43">
        <f>G26-B26</f>
        <v>0.13442940900006306</v>
      </c>
      <c r="G26">
        <v>-607.52959199999998</v>
      </c>
      <c r="H26" s="72">
        <f>(G26+G24-G8)*627.51</f>
        <v>130.91866632004997</v>
      </c>
      <c r="I26" s="54"/>
      <c r="J26" s="54"/>
    </row>
    <row r="27" spans="1:14">
      <c r="F27" s="69"/>
      <c r="L27" s="69"/>
    </row>
    <row r="28" spans="1:14">
      <c r="A28" t="s">
        <v>152</v>
      </c>
      <c r="B28">
        <v>-607.41002003100004</v>
      </c>
      <c r="C28" s="13">
        <f>(B28+B31-$B$8)*627.51</f>
        <v>12.666945725419357</v>
      </c>
      <c r="F28" s="43">
        <f>G28-B28</f>
        <v>0.12231903100007457</v>
      </c>
      <c r="G28">
        <v>-607.28770099999997</v>
      </c>
      <c r="H28" s="13">
        <f>(G28+G31-$G$8)*627.51</f>
        <v>-6.2437244999308286</v>
      </c>
    </row>
    <row r="30" spans="1:14">
      <c r="A30" t="s">
        <v>155</v>
      </c>
      <c r="B30">
        <v>-607.42861492899999</v>
      </c>
      <c r="C30" s="13">
        <f>(B30+B31-$B$8)*627.51</f>
        <v>0.99846128147285074</v>
      </c>
      <c r="F30" s="43">
        <f>G30-B30</f>
        <v>0.12459192899996197</v>
      </c>
      <c r="G30">
        <v>-607.30402300000003</v>
      </c>
      <c r="H30" s="13">
        <f>(G30+G31-$G$8)*627.51</f>
        <v>-16.485942719967998</v>
      </c>
    </row>
    <row r="31" spans="1:14">
      <c r="A31" t="s">
        <v>156</v>
      </c>
      <c r="B31">
        <v>-229.05284186200001</v>
      </c>
      <c r="C31" s="31"/>
      <c r="D31" s="13"/>
      <c r="E31" s="13"/>
      <c r="F31" s="44">
        <f>G31-B31</f>
        <v>3.5986862000015662E-2</v>
      </c>
      <c r="G31" s="43">
        <v>-229.01685499999999</v>
      </c>
      <c r="H31" s="31"/>
      <c r="L31" s="43"/>
    </row>
    <row r="33" spans="1:20">
      <c r="A33" t="s">
        <v>143</v>
      </c>
      <c r="B33">
        <v>-607.45086995199995</v>
      </c>
      <c r="C33" s="13">
        <f>(B33+B31-$B$8)*627.51</f>
        <v>-12.966788201230143</v>
      </c>
      <c r="D33" s="31"/>
      <c r="E33" s="13"/>
      <c r="F33" s="43">
        <f>G33-B33</f>
        <v>0.12614595200000167</v>
      </c>
      <c r="G33" s="44">
        <v>-607.32472399999995</v>
      </c>
      <c r="H33" s="13">
        <f>(G33+G31-$G$8)*627.51</f>
        <v>-29.476027229916077</v>
      </c>
      <c r="L33" s="43"/>
    </row>
    <row r="34" spans="1:20">
      <c r="C34" s="13"/>
      <c r="H34" s="13"/>
      <c r="I34" s="13"/>
      <c r="L34" s="43"/>
    </row>
    <row r="36" spans="1:20" ht="17" thickBot="1">
      <c r="E36" s="26"/>
    </row>
    <row r="37" spans="1:20" s="4" customFormat="1">
      <c r="A37" s="141" t="s">
        <v>36</v>
      </c>
      <c r="B37" s="142"/>
      <c r="C37" s="142"/>
      <c r="D37" s="142"/>
      <c r="E37"/>
    </row>
    <row r="38" spans="1:20">
      <c r="A38" s="33"/>
    </row>
    <row r="39" spans="1:20">
      <c r="A39" s="23" t="s">
        <v>136</v>
      </c>
      <c r="B39" s="43">
        <v>-836.48304793900002</v>
      </c>
      <c r="C39" s="13"/>
      <c r="D39" s="13"/>
      <c r="E39" s="43"/>
      <c r="F39" s="43">
        <f>G39-B39</f>
        <v>0.18844193899997208</v>
      </c>
      <c r="G39" s="43">
        <v>-836.29460600000004</v>
      </c>
      <c r="H39" s="13"/>
      <c r="Q39" s="34"/>
    </row>
    <row r="40" spans="1:20">
      <c r="A40" s="36" t="s">
        <v>146</v>
      </c>
      <c r="B40" s="43">
        <v>-836.41482605199997</v>
      </c>
      <c r="C40" s="13">
        <f>(B40-$B$39)*627.51</f>
        <v>42.809916311401196</v>
      </c>
      <c r="D40" s="13"/>
      <c r="E40" s="43"/>
      <c r="F40" s="43">
        <f>G40-B40</f>
        <v>0.18599705199994787</v>
      </c>
      <c r="G40" s="43">
        <v>-836.22882900000002</v>
      </c>
      <c r="H40" s="13">
        <f>(G40-$G$39)*627.51</f>
        <v>41.275725270016004</v>
      </c>
      <c r="Q40" s="34"/>
    </row>
    <row r="41" spans="1:20">
      <c r="A41" s="11"/>
      <c r="B41" s="43"/>
      <c r="C41" s="13"/>
      <c r="D41" s="13"/>
      <c r="E41" s="43"/>
      <c r="F41" s="43"/>
      <c r="G41" s="43"/>
      <c r="H41" s="13"/>
      <c r="Q41" s="34"/>
    </row>
    <row r="42" spans="1:20" s="26" customFormat="1" ht="17" thickBot="1">
      <c r="A42" s="8"/>
      <c r="C42" s="9"/>
      <c r="H42" s="9"/>
      <c r="L42" s="35"/>
    </row>
    <row r="43" spans="1:20">
      <c r="A43" s="128" t="s">
        <v>37</v>
      </c>
      <c r="B43" s="133"/>
      <c r="C43" s="133"/>
      <c r="D43" s="133"/>
      <c r="H43" s="13"/>
      <c r="L43" s="43"/>
    </row>
    <row r="44" spans="1:20">
      <c r="A44" s="11"/>
    </row>
    <row r="45" spans="1:20">
      <c r="A45" t="s">
        <v>198</v>
      </c>
      <c r="B45" s="43">
        <v>-836.48304793900002</v>
      </c>
      <c r="C45" s="13"/>
      <c r="D45" s="13"/>
      <c r="E45" s="43"/>
      <c r="F45" s="43">
        <f>G45-B45</f>
        <v>0.18844193899997208</v>
      </c>
      <c r="G45" s="43">
        <v>-836.29460600000004</v>
      </c>
      <c r="H45" s="13"/>
      <c r="Q45" s="34"/>
    </row>
    <row r="46" spans="1:20">
      <c r="A46" t="s">
        <v>199</v>
      </c>
      <c r="B46" s="6">
        <v>-836.38358882900002</v>
      </c>
      <c r="C46" s="13">
        <f>(B46-$B$45)*627.509</f>
        <v>62.411486656988721</v>
      </c>
      <c r="D46" s="23"/>
      <c r="E46" s="23"/>
      <c r="F46" s="43">
        <f>G46-B46</f>
        <v>0.18274582900005498</v>
      </c>
      <c r="G46" s="6">
        <v>-836.20084299999996</v>
      </c>
      <c r="H46" s="13">
        <f>(G46-$G$45)*627.509</f>
        <v>58.837126367050743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>
      <c r="A47" s="111"/>
      <c r="I47" s="25"/>
    </row>
    <row r="48" spans="1:20">
      <c r="A48" t="s">
        <v>201</v>
      </c>
      <c r="B48">
        <v>-836.38271287999999</v>
      </c>
      <c r="C48" s="13">
        <f>(B48-$B$45)*627.509</f>
        <v>62.961152538050406</v>
      </c>
      <c r="F48" s="43">
        <f>G48-B48</f>
        <v>0.18292787999996563</v>
      </c>
      <c r="G48">
        <v>-836.19978500000002</v>
      </c>
      <c r="H48" s="13">
        <f>(G48-$G$45)*627.509</f>
        <v>59.501030889015354</v>
      </c>
      <c r="I48" s="13"/>
      <c r="J48" s="83"/>
      <c r="L48" s="45"/>
      <c r="M48" s="45"/>
    </row>
    <row r="49" spans="1:23">
      <c r="C49" s="13"/>
      <c r="H49" s="13"/>
      <c r="L49" s="43"/>
    </row>
    <row r="50" spans="1:23">
      <c r="A50" t="s">
        <v>136</v>
      </c>
      <c r="B50">
        <v>-836.383340256</v>
      </c>
      <c r="C50" s="13">
        <f>(B50-$B$45)*627.509</f>
        <v>62.56746845165933</v>
      </c>
      <c r="F50" s="43">
        <f>G50-B50</f>
        <v>0.1825812560000486</v>
      </c>
      <c r="G50">
        <v>-836.20075899999995</v>
      </c>
      <c r="H50" s="13">
        <f>(G50-$G$45)*627.509</f>
        <v>58.889837123060339</v>
      </c>
    </row>
    <row r="51" spans="1:23">
      <c r="A51" s="11"/>
      <c r="I51" s="25"/>
    </row>
    <row r="52" spans="1:23">
      <c r="A52" t="s">
        <v>206</v>
      </c>
      <c r="B52" s="43">
        <v>-836.34522227900004</v>
      </c>
      <c r="C52" s="13">
        <f>(B52-$B$45)*627.509</f>
        <v>86.486842080924859</v>
      </c>
      <c r="D52" s="13"/>
      <c r="E52" s="43"/>
      <c r="F52" s="43">
        <f>G52-B52</f>
        <v>0.18100527900003271</v>
      </c>
      <c r="G52" s="43">
        <v>-836.16421700000001</v>
      </c>
      <c r="H52" s="13">
        <f>(G52-$G$45)*627.509</f>
        <v>81.820271001022903</v>
      </c>
      <c r="I52" s="13"/>
    </row>
    <row r="53" spans="1:23">
      <c r="B53" s="43"/>
      <c r="C53" s="13"/>
      <c r="D53" s="13"/>
      <c r="E53" s="43"/>
      <c r="F53" s="43"/>
      <c r="G53" s="43"/>
      <c r="H53" s="13"/>
      <c r="I53" s="13"/>
      <c r="P53" s="74"/>
      <c r="Q53" s="74"/>
      <c r="R53" s="74"/>
      <c r="S53" s="74"/>
      <c r="T53" s="74"/>
      <c r="U53" s="74"/>
      <c r="V53" s="74"/>
      <c r="W53" s="74"/>
    </row>
    <row r="54" spans="1:23">
      <c r="A54" t="s">
        <v>147</v>
      </c>
      <c r="B54" s="100">
        <v>-836.32396638800003</v>
      </c>
      <c r="C54" s="13">
        <f>(B54-$B$45)*627.51</f>
        <v>99.825264068001005</v>
      </c>
      <c r="D54" s="13"/>
      <c r="E54" s="43"/>
      <c r="F54" s="100">
        <f>G54-B54</f>
        <v>0.18414038800005983</v>
      </c>
      <c r="G54" s="100">
        <v>-836.13982599999997</v>
      </c>
      <c r="H54" s="13">
        <f>(G54-$G$45)*627.509</f>
        <v>97.125843020046077</v>
      </c>
      <c r="I54" s="13"/>
      <c r="L54" s="43"/>
      <c r="P54" s="74"/>
      <c r="Q54" s="74"/>
      <c r="R54" s="74"/>
      <c r="S54" s="74"/>
      <c r="T54" s="74"/>
      <c r="U54" s="74"/>
      <c r="V54" s="74"/>
      <c r="W54" s="74"/>
    </row>
    <row r="55" spans="1:23" ht="17" thickBot="1">
      <c r="B55" s="43"/>
      <c r="C55" s="13"/>
      <c r="D55" s="13"/>
      <c r="E55" s="43"/>
      <c r="F55" s="43"/>
      <c r="G55" s="43"/>
      <c r="H55" s="13"/>
      <c r="I55" s="38"/>
      <c r="L55" s="43"/>
      <c r="P55" s="74"/>
      <c r="Q55" s="74"/>
      <c r="R55" s="74"/>
      <c r="S55" s="74"/>
      <c r="T55" s="74"/>
      <c r="U55" s="81"/>
      <c r="V55" s="74"/>
      <c r="W55" s="74"/>
    </row>
    <row r="56" spans="1:23">
      <c r="A56" t="s">
        <v>143</v>
      </c>
      <c r="B56" s="43">
        <v>-836.400789358</v>
      </c>
      <c r="C56" s="13">
        <f>(B56-$B$45)*627.509</f>
        <v>51.617999904741019</v>
      </c>
      <c r="D56" s="13"/>
      <c r="E56" s="43"/>
      <c r="F56" s="43">
        <f>G56-B56</f>
        <v>0.18426235799995538</v>
      </c>
      <c r="G56" s="43">
        <v>-836.21652700000004</v>
      </c>
      <c r="H56" s="13">
        <f>(G56-$G$45)*627.509</f>
        <v>48.995275211001541</v>
      </c>
      <c r="I56" s="13"/>
      <c r="P56" s="3" t="s">
        <v>149</v>
      </c>
      <c r="Q56" s="4"/>
      <c r="R56" s="4" t="s">
        <v>1</v>
      </c>
      <c r="S56" s="4"/>
      <c r="T56" s="4"/>
      <c r="U56" s="4"/>
      <c r="V56" s="4"/>
      <c r="W56" s="5"/>
    </row>
    <row r="57" spans="1:23" ht="17" thickBot="1">
      <c r="A57" s="11"/>
      <c r="P57" s="11" t="s">
        <v>3</v>
      </c>
      <c r="R57" t="s">
        <v>4</v>
      </c>
      <c r="W57" s="12"/>
    </row>
    <row r="58" spans="1:23">
      <c r="A58" t="s">
        <v>144</v>
      </c>
      <c r="B58">
        <v>-836.37264306500003</v>
      </c>
      <c r="C58" s="13">
        <f>(B58-$B$45)*627.509</f>
        <v>69.28005207885505</v>
      </c>
      <c r="F58" s="43">
        <f>G58-B58</f>
        <v>0.1833515728326347</v>
      </c>
      <c r="G58">
        <f>V59</f>
        <v>-836.1892914921674</v>
      </c>
      <c r="H58" s="13">
        <f>(G58-$G$45)*627.509</f>
        <v>66.085801495555344</v>
      </c>
      <c r="I58" s="13"/>
      <c r="J58" s="83"/>
      <c r="L58" s="143" t="s">
        <v>39</v>
      </c>
      <c r="M58" s="144"/>
      <c r="P58" s="11" t="s">
        <v>7</v>
      </c>
      <c r="R58">
        <v>115.557</v>
      </c>
      <c r="T58" s="14" t="s">
        <v>41</v>
      </c>
      <c r="U58" s="15" t="s">
        <v>42</v>
      </c>
      <c r="V58" s="14" t="s">
        <v>43</v>
      </c>
      <c r="W58" s="12"/>
    </row>
    <row r="59" spans="1:23" ht="17" thickBot="1">
      <c r="A59" s="11"/>
      <c r="L59" s="28">
        <f>-484.7973</f>
        <v>-484.79730000000001</v>
      </c>
      <c r="M59" s="30">
        <v>-93.9649</v>
      </c>
      <c r="P59" s="11" t="s">
        <v>18</v>
      </c>
      <c r="R59" s="39">
        <v>2.1829999999999998</v>
      </c>
      <c r="T59">
        <v>-836.13599499999998</v>
      </c>
      <c r="U59">
        <f>-298.15*(R58-R64)/(1000*627.51)</f>
        <v>-5.3296492167455502E-2</v>
      </c>
      <c r="V59">
        <f>U59+T59</f>
        <v>-836.1892914921674</v>
      </c>
      <c r="W59" s="12"/>
    </row>
    <row r="60" spans="1:23">
      <c r="A60" t="s">
        <v>145</v>
      </c>
      <c r="B60">
        <v>-836.39372557499996</v>
      </c>
      <c r="C60" s="13">
        <f>(B60-$B$45)*627.509</f>
        <v>56.050587311310025</v>
      </c>
      <c r="F60" s="43">
        <f>G60-B60</f>
        <v>0.1805365749999055</v>
      </c>
      <c r="G60">
        <v>-836.21318900000006</v>
      </c>
      <c r="H60" s="13">
        <f>(G60-$G$45)*627.509</f>
        <v>51.089900252992244</v>
      </c>
      <c r="L60" s="74"/>
      <c r="M60" t="s">
        <v>28</v>
      </c>
      <c r="P60" s="11" t="s">
        <v>19</v>
      </c>
      <c r="R60">
        <v>42.279000000000003</v>
      </c>
      <c r="W60" s="12"/>
    </row>
    <row r="61" spans="1:23">
      <c r="A61" s="11"/>
      <c r="L61" s="74"/>
      <c r="M61" s="74"/>
      <c r="P61" s="11" t="s">
        <v>21</v>
      </c>
      <c r="R61" s="40">
        <v>32.548999999999999</v>
      </c>
      <c r="W61" s="12"/>
    </row>
    <row r="62" spans="1:23">
      <c r="A62" t="s">
        <v>204</v>
      </c>
      <c r="B62">
        <v>-607.42861492899999</v>
      </c>
      <c r="C62" s="13">
        <f>(B62+B63-$B$45)*627.51</f>
        <v>0.99846128147285074</v>
      </c>
      <c r="F62" s="43">
        <f>G62-B62</f>
        <v>0.12459192899996197</v>
      </c>
      <c r="G62">
        <v>-607.30402300000003</v>
      </c>
      <c r="H62" s="13">
        <f>(G62+G63-$G$45)*627.51</f>
        <v>-16.485942719967998</v>
      </c>
      <c r="P62" s="11" t="s">
        <v>22</v>
      </c>
      <c r="R62" s="41">
        <v>38.545999999999999</v>
      </c>
      <c r="W62" s="12"/>
    </row>
    <row r="63" spans="1:23">
      <c r="A63" t="s">
        <v>156</v>
      </c>
      <c r="B63">
        <v>-229.05284186200001</v>
      </c>
      <c r="C63" s="31"/>
      <c r="D63" s="13"/>
      <c r="E63" s="13"/>
      <c r="F63" s="43">
        <f>G63-B63</f>
        <v>3.5986862000015662E-2</v>
      </c>
      <c r="G63" s="43">
        <v>-229.01685499999999</v>
      </c>
      <c r="H63" s="31"/>
      <c r="L63" s="43"/>
      <c r="P63" s="11" t="s">
        <v>23</v>
      </c>
      <c r="R63">
        <v>3.7040000000000002</v>
      </c>
      <c r="W63" s="12"/>
    </row>
    <row r="64" spans="1:23">
      <c r="P64" s="11" t="s">
        <v>24</v>
      </c>
      <c r="R64">
        <v>3.3849999999999998</v>
      </c>
      <c r="W64" s="12"/>
    </row>
    <row r="65" spans="1:23" ht="17" thickBot="1">
      <c r="A65" t="s">
        <v>142</v>
      </c>
      <c r="B65">
        <v>-607.45086995199995</v>
      </c>
      <c r="C65" s="13">
        <f>(B65+B63-$B$45)*627.51</f>
        <v>-12.966788201230143</v>
      </c>
      <c r="D65" s="31"/>
      <c r="E65" s="13"/>
      <c r="F65" s="43">
        <f>G65-B65</f>
        <v>0.12614595200000167</v>
      </c>
      <c r="G65" s="43">
        <v>-607.32472399999995</v>
      </c>
      <c r="H65" s="13">
        <f>(G65+G63-$G$45)*627.51</f>
        <v>-29.476027229916077</v>
      </c>
      <c r="L65" s="43"/>
      <c r="P65" s="8" t="s">
        <v>25</v>
      </c>
      <c r="Q65" s="26"/>
      <c r="R65" s="26">
        <v>2.7410000000000001</v>
      </c>
      <c r="S65" s="26"/>
      <c r="T65" s="26"/>
      <c r="U65" s="26"/>
      <c r="V65" s="26"/>
      <c r="W65" s="10"/>
    </row>
    <row r="66" spans="1:23" s="26" customFormat="1" ht="17" thickBot="1">
      <c r="A66" s="8"/>
    </row>
    <row r="67" spans="1:23" ht="17" thickBot="1">
      <c r="A67" s="128" t="s">
        <v>40</v>
      </c>
      <c r="B67" s="133"/>
      <c r="C67" s="133"/>
      <c r="D67" s="133"/>
    </row>
    <row r="68" spans="1:23">
      <c r="P68" s="3" t="s">
        <v>154</v>
      </c>
      <c r="Q68" s="4"/>
      <c r="R68" s="4" t="s">
        <v>1</v>
      </c>
      <c r="S68" s="4"/>
      <c r="T68" s="4"/>
      <c r="U68" s="4"/>
      <c r="V68" s="4"/>
      <c r="W68" s="5"/>
    </row>
    <row r="69" spans="1:23">
      <c r="A69" t="s">
        <v>136</v>
      </c>
      <c r="B69" s="43">
        <v>-836.48304793900002</v>
      </c>
      <c r="C69" s="13"/>
      <c r="D69" s="13"/>
      <c r="E69" s="43"/>
      <c r="F69" s="43">
        <f>G69-B69</f>
        <v>0.18844193899997208</v>
      </c>
      <c r="G69" s="43">
        <v>-836.29460600000004</v>
      </c>
      <c r="H69" s="13"/>
      <c r="L69" s="43"/>
      <c r="P69" s="11" t="s">
        <v>3</v>
      </c>
      <c r="R69" t="s">
        <v>4</v>
      </c>
      <c r="W69" s="12"/>
    </row>
    <row r="70" spans="1:23" ht="17" thickBot="1">
      <c r="B70" s="43"/>
      <c r="C70" s="13"/>
      <c r="D70" s="13"/>
      <c r="E70" s="43"/>
      <c r="F70" s="43"/>
      <c r="G70" s="43"/>
      <c r="H70" s="13"/>
      <c r="L70" s="43"/>
      <c r="P70" s="11" t="s">
        <v>7</v>
      </c>
      <c r="R70">
        <v>120.01900000000001</v>
      </c>
      <c r="T70" s="14" t="s">
        <v>41</v>
      </c>
      <c r="U70" s="15" t="s">
        <v>42</v>
      </c>
      <c r="V70" s="14" t="s">
        <v>43</v>
      </c>
      <c r="W70" s="12"/>
    </row>
    <row r="71" spans="1:23">
      <c r="A71" t="s">
        <v>148</v>
      </c>
      <c r="B71">
        <v>-912.849905562</v>
      </c>
      <c r="C71" s="13">
        <f>(B71-B72-B69)*627.51</f>
        <v>38.251090109671409</v>
      </c>
      <c r="F71" s="43">
        <f>G71-B71</f>
        <v>0.21299085471241597</v>
      </c>
      <c r="G71">
        <f>V71</f>
        <v>-912.63691470728759</v>
      </c>
      <c r="H71" s="13">
        <f>(G71-$G$72-$G$69)*627.51</f>
        <v>51.824979559985699</v>
      </c>
      <c r="I71" s="27" t="s">
        <v>26</v>
      </c>
      <c r="L71" s="143" t="s">
        <v>39</v>
      </c>
      <c r="M71" s="144"/>
      <c r="P71" s="11" t="s">
        <v>18</v>
      </c>
      <c r="R71" s="39">
        <v>0</v>
      </c>
      <c r="T71">
        <v>-912.58149200000003</v>
      </c>
      <c r="U71">
        <f>-298.15*(R70-R76)/(1000*627.51)</f>
        <v>-5.542270728753327E-2</v>
      </c>
      <c r="V71">
        <f>U71+T71</f>
        <v>-912.63691470728759</v>
      </c>
      <c r="W71" s="12"/>
    </row>
    <row r="72" spans="1:23" ht="17" thickBot="1">
      <c r="A72" t="s">
        <v>44</v>
      </c>
      <c r="B72">
        <v>-76.427814564100004</v>
      </c>
      <c r="F72" s="44">
        <f>G72-B72</f>
        <v>2.9175641000023234E-3</v>
      </c>
      <c r="G72" s="43">
        <v>-76.424897000000001</v>
      </c>
      <c r="L72" s="28">
        <v>-189.78899999999999</v>
      </c>
      <c r="M72" s="30">
        <v>-29.468599999999999</v>
      </c>
      <c r="P72" s="11" t="s">
        <v>19</v>
      </c>
      <c r="R72">
        <v>42.497999999999998</v>
      </c>
      <c r="W72" s="12"/>
    </row>
    <row r="73" spans="1:23">
      <c r="M73" t="s">
        <v>28</v>
      </c>
      <c r="P73" s="11" t="s">
        <v>21</v>
      </c>
      <c r="R73" s="40">
        <v>33.018000000000001</v>
      </c>
      <c r="W73" s="12"/>
    </row>
    <row r="74" spans="1:23">
      <c r="A74" t="s">
        <v>156</v>
      </c>
      <c r="B74">
        <v>-229.05284186200001</v>
      </c>
      <c r="C74" s="13"/>
      <c r="D74" s="13"/>
      <c r="E74" s="13"/>
      <c r="F74" s="44">
        <f>G74-B74</f>
        <v>3.5986862000015662E-2</v>
      </c>
      <c r="G74" s="43">
        <v>-229.01685499999999</v>
      </c>
      <c r="H74" s="31"/>
      <c r="L74" s="43"/>
      <c r="P74" s="11" t="s">
        <v>22</v>
      </c>
      <c r="R74" s="41">
        <v>44.503999999999998</v>
      </c>
      <c r="W74" s="12"/>
    </row>
    <row r="75" spans="1:23">
      <c r="A75" t="s">
        <v>157</v>
      </c>
      <c r="B75">
        <v>-683.87035042499997</v>
      </c>
      <c r="C75" s="13">
        <f>(B75+B74-B72-B69)*627.51</f>
        <v>-7.7370626950802581</v>
      </c>
      <c r="F75" s="43">
        <f>G75-B75</f>
        <v>0.15357842499997787</v>
      </c>
      <c r="G75" s="43">
        <v>-683.71677199999999</v>
      </c>
      <c r="H75" s="13">
        <f>(G75+G74-G72-G69)*627.51</f>
        <v>-8.862951239952503</v>
      </c>
      <c r="L75" s="43"/>
      <c r="P75" s="11" t="s">
        <v>23</v>
      </c>
      <c r="R75">
        <v>3.5619999999999998</v>
      </c>
      <c r="W75" s="12"/>
    </row>
    <row r="76" spans="1:23">
      <c r="P76" s="11" t="s">
        <v>24</v>
      </c>
      <c r="R76">
        <v>3.3719999999999999</v>
      </c>
      <c r="W76" s="12"/>
    </row>
    <row r="77" spans="1:23" ht="17" thickBot="1">
      <c r="P77" s="8" t="s">
        <v>25</v>
      </c>
      <c r="Q77" s="26"/>
      <c r="R77" s="26">
        <v>3.3330000000000002</v>
      </c>
      <c r="S77" s="26"/>
      <c r="T77" s="26"/>
      <c r="U77" s="26"/>
      <c r="V77" s="26"/>
      <c r="W77" s="10"/>
    </row>
    <row r="79" spans="1:23" ht="17" thickBot="1">
      <c r="C79" s="13"/>
      <c r="H79" s="13"/>
    </row>
    <row r="80" spans="1:23" s="4" customFormat="1">
      <c r="A80" s="141" t="s">
        <v>205</v>
      </c>
      <c r="B80" s="142"/>
      <c r="C80" s="142"/>
      <c r="D80" s="142"/>
    </row>
    <row r="81" spans="1:9">
      <c r="A81" t="s">
        <v>70</v>
      </c>
      <c r="B81">
        <v>-836.38704872799997</v>
      </c>
      <c r="C81" s="13">
        <f>(B81-$B$8)*627.51</f>
        <v>60.240464894640425</v>
      </c>
      <c r="F81">
        <f>G81-B81</f>
        <v>0.18326572799992391</v>
      </c>
      <c r="G81">
        <v>-836.20378300000004</v>
      </c>
      <c r="H81" s="13">
        <f>(G81-$G$8)*627.51</f>
        <v>56.992340730000201</v>
      </c>
      <c r="I81" s="13"/>
    </row>
    <row r="82" spans="1:9">
      <c r="A82" t="s">
        <v>71</v>
      </c>
      <c r="B82">
        <v>-836.383340256</v>
      </c>
      <c r="C82" s="13">
        <f>(B82-$B$8)*627.51</f>
        <v>62.567568159342322</v>
      </c>
      <c r="F82">
        <f>G82-B82</f>
        <v>0.1825812560000486</v>
      </c>
      <c r="G82">
        <v>-836.20075899999995</v>
      </c>
      <c r="H82" s="13">
        <f>(G82-$G$8)*627.51</f>
        <v>58.889930970060341</v>
      </c>
      <c r="I82" s="13"/>
    </row>
    <row r="83" spans="1:9">
      <c r="A83" t="s">
        <v>72</v>
      </c>
      <c r="B83">
        <v>-836.38489525</v>
      </c>
      <c r="C83" s="13">
        <f>(B83-$B$8)*627.51</f>
        <v>61.591793874400565</v>
      </c>
      <c r="F83">
        <f>G83-B83</f>
        <v>0.1838452499999903</v>
      </c>
      <c r="G83">
        <v>-836.20105000000001</v>
      </c>
      <c r="H83" s="13">
        <f>(G83-$G$8)*627.51</f>
        <v>58.707325560021999</v>
      </c>
      <c r="I83" s="13"/>
    </row>
    <row r="84" spans="1:9">
      <c r="A84" t="s">
        <v>73</v>
      </c>
      <c r="B84">
        <v>-836.3870488</v>
      </c>
      <c r="C84" s="13">
        <f>(B84-$B$8)*627.51</f>
        <v>60.240419713898852</v>
      </c>
      <c r="F84">
        <f>G84-B84</f>
        <v>0.18326679999995577</v>
      </c>
      <c r="G84">
        <v>-836.20378200000005</v>
      </c>
      <c r="H84" s="13">
        <f>(G84-$G$8)*627.51</f>
        <v>56.992968239998618</v>
      </c>
      <c r="I84" s="13"/>
    </row>
  </sheetData>
  <mergeCells count="10">
    <mergeCell ref="A80:D80"/>
    <mergeCell ref="L58:M58"/>
    <mergeCell ref="A3:C3"/>
    <mergeCell ref="D3:H3"/>
    <mergeCell ref="L4:M4"/>
    <mergeCell ref="A6:D6"/>
    <mergeCell ref="L71:M71"/>
    <mergeCell ref="A37:D37"/>
    <mergeCell ref="A43:D43"/>
    <mergeCell ref="A67:D6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8A7E-D604-6F4C-AE59-ADB7518285AB}">
  <dimension ref="A1:AC84"/>
  <sheetViews>
    <sheetView workbookViewId="0"/>
  </sheetViews>
  <sheetFormatPr baseColWidth="10" defaultRowHeight="16"/>
  <cols>
    <col min="1" max="1" width="27.6640625" customWidth="1"/>
    <col min="6" max="6" width="17" customWidth="1"/>
    <col min="9" max="9" width="12.1640625" customWidth="1"/>
    <col min="21" max="22" width="12.1640625" bestFit="1" customWidth="1"/>
    <col min="27" max="27" width="12.1640625" customWidth="1"/>
    <col min="28" max="28" width="15" customWidth="1"/>
  </cols>
  <sheetData>
    <row r="1" spans="1:29" ht="19">
      <c r="A1" s="1" t="s">
        <v>49</v>
      </c>
      <c r="B1" s="43"/>
      <c r="C1" s="67"/>
      <c r="D1" s="67"/>
      <c r="E1" s="67"/>
      <c r="F1" s="43"/>
      <c r="G1" s="43"/>
      <c r="H1" s="43"/>
      <c r="I1" s="88"/>
      <c r="J1" s="88"/>
      <c r="K1" s="88"/>
      <c r="L1" s="67"/>
      <c r="M1" s="67"/>
      <c r="N1" s="74"/>
      <c r="O1" s="74"/>
      <c r="P1" s="67"/>
      <c r="V1" s="78"/>
      <c r="W1" s="78"/>
      <c r="X1" s="78"/>
      <c r="Y1" s="78"/>
      <c r="Z1" s="78"/>
      <c r="AA1" s="78"/>
      <c r="AB1" s="78"/>
      <c r="AC1" s="78"/>
    </row>
    <row r="2" spans="1:29">
      <c r="A2" t="s">
        <v>2</v>
      </c>
      <c r="B2" s="6"/>
      <c r="C2" s="67"/>
      <c r="D2" s="67"/>
      <c r="E2" s="67"/>
      <c r="G2" s="43"/>
      <c r="H2" s="43"/>
      <c r="I2" s="74"/>
      <c r="J2" s="87"/>
      <c r="K2" s="74"/>
      <c r="L2" s="67"/>
      <c r="M2" s="67"/>
      <c r="N2" s="74"/>
      <c r="O2" s="74"/>
      <c r="P2" s="74"/>
      <c r="V2" s="78"/>
      <c r="W2" s="78"/>
      <c r="X2" s="78"/>
      <c r="Y2" s="78"/>
      <c r="Z2" s="78"/>
      <c r="AA2" s="78"/>
      <c r="AB2" s="78"/>
      <c r="AC2" s="78"/>
    </row>
    <row r="3" spans="1:29" ht="17" thickBot="1">
      <c r="A3" s="138" t="s">
        <v>5</v>
      </c>
      <c r="B3" s="138"/>
      <c r="C3" s="138"/>
      <c r="D3" s="138" t="s">
        <v>166</v>
      </c>
      <c r="E3" s="138"/>
      <c r="F3" s="138"/>
      <c r="G3" s="138"/>
      <c r="H3" s="138"/>
      <c r="J3" s="13"/>
      <c r="L3" s="43"/>
      <c r="M3" s="43"/>
      <c r="V3" s="78"/>
      <c r="W3" s="78"/>
      <c r="X3" s="78"/>
      <c r="Y3" s="78"/>
      <c r="Z3" s="78"/>
      <c r="AA3" s="86"/>
      <c r="AB3" s="78"/>
      <c r="AC3" s="78"/>
    </row>
    <row r="4" spans="1:29" ht="35" thickBot="1">
      <c r="A4" s="16" t="s">
        <v>8</v>
      </c>
      <c r="B4" s="7" t="s">
        <v>9</v>
      </c>
      <c r="C4" s="17" t="s">
        <v>10</v>
      </c>
      <c r="D4" s="17"/>
      <c r="E4" s="17"/>
      <c r="F4" s="17" t="s">
        <v>163</v>
      </c>
      <c r="G4" s="18" t="s">
        <v>11</v>
      </c>
      <c r="H4" s="19" t="s">
        <v>12</v>
      </c>
      <c r="K4" s="42" t="s">
        <v>13</v>
      </c>
      <c r="L4" s="20" t="s">
        <v>14</v>
      </c>
      <c r="M4" s="7" t="s">
        <v>15</v>
      </c>
      <c r="N4" s="19" t="s">
        <v>16</v>
      </c>
      <c r="R4" s="139" t="s">
        <v>17</v>
      </c>
      <c r="S4" s="140"/>
      <c r="V4" s="78"/>
      <c r="W4" s="78"/>
      <c r="X4" s="78"/>
      <c r="Y4" s="78"/>
      <c r="Z4" s="78"/>
      <c r="AA4" s="78"/>
      <c r="AB4" s="78"/>
      <c r="AC4" s="78"/>
    </row>
    <row r="5" spans="1:29">
      <c r="F5" t="s">
        <v>167</v>
      </c>
      <c r="V5" s="78"/>
      <c r="W5" s="78"/>
      <c r="X5" s="78"/>
      <c r="Y5" s="78"/>
      <c r="Z5" s="78"/>
      <c r="AA5" s="78"/>
      <c r="AB5" s="78"/>
      <c r="AC5" s="78"/>
    </row>
    <row r="6" spans="1:29">
      <c r="A6" s="133" t="s">
        <v>20</v>
      </c>
      <c r="B6" s="133"/>
      <c r="C6" s="133"/>
      <c r="D6" s="133"/>
      <c r="V6" s="78"/>
      <c r="W6" s="78"/>
      <c r="X6" s="78"/>
      <c r="Y6" s="78"/>
      <c r="Z6" s="78"/>
      <c r="AA6" s="78"/>
      <c r="AB6" s="78"/>
      <c r="AC6" s="78"/>
    </row>
    <row r="7" spans="1:29">
      <c r="B7" s="22"/>
      <c r="C7" s="22"/>
      <c r="D7" s="22"/>
      <c r="F7" s="43" t="s">
        <v>64</v>
      </c>
      <c r="V7" s="78"/>
      <c r="W7" s="78"/>
      <c r="X7" s="78"/>
      <c r="Y7" s="78"/>
      <c r="Z7" s="78"/>
      <c r="AA7" s="78"/>
      <c r="AB7" s="78"/>
      <c r="AC7" s="78"/>
    </row>
    <row r="8" spans="1:29">
      <c r="A8" t="s">
        <v>136</v>
      </c>
      <c r="B8">
        <f>-0.83557070599588*10^3</f>
        <v>-835.57070599587996</v>
      </c>
      <c r="C8" s="13"/>
      <c r="D8" s="13"/>
      <c r="E8" s="43"/>
      <c r="F8" s="71">
        <v>0.18632836239999051</v>
      </c>
      <c r="G8" s="43">
        <f>F8+B8</f>
        <v>-835.38437763347997</v>
      </c>
      <c r="H8" s="13"/>
      <c r="L8" s="43"/>
      <c r="N8" t="s">
        <v>50</v>
      </c>
      <c r="V8" s="78"/>
      <c r="W8" s="78"/>
      <c r="X8" s="78"/>
      <c r="Y8" s="78"/>
      <c r="Z8" s="78"/>
      <c r="AA8" s="78"/>
      <c r="AB8" s="78"/>
      <c r="AC8" s="78"/>
    </row>
    <row r="9" spans="1:29">
      <c r="A9" t="s">
        <v>137</v>
      </c>
      <c r="B9">
        <f>-0.83546106332413*10^3</f>
        <v>-835.4610633241299</v>
      </c>
      <c r="C9" s="13">
        <f>(B9-$B$8)*627.509</f>
        <v>68.801763307212326</v>
      </c>
      <c r="D9" s="23"/>
      <c r="E9" s="23"/>
      <c r="F9" s="71">
        <v>0.18096762040001976</v>
      </c>
      <c r="G9" s="44">
        <f t="shared" ref="G9:G33" si="0">F9+B9</f>
        <v>-835.2800957037299</v>
      </c>
      <c r="H9" s="13">
        <f>(G9-$G$8)*627.509</f>
        <v>65.437849455538426</v>
      </c>
      <c r="I9" s="6"/>
      <c r="J9" s="6"/>
      <c r="K9" s="6"/>
      <c r="L9" s="6"/>
      <c r="N9" s="6" t="s">
        <v>51</v>
      </c>
      <c r="O9" s="6"/>
      <c r="P9" s="24"/>
      <c r="Q9" s="6"/>
      <c r="R9" s="6"/>
      <c r="S9" s="6"/>
      <c r="T9" s="6"/>
      <c r="U9" s="6"/>
      <c r="V9" s="78"/>
      <c r="W9" s="78"/>
      <c r="X9" s="78"/>
      <c r="Y9" s="78"/>
      <c r="Z9" s="78"/>
      <c r="AA9" s="78"/>
      <c r="AB9" s="78"/>
      <c r="AC9" s="78"/>
    </row>
    <row r="10" spans="1:29">
      <c r="A10" s="70"/>
      <c r="C10" s="13"/>
      <c r="D10" s="13"/>
      <c r="F10" s="71" t="s">
        <v>75</v>
      </c>
      <c r="G10" s="44"/>
      <c r="I10" s="84"/>
      <c r="J10" s="85"/>
      <c r="V10" s="78"/>
      <c r="W10" s="78"/>
      <c r="X10" s="78"/>
      <c r="Y10" s="78"/>
      <c r="Z10" s="78"/>
      <c r="AA10" s="78"/>
      <c r="AB10" s="78"/>
      <c r="AC10" s="78"/>
    </row>
    <row r="11" spans="1:29">
      <c r="A11" t="s">
        <v>138</v>
      </c>
      <c r="B11">
        <v>-835.45534784437996</v>
      </c>
      <c r="C11" s="13">
        <f>(B11-$B$8)*627.51</f>
        <v>72.388393647767614</v>
      </c>
      <c r="F11" s="71">
        <v>0.18079968299998656</v>
      </c>
      <c r="G11" s="44">
        <f t="shared" si="0"/>
        <v>-835.27454816137993</v>
      </c>
      <c r="H11" s="13">
        <f>(G11-$G$8)*627.51</f>
        <v>68.919092037499667</v>
      </c>
      <c r="I11" s="96"/>
      <c r="J11" s="83"/>
      <c r="L11" s="43"/>
      <c r="N11" t="s">
        <v>52</v>
      </c>
      <c r="R11" s="82"/>
      <c r="S11" s="82"/>
      <c r="T11" s="82"/>
    </row>
    <row r="12" spans="1:29">
      <c r="C12" s="13"/>
      <c r="F12" s="71" t="s">
        <v>75</v>
      </c>
      <c r="G12" s="44"/>
      <c r="H12" s="13"/>
      <c r="I12" s="85"/>
      <c r="J12" s="85"/>
      <c r="L12" s="43"/>
      <c r="R12" s="67"/>
      <c r="S12" s="67"/>
      <c r="T12" s="67"/>
    </row>
    <row r="13" spans="1:29">
      <c r="A13" t="s">
        <v>144</v>
      </c>
      <c r="B13">
        <f>-0.83545452536989*10^3</f>
        <v>-835.45452536989001</v>
      </c>
      <c r="C13" s="13">
        <f t="shared" ref="C13:C15" si="1">(B13-$B$8)*627.51</f>
        <v>72.904504614956622</v>
      </c>
      <c r="F13" s="71">
        <v>0.18011224320000566</v>
      </c>
      <c r="G13" s="44">
        <f t="shared" si="0"/>
        <v>-835.27441312668998</v>
      </c>
      <c r="H13" s="13">
        <f t="shared" ref="H13:H15" si="2">(G13-$G$8)*627.51</f>
        <v>69.003827655788385</v>
      </c>
      <c r="I13" s="85"/>
      <c r="J13" s="85"/>
      <c r="N13" t="s">
        <v>53</v>
      </c>
      <c r="R13" s="74"/>
      <c r="S13" s="74"/>
      <c r="T13" s="74"/>
    </row>
    <row r="14" spans="1:29">
      <c r="F14" s="71" t="s">
        <v>75</v>
      </c>
      <c r="G14" s="44"/>
      <c r="I14" s="85"/>
      <c r="J14" s="85"/>
      <c r="R14" s="74"/>
      <c r="S14" s="74"/>
      <c r="T14" s="74"/>
    </row>
    <row r="15" spans="1:29">
      <c r="A15" t="s">
        <v>145</v>
      </c>
      <c r="B15">
        <v>-835.4490221922</v>
      </c>
      <c r="C15" s="13">
        <f t="shared" si="1"/>
        <v>76.357803647209963</v>
      </c>
      <c r="F15" s="71">
        <v>0.17959602699997959</v>
      </c>
      <c r="G15" s="44">
        <f t="shared" si="0"/>
        <v>-835.2694261652</v>
      </c>
      <c r="H15" s="13">
        <f t="shared" si="2"/>
        <v>72.133195860363372</v>
      </c>
      <c r="I15" s="85"/>
      <c r="J15" s="85"/>
      <c r="N15" t="s">
        <v>54</v>
      </c>
      <c r="R15" s="74"/>
      <c r="S15" s="74"/>
      <c r="T15" s="74"/>
    </row>
    <row r="16" spans="1:29">
      <c r="F16" s="71" t="s">
        <v>75</v>
      </c>
      <c r="G16" s="44"/>
      <c r="I16" s="84"/>
      <c r="J16" s="85"/>
      <c r="R16" s="74"/>
      <c r="S16" s="74"/>
      <c r="T16" s="74"/>
    </row>
    <row r="17" spans="1:20">
      <c r="A17" t="s">
        <v>139</v>
      </c>
      <c r="B17">
        <f>-0.83544937672994*10^3</f>
        <v>-835.44937672994001</v>
      </c>
      <c r="C17" s="13">
        <f t="shared" ref="C17" si="3">(B17-$B$8)*627.51</f>
        <v>76.135327669977102</v>
      </c>
      <c r="D17" s="13"/>
      <c r="F17" s="71">
        <v>0.17930883020001148</v>
      </c>
      <c r="G17" s="44">
        <f t="shared" si="0"/>
        <v>-835.27006789973996</v>
      </c>
      <c r="H17" s="13">
        <f t="shared" ref="H17" si="4">(G17-$G$8)*627.51</f>
        <v>71.730501019196794</v>
      </c>
      <c r="I17" s="96"/>
      <c r="J17" s="85"/>
      <c r="L17" s="43"/>
      <c r="N17" t="s">
        <v>29</v>
      </c>
      <c r="R17" s="82"/>
      <c r="S17" s="82"/>
      <c r="T17" s="74"/>
    </row>
    <row r="18" spans="1:20">
      <c r="F18" s="71" t="s">
        <v>75</v>
      </c>
      <c r="G18" s="44"/>
      <c r="I18" s="85"/>
      <c r="J18" s="85"/>
      <c r="R18" s="74"/>
      <c r="S18" s="74"/>
      <c r="T18" s="74"/>
    </row>
    <row r="19" spans="1:20">
      <c r="A19" t="s">
        <v>140</v>
      </c>
      <c r="B19">
        <v>-835.47381876161</v>
      </c>
      <c r="C19" s="13">
        <f>(B19-$B$8)*627.51</f>
        <v>60.797708376740673</v>
      </c>
      <c r="F19" s="71">
        <v>0.17913657300000524</v>
      </c>
      <c r="G19" s="44">
        <f t="shared" si="0"/>
        <v>-835.29468218860995</v>
      </c>
      <c r="H19" s="13">
        <f>(G19-$G$8)*627.51</f>
        <v>56.284788610384446</v>
      </c>
      <c r="I19" s="84"/>
      <c r="J19" s="85"/>
      <c r="N19" t="s">
        <v>30</v>
      </c>
      <c r="R19" s="74"/>
      <c r="S19" s="74"/>
      <c r="T19" s="74"/>
    </row>
    <row r="20" spans="1:20">
      <c r="C20" s="13"/>
      <c r="F20" s="71" t="s">
        <v>75</v>
      </c>
      <c r="G20" s="44"/>
      <c r="H20" s="13"/>
      <c r="I20" s="84"/>
      <c r="J20" s="85"/>
      <c r="R20" s="74"/>
      <c r="S20" s="74"/>
      <c r="T20" s="74"/>
    </row>
    <row r="21" spans="1:20">
      <c r="A21" t="s">
        <v>141</v>
      </c>
      <c r="B21">
        <v>-835.44548786354005</v>
      </c>
      <c r="C21" s="13">
        <f>(B21-$B$8)*627.51</f>
        <v>78.575630224616901</v>
      </c>
      <c r="D21" s="43"/>
      <c r="F21" s="71">
        <v>0.17658066240003337</v>
      </c>
      <c r="G21" s="44">
        <f t="shared" si="0"/>
        <v>-835.26890720114</v>
      </c>
      <c r="H21" s="13">
        <f>(G21-$G$8)*627.51</f>
        <v>72.458850997658061</v>
      </c>
      <c r="I21" s="96"/>
      <c r="J21" s="85"/>
      <c r="K21" s="25"/>
      <c r="N21" t="s">
        <v>55</v>
      </c>
      <c r="R21" s="74"/>
      <c r="S21" s="74"/>
      <c r="T21" s="74"/>
    </row>
    <row r="22" spans="1:20">
      <c r="D22" s="43"/>
      <c r="E22" s="13"/>
      <c r="F22" s="71" t="s">
        <v>75</v>
      </c>
      <c r="G22" s="44"/>
      <c r="H22" s="13"/>
      <c r="I22" s="96"/>
      <c r="J22" s="85"/>
      <c r="R22" s="74"/>
      <c r="S22" s="74"/>
      <c r="T22" s="74"/>
    </row>
    <row r="23" spans="1:20">
      <c r="A23" t="s">
        <v>142</v>
      </c>
      <c r="B23">
        <f>-0.60711135716781*10^3</f>
        <v>-607.11135716780996</v>
      </c>
      <c r="C23" s="13">
        <f>(B23+B24-$B$8)*627.51</f>
        <v>79.353912265718421</v>
      </c>
      <c r="F23" s="71">
        <v>0.13243733860001611</v>
      </c>
      <c r="G23" s="44">
        <f t="shared" si="0"/>
        <v>-606.97891982920999</v>
      </c>
      <c r="H23" s="13">
        <f>(G23+G24-$G$8)*627.51</f>
        <v>59.715340354918624</v>
      </c>
      <c r="I23" s="85"/>
      <c r="J23" s="85"/>
      <c r="N23" t="s">
        <v>31</v>
      </c>
    </row>
    <row r="24" spans="1:20">
      <c r="A24" t="s">
        <v>127</v>
      </c>
      <c r="B24">
        <v>-228.33289042539002</v>
      </c>
      <c r="F24" s="71">
        <v>2.259499359999495E-2</v>
      </c>
      <c r="G24" s="44">
        <f t="shared" si="0"/>
        <v>-228.31029543179002</v>
      </c>
      <c r="I24" s="85"/>
      <c r="J24" s="85"/>
      <c r="L24" s="43"/>
      <c r="N24" s="6" t="s">
        <v>32</v>
      </c>
      <c r="R24" s="43"/>
    </row>
    <row r="25" spans="1:20">
      <c r="F25" s="71"/>
      <c r="G25" s="71"/>
      <c r="I25" s="85"/>
      <c r="J25" s="85"/>
      <c r="L25" s="71"/>
      <c r="N25" s="70"/>
      <c r="R25" s="71"/>
    </row>
    <row r="26" spans="1:20">
      <c r="A26" s="23" t="s">
        <v>153</v>
      </c>
      <c r="B26">
        <v>-607.11719474256995</v>
      </c>
      <c r="C26" s="13">
        <f>(B26+B24-B8)*627.51</f>
        <v>75.690775728074641</v>
      </c>
      <c r="F26" s="71">
        <v>0.13271506220003176</v>
      </c>
      <c r="G26" s="44">
        <f t="shared" ref="G26" si="5">F26+B26</f>
        <v>-606.98447968036987</v>
      </c>
      <c r="H26" s="13">
        <f>(G26+G24-G8)*627.51</f>
        <v>56.226478153577723</v>
      </c>
      <c r="I26" s="85"/>
      <c r="J26" s="85"/>
      <c r="N26" t="s">
        <v>48</v>
      </c>
    </row>
    <row r="27" spans="1:20">
      <c r="F27" s="71"/>
      <c r="G27" s="71"/>
      <c r="L27" s="71"/>
      <c r="N27" s="70"/>
      <c r="R27" s="71"/>
    </row>
    <row r="28" spans="1:20">
      <c r="A28" t="s">
        <v>152</v>
      </c>
      <c r="B28">
        <v>-606.72256490486996</v>
      </c>
      <c r="C28" s="13">
        <f>(B28+B31-$B$8)*627.51</f>
        <v>27.99236112264143</v>
      </c>
      <c r="F28" s="71">
        <v>0.12092613800002709</v>
      </c>
      <c r="G28" s="44">
        <f>F28+B28</f>
        <v>-606.60163876686988</v>
      </c>
      <c r="H28" s="13">
        <f>(G28+G31-$G$8)*627.51</f>
        <v>9.2498209065665673</v>
      </c>
      <c r="N28" t="s">
        <v>46</v>
      </c>
      <c r="R28" t="s">
        <v>47</v>
      </c>
    </row>
    <row r="29" spans="1:20">
      <c r="F29" s="71" t="s">
        <v>75</v>
      </c>
      <c r="G29" s="44"/>
    </row>
    <row r="30" spans="1:20">
      <c r="A30" t="s">
        <v>155</v>
      </c>
      <c r="B30">
        <v>-606.76516580205998</v>
      </c>
      <c r="C30" s="13">
        <f>(B30+B31-$B$8)*627.51</f>
        <v>1.2598721269273643</v>
      </c>
      <c r="F30" s="71">
        <v>0.12300755119997575</v>
      </c>
      <c r="G30" s="44">
        <f t="shared" si="0"/>
        <v>-606.64215825086001</v>
      </c>
      <c r="H30" s="13">
        <f>(G30+G31-$G$8)*627.51</f>
        <v>-16.176560492076252</v>
      </c>
      <c r="N30" t="s">
        <v>33</v>
      </c>
    </row>
    <row r="31" spans="1:20">
      <c r="A31" t="s">
        <v>156</v>
      </c>
      <c r="B31">
        <v>-228.80353246147001</v>
      </c>
      <c r="C31" s="31"/>
      <c r="D31" s="13"/>
      <c r="E31" s="13"/>
      <c r="F31" s="71">
        <v>3.5534110399999007E-2</v>
      </c>
      <c r="G31" s="44">
        <f t="shared" si="0"/>
        <v>-228.76799835107002</v>
      </c>
      <c r="H31" s="31"/>
      <c r="L31" s="32"/>
      <c r="N31" t="s">
        <v>34</v>
      </c>
      <c r="R31" s="43"/>
    </row>
    <row r="32" spans="1:20">
      <c r="F32" s="71" t="s">
        <v>75</v>
      </c>
      <c r="G32" s="44"/>
    </row>
    <row r="33" spans="1:26">
      <c r="A33" t="s">
        <v>143</v>
      </c>
      <c r="B33">
        <v>-606.78740559174003</v>
      </c>
      <c r="C33" s="13">
        <f>(B33+B31-$B$8)*627.51</f>
        <v>-12.695818295196439</v>
      </c>
      <c r="D33" s="31"/>
      <c r="E33" s="13"/>
      <c r="F33" s="71">
        <v>0.12492056079997838</v>
      </c>
      <c r="G33" s="44">
        <f t="shared" si="0"/>
        <v>-606.66248503094005</v>
      </c>
      <c r="H33" s="13">
        <f>(G33+G31-$G$8)*627.51</f>
        <v>-28.931818260102407</v>
      </c>
      <c r="L33" s="43"/>
      <c r="N33" t="s">
        <v>35</v>
      </c>
      <c r="R33" s="43"/>
    </row>
    <row r="34" spans="1:26">
      <c r="C34" s="13"/>
      <c r="H34" s="13"/>
      <c r="I34" s="13"/>
      <c r="L34" s="43"/>
      <c r="M34" s="25"/>
      <c r="R34" s="43"/>
    </row>
    <row r="36" spans="1:26" ht="17" thickBot="1">
      <c r="E36" s="26"/>
    </row>
    <row r="37" spans="1:26" s="4" customFormat="1">
      <c r="A37" s="141" t="s">
        <v>36</v>
      </c>
      <c r="B37" s="142"/>
      <c r="C37" s="142"/>
      <c r="D37" s="142"/>
    </row>
    <row r="38" spans="1:26">
      <c r="A38" s="33"/>
    </row>
    <row r="39" spans="1:26">
      <c r="A39" s="23" t="s">
        <v>136</v>
      </c>
      <c r="B39">
        <f>-0.83557070599588*10^3</f>
        <v>-835.57070599587996</v>
      </c>
      <c r="C39" s="13"/>
      <c r="D39" s="13"/>
      <c r="E39" s="43"/>
      <c r="F39" s="43">
        <v>0.18587131999998974</v>
      </c>
      <c r="G39" s="44">
        <f t="shared" ref="G39:G40" si="6">F39+B39</f>
        <v>-835.38483467588003</v>
      </c>
      <c r="H39" s="13"/>
      <c r="L39" s="43"/>
      <c r="M39" s="43"/>
      <c r="N39" t="s">
        <v>50</v>
      </c>
      <c r="W39" s="34"/>
    </row>
    <row r="40" spans="1:26">
      <c r="A40" s="36" t="s">
        <v>146</v>
      </c>
      <c r="B40">
        <f>-0.83551073879258*10^3</f>
        <v>-835.51073879258001</v>
      </c>
      <c r="C40" s="13">
        <f>(B40-$B$39)*627.51</f>
        <v>37.630019742750285</v>
      </c>
      <c r="D40" s="13"/>
      <c r="E40" s="43"/>
      <c r="F40" s="43">
        <v>0.18347563316668433</v>
      </c>
      <c r="G40" s="44">
        <f t="shared" si="6"/>
        <v>-835.32726315941329</v>
      </c>
      <c r="H40" s="13">
        <f>(G40-$G$39)*627.51</f>
        <v>36.126702298042254</v>
      </c>
      <c r="L40" s="43"/>
      <c r="M40" s="43"/>
      <c r="N40" t="s">
        <v>56</v>
      </c>
      <c r="W40" s="34"/>
    </row>
    <row r="41" spans="1:26">
      <c r="A41" s="11"/>
      <c r="B41" s="43"/>
      <c r="C41" s="13"/>
      <c r="D41" s="13"/>
      <c r="E41" s="43"/>
      <c r="F41" s="43"/>
      <c r="G41" s="43"/>
      <c r="H41" s="13"/>
      <c r="L41" s="43"/>
      <c r="M41" s="43"/>
      <c r="W41" s="34"/>
    </row>
    <row r="42" spans="1:26" s="26" customFormat="1" ht="17" thickBot="1">
      <c r="A42" s="8"/>
      <c r="C42" s="9"/>
      <c r="H42" s="9"/>
      <c r="L42" s="35"/>
      <c r="M42" s="35"/>
      <c r="R42" s="35"/>
    </row>
    <row r="43" spans="1:26">
      <c r="A43" s="128" t="s">
        <v>37</v>
      </c>
      <c r="B43" s="133"/>
      <c r="C43" s="133"/>
      <c r="D43" s="133"/>
      <c r="E43" s="4"/>
      <c r="H43" s="13"/>
      <c r="L43" s="43"/>
      <c r="M43" s="43"/>
      <c r="R43" s="43"/>
    </row>
    <row r="44" spans="1:26">
      <c r="A44" s="11"/>
    </row>
    <row r="45" spans="1:26">
      <c r="A45" t="s">
        <v>198</v>
      </c>
      <c r="B45">
        <f>-0.83557070599588*10^3</f>
        <v>-835.57070599587996</v>
      </c>
      <c r="C45" s="13"/>
      <c r="D45" s="13"/>
      <c r="E45" s="43"/>
      <c r="F45" s="43">
        <v>0.18632836239999051</v>
      </c>
      <c r="G45" s="44">
        <f t="shared" ref="G45:G65" si="7">F45+B45</f>
        <v>-835.38437763347997</v>
      </c>
      <c r="H45" s="13"/>
      <c r="L45" s="43"/>
      <c r="M45" s="43"/>
      <c r="N45" t="s">
        <v>50</v>
      </c>
      <c r="W45" s="34"/>
    </row>
    <row r="46" spans="1:26">
      <c r="A46" t="s">
        <v>199</v>
      </c>
      <c r="B46">
        <f>-0.83546106332413*10^3</f>
        <v>-835.4610633241299</v>
      </c>
      <c r="C46" s="13">
        <f>(B46-$B$45)*627.509</f>
        <v>68.801763307212326</v>
      </c>
      <c r="D46" s="23"/>
      <c r="E46" s="23"/>
      <c r="F46" s="43">
        <v>0.18096762040001976</v>
      </c>
      <c r="G46" s="44">
        <f t="shared" si="7"/>
        <v>-835.2800957037299</v>
      </c>
      <c r="H46" s="13">
        <f>(G46-$G$45)*627.509</f>
        <v>65.437849455538426</v>
      </c>
      <c r="I46" s="6"/>
      <c r="J46" s="6"/>
      <c r="K46" s="6"/>
      <c r="L46" s="6"/>
      <c r="M46" s="6"/>
      <c r="N46" s="6" t="s">
        <v>51</v>
      </c>
      <c r="O46" s="6"/>
      <c r="P46" s="24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11"/>
      <c r="F47" t="s">
        <v>75</v>
      </c>
      <c r="G47" s="44"/>
      <c r="I47" s="84"/>
    </row>
    <row r="48" spans="1:26">
      <c r="A48" t="s">
        <v>201</v>
      </c>
      <c r="B48">
        <v>-835.45534784437996</v>
      </c>
      <c r="C48" s="13">
        <f>(B48-$B$45)*627.509</f>
        <v>72.388278289616125</v>
      </c>
      <c r="F48" s="43">
        <v>0.18079968299998656</v>
      </c>
      <c r="G48" s="44">
        <f t="shared" si="7"/>
        <v>-835.27454816137993</v>
      </c>
      <c r="H48" s="13">
        <f>(G48-$G$45)*627.509</f>
        <v>68.918982208027558</v>
      </c>
      <c r="I48" s="96"/>
      <c r="J48" s="83"/>
      <c r="L48" s="43"/>
      <c r="M48" s="25"/>
      <c r="N48" t="s">
        <v>52</v>
      </c>
      <c r="R48" s="45"/>
      <c r="S48" s="45"/>
    </row>
    <row r="49" spans="1:29">
      <c r="C49" s="13"/>
      <c r="F49" t="s">
        <v>75</v>
      </c>
      <c r="G49" s="44"/>
      <c r="H49" s="13"/>
      <c r="L49" s="43"/>
      <c r="M49" s="43"/>
      <c r="R49" s="43"/>
    </row>
    <row r="50" spans="1:29">
      <c r="A50" t="s">
        <v>136</v>
      </c>
      <c r="B50">
        <f>-0.83545452536989*10^3</f>
        <v>-835.45452536989001</v>
      </c>
      <c r="C50" s="13">
        <f>(B50-$B$45)*627.509</f>
        <v>72.904388434330627</v>
      </c>
      <c r="F50" s="43">
        <v>0.18011224320000566</v>
      </c>
      <c r="G50" s="44">
        <f t="shared" si="7"/>
        <v>-835.27441312668998</v>
      </c>
      <c r="H50" s="13">
        <f>(G50-$G$45)*627.509</f>
        <v>69.003717691281594</v>
      </c>
      <c r="M50" s="25"/>
      <c r="N50" t="s">
        <v>53</v>
      </c>
    </row>
    <row r="51" spans="1:29">
      <c r="A51" s="11"/>
      <c r="F51" t="s">
        <v>75</v>
      </c>
      <c r="G51" s="44"/>
      <c r="I51" s="84"/>
      <c r="J51" s="85"/>
    </row>
    <row r="52" spans="1:29">
      <c r="A52" t="s">
        <v>206</v>
      </c>
      <c r="B52" s="43">
        <v>-835.41487632005999</v>
      </c>
      <c r="C52" s="13">
        <f>(B52-$B$45)*627.509</f>
        <v>97.7845240441155</v>
      </c>
      <c r="D52" s="13"/>
      <c r="E52" s="43"/>
      <c r="F52" s="43">
        <v>0.17884955880001599</v>
      </c>
      <c r="G52" s="44">
        <f t="shared" si="7"/>
        <v>-835.23602676125995</v>
      </c>
      <c r="H52" s="13">
        <f>(G52-$G$45)*627.509</f>
        <v>93.091507475913346</v>
      </c>
      <c r="I52" s="96"/>
      <c r="J52" s="85"/>
      <c r="N52" t="s">
        <v>57</v>
      </c>
    </row>
    <row r="53" spans="1:29">
      <c r="B53" s="43"/>
      <c r="C53" s="13"/>
      <c r="D53" s="13"/>
      <c r="E53" s="43"/>
      <c r="F53" s="43" t="s">
        <v>75</v>
      </c>
      <c r="G53" s="44"/>
      <c r="H53" s="13"/>
      <c r="I53" s="13"/>
      <c r="V53" s="78"/>
      <c r="W53" s="78"/>
      <c r="X53" s="78"/>
      <c r="Y53" s="78"/>
      <c r="Z53" s="78"/>
      <c r="AA53" s="78"/>
      <c r="AB53" s="78"/>
      <c r="AC53" s="78"/>
    </row>
    <row r="54" spans="1:29">
      <c r="A54" t="s">
        <v>147</v>
      </c>
      <c r="B54" s="100">
        <v>-835.38750549386998</v>
      </c>
      <c r="C54" s="13">
        <f>(B54-$B$45)*627.51</f>
        <v>114.96014701628341</v>
      </c>
      <c r="D54" s="13"/>
      <c r="E54" s="43"/>
      <c r="F54" s="43">
        <v>0.1807332657499785</v>
      </c>
      <c r="G54" s="100">
        <f t="shared" si="7"/>
        <v>-835.20677222812003</v>
      </c>
      <c r="H54" s="13">
        <f>(G54-$G$45)*627.509</f>
        <v>111.44899031201119</v>
      </c>
      <c r="I54" s="13"/>
      <c r="L54" s="43"/>
      <c r="M54" s="43"/>
      <c r="N54" t="s">
        <v>58</v>
      </c>
      <c r="R54" s="43"/>
      <c r="V54" s="78"/>
      <c r="W54" s="78"/>
      <c r="X54" s="78"/>
      <c r="Y54" s="78"/>
      <c r="Z54" s="78"/>
      <c r="AA54" s="78"/>
      <c r="AB54" s="78"/>
      <c r="AC54" s="78"/>
    </row>
    <row r="55" spans="1:29">
      <c r="B55" s="43"/>
      <c r="C55" s="13"/>
      <c r="D55" s="13"/>
      <c r="E55" s="43"/>
      <c r="F55" s="43" t="s">
        <v>75</v>
      </c>
      <c r="G55" s="44"/>
      <c r="H55" s="13"/>
      <c r="I55" s="38"/>
      <c r="L55" s="43"/>
      <c r="M55" s="43"/>
      <c r="R55" s="43"/>
      <c r="V55" s="78"/>
      <c r="W55" s="78"/>
      <c r="X55" s="78"/>
      <c r="Y55" s="78"/>
      <c r="Z55" s="78"/>
      <c r="AA55" s="86"/>
      <c r="AB55" s="78"/>
      <c r="AC55" s="78"/>
    </row>
    <row r="56" spans="1:29">
      <c r="A56" t="s">
        <v>143</v>
      </c>
      <c r="B56" s="43">
        <v>-835.46712582538999</v>
      </c>
      <c r="C56" s="13">
        <f>(B56-$B$45)*627.509</f>
        <v>64.99748920399486</v>
      </c>
      <c r="D56" s="13"/>
      <c r="E56" s="43"/>
      <c r="F56" s="43">
        <v>0.18207124319997092</v>
      </c>
      <c r="G56" s="44">
        <f t="shared" si="7"/>
        <v>-835.28505458219001</v>
      </c>
      <c r="H56" s="13">
        <f>(G56-$G$45)*627.509</f>
        <v>62.326108591909765</v>
      </c>
      <c r="I56" s="13"/>
      <c r="L56" s="43"/>
      <c r="M56" s="43"/>
      <c r="N56" t="s">
        <v>59</v>
      </c>
      <c r="V56" s="78"/>
      <c r="W56" s="78"/>
      <c r="X56" s="92"/>
      <c r="Y56" s="78"/>
      <c r="Z56" s="78"/>
      <c r="AA56" s="78"/>
      <c r="AB56" s="78"/>
      <c r="AC56" s="78"/>
    </row>
    <row r="57" spans="1:29">
      <c r="A57" s="11"/>
      <c r="F57" t="s">
        <v>75</v>
      </c>
      <c r="G57" s="44"/>
      <c r="V57" s="78"/>
      <c r="W57" s="78"/>
      <c r="X57" s="78"/>
      <c r="Y57" s="78"/>
      <c r="Z57" s="78"/>
      <c r="AA57" s="78"/>
      <c r="AB57" s="78"/>
      <c r="AC57" s="78"/>
    </row>
    <row r="58" spans="1:29">
      <c r="A58" t="s">
        <v>144</v>
      </c>
      <c r="B58">
        <v>-835.44934049689004</v>
      </c>
      <c r="C58" s="13">
        <f>(B58-$B$45)*627.509</f>
        <v>76.157942905663759</v>
      </c>
      <c r="F58" s="43">
        <v>0.17889779825000574</v>
      </c>
      <c r="G58" s="44">
        <f t="shared" si="7"/>
        <v>-835.27044269864007</v>
      </c>
      <c r="H58" s="13">
        <f>(G58-$G$45)*627.509</f>
        <v>71.495197026453127</v>
      </c>
      <c r="I58" s="13"/>
      <c r="L58" s="43"/>
      <c r="M58" s="43"/>
      <c r="N58" t="s">
        <v>60</v>
      </c>
      <c r="V58" s="78"/>
      <c r="W58" s="78"/>
      <c r="X58" s="93"/>
      <c r="Y58" s="78"/>
      <c r="Z58" s="78"/>
      <c r="AA58" s="78"/>
      <c r="AB58" s="78"/>
      <c r="AC58" s="78"/>
    </row>
    <row r="59" spans="1:29">
      <c r="A59" s="11"/>
      <c r="F59" t="s">
        <v>75</v>
      </c>
      <c r="G59" s="44"/>
      <c r="V59" s="78"/>
      <c r="W59" s="78"/>
      <c r="X59" s="94"/>
      <c r="Y59" s="78"/>
      <c r="Z59" s="78"/>
      <c r="AA59" s="78"/>
      <c r="AB59" s="78"/>
      <c r="AC59" s="78"/>
    </row>
    <row r="60" spans="1:29">
      <c r="A60" t="s">
        <v>145</v>
      </c>
      <c r="B60">
        <v>-835.46667644543004</v>
      </c>
      <c r="C60" s="13">
        <f>(B60-$B$45)*627.509</f>
        <v>65.279479173280535</v>
      </c>
      <c r="F60" s="43">
        <v>0.17854038119996857</v>
      </c>
      <c r="G60" s="44">
        <f t="shared" si="7"/>
        <v>-835.28813606423012</v>
      </c>
      <c r="H60" s="13">
        <f>(G60-$G$45)*627.509</f>
        <v>60.392450878407438</v>
      </c>
      <c r="I60" s="83"/>
      <c r="L60" s="43"/>
      <c r="M60" s="43"/>
      <c r="N60" t="s">
        <v>61</v>
      </c>
      <c r="R60" s="82"/>
      <c r="S60" s="82"/>
      <c r="V60" s="78"/>
      <c r="W60" s="78"/>
      <c r="X60" s="78"/>
      <c r="Y60" s="78"/>
      <c r="Z60" s="78"/>
      <c r="AA60" s="78"/>
      <c r="AB60" s="78"/>
      <c r="AC60" s="78"/>
    </row>
    <row r="61" spans="1:29">
      <c r="A61" s="11"/>
      <c r="F61" t="s">
        <v>75</v>
      </c>
      <c r="G61" s="44"/>
      <c r="R61" s="67"/>
      <c r="S61" s="67"/>
      <c r="V61" s="78"/>
      <c r="W61" s="78"/>
      <c r="X61" s="78"/>
      <c r="Y61" s="78"/>
      <c r="Z61" s="78"/>
      <c r="AA61" s="78"/>
      <c r="AB61" s="78"/>
      <c r="AC61" s="78"/>
    </row>
    <row r="62" spans="1:29">
      <c r="A62" t="s">
        <v>204</v>
      </c>
      <c r="B62">
        <v>-606.76516580205998</v>
      </c>
      <c r="C62" s="13">
        <f>(B62+B63-$B$45)*627.51</f>
        <v>1.2598721269273643</v>
      </c>
      <c r="F62" s="43">
        <v>0.12300755119997575</v>
      </c>
      <c r="G62" s="44">
        <f t="shared" si="7"/>
        <v>-606.64215825086001</v>
      </c>
      <c r="H62" s="13">
        <f>(G62+G63-$G$45)*627.51</f>
        <v>-16.176560492076252</v>
      </c>
      <c r="N62" t="s">
        <v>33</v>
      </c>
      <c r="R62" s="74"/>
      <c r="S62" s="74"/>
      <c r="V62" s="78"/>
      <c r="W62" s="78"/>
      <c r="X62" s="78"/>
      <c r="Y62" s="78"/>
      <c r="Z62" s="78"/>
      <c r="AA62" s="78"/>
      <c r="AB62" s="78"/>
      <c r="AC62" s="78"/>
    </row>
    <row r="63" spans="1:29">
      <c r="A63" t="s">
        <v>156</v>
      </c>
      <c r="B63">
        <v>-228.80353246147001</v>
      </c>
      <c r="C63" s="31"/>
      <c r="D63" s="13"/>
      <c r="E63" s="13"/>
      <c r="F63" s="43">
        <v>3.5534110399999007E-2</v>
      </c>
      <c r="G63" s="44">
        <f t="shared" si="7"/>
        <v>-228.76799835107002</v>
      </c>
      <c r="H63" s="31"/>
      <c r="L63" s="32"/>
      <c r="M63" s="43"/>
      <c r="N63" t="s">
        <v>34</v>
      </c>
      <c r="R63" s="67"/>
      <c r="S63" s="74"/>
    </row>
    <row r="64" spans="1:29">
      <c r="F64" t="s">
        <v>75</v>
      </c>
      <c r="G64" s="44"/>
    </row>
    <row r="65" spans="1:29">
      <c r="A65" t="s">
        <v>142</v>
      </c>
      <c r="B65">
        <v>-606.78740559174003</v>
      </c>
      <c r="C65" s="13">
        <f>(B65+B63-$B$45)*627.51</f>
        <v>-12.695818295196439</v>
      </c>
      <c r="D65" s="31"/>
      <c r="E65" s="13"/>
      <c r="F65" s="43">
        <v>0.12492056079997838</v>
      </c>
      <c r="G65" s="44">
        <f t="shared" si="7"/>
        <v>-606.66248503094005</v>
      </c>
      <c r="H65" s="13">
        <f>(G65+G63-$G$45)*627.51</f>
        <v>-28.931818260102407</v>
      </c>
      <c r="L65" s="43"/>
      <c r="M65" s="43"/>
      <c r="N65" t="s">
        <v>35</v>
      </c>
      <c r="R65" s="43"/>
    </row>
    <row r="66" spans="1:29" s="26" customFormat="1" ht="17" thickBot="1">
      <c r="A66" s="8"/>
    </row>
    <row r="67" spans="1:29">
      <c r="A67" s="128" t="s">
        <v>40</v>
      </c>
      <c r="B67" s="133"/>
      <c r="C67" s="133"/>
      <c r="D67" s="133"/>
    </row>
    <row r="68" spans="1:29">
      <c r="V68" s="78"/>
      <c r="W68" s="78"/>
      <c r="X68" s="78"/>
      <c r="Y68" s="78"/>
      <c r="Z68" s="78"/>
      <c r="AA68" s="78"/>
      <c r="AB68" s="78"/>
      <c r="AC68" s="78"/>
    </row>
    <row r="69" spans="1:29">
      <c r="A69" t="s">
        <v>136</v>
      </c>
      <c r="B69">
        <f>-0.83557070599588*10^3</f>
        <v>-835.57070599587996</v>
      </c>
      <c r="C69" s="13"/>
      <c r="D69" s="13"/>
      <c r="E69" s="43"/>
      <c r="F69" s="43">
        <v>0.18587131999998974</v>
      </c>
      <c r="G69" s="44">
        <f t="shared" ref="G69" si="8">F69+B69</f>
        <v>-835.38483467588003</v>
      </c>
      <c r="H69" s="13"/>
      <c r="L69" s="43"/>
      <c r="M69" s="43"/>
      <c r="N69" t="s">
        <v>50</v>
      </c>
      <c r="R69" s="43"/>
      <c r="V69" s="78"/>
      <c r="W69" s="78"/>
      <c r="X69" s="78"/>
      <c r="Y69" s="78"/>
      <c r="Z69" s="78"/>
      <c r="AA69" s="78"/>
      <c r="AB69" s="78"/>
      <c r="AC69" s="78"/>
    </row>
    <row r="70" spans="1:29">
      <c r="B70" s="43"/>
      <c r="C70" s="13"/>
      <c r="D70" s="13"/>
      <c r="E70" s="43"/>
      <c r="F70" s="43" t="s">
        <v>75</v>
      </c>
      <c r="G70" s="43"/>
      <c r="H70" s="13"/>
      <c r="L70" s="43"/>
      <c r="M70" s="43"/>
      <c r="R70" s="43"/>
      <c r="V70" s="78"/>
      <c r="W70" s="78"/>
      <c r="X70" s="78"/>
      <c r="Y70" s="78"/>
      <c r="Z70" s="78"/>
      <c r="AA70" s="86"/>
      <c r="AB70" s="78"/>
      <c r="AC70" s="78"/>
    </row>
    <row r="71" spans="1:29">
      <c r="A71" t="s">
        <v>148</v>
      </c>
      <c r="B71">
        <v>-911.86030448672</v>
      </c>
      <c r="C71" s="13">
        <f>(B71-B72-B69)*627.51</f>
        <v>35.679407347532276</v>
      </c>
      <c r="F71" s="43">
        <v>0.21043376999229699</v>
      </c>
      <c r="G71" s="44">
        <f t="shared" ref="G71:G72" si="9">F71+B71</f>
        <v>-911.64987071672772</v>
      </c>
      <c r="H71" s="13">
        <f>(G71-$G$72-$G$69)*627.51</f>
        <v>49.256737684006275</v>
      </c>
      <c r="I71" s="99" t="s">
        <v>174</v>
      </c>
      <c r="L71" s="43"/>
      <c r="M71" s="43"/>
      <c r="N71" t="s">
        <v>62</v>
      </c>
      <c r="R71" s="82"/>
      <c r="S71" s="82"/>
      <c r="V71" s="78"/>
      <c r="W71" s="78"/>
      <c r="X71" s="92"/>
      <c r="Y71" s="78"/>
      <c r="Z71" s="78"/>
      <c r="AA71" s="78"/>
      <c r="AB71" s="78"/>
      <c r="AC71" s="78"/>
    </row>
    <row r="72" spans="1:29">
      <c r="A72" t="s">
        <v>44</v>
      </c>
      <c r="B72">
        <v>-76.346457198027991</v>
      </c>
      <c r="F72" s="43">
        <v>2.9256149833353597E-3</v>
      </c>
      <c r="G72" s="44">
        <f t="shared" si="9"/>
        <v>-76.343531583044651</v>
      </c>
      <c r="L72" s="43"/>
      <c r="M72" s="43"/>
      <c r="N72" t="s">
        <v>45</v>
      </c>
      <c r="R72" s="67"/>
      <c r="S72" s="67"/>
      <c r="V72" s="78"/>
      <c r="W72" s="78"/>
      <c r="X72" s="78"/>
      <c r="Y72" s="78"/>
      <c r="Z72" s="78"/>
      <c r="AA72" s="78"/>
      <c r="AB72" s="78"/>
      <c r="AC72" s="78"/>
    </row>
    <row r="73" spans="1:29">
      <c r="F73" t="s">
        <v>75</v>
      </c>
      <c r="R73" s="74"/>
      <c r="S73" s="74"/>
      <c r="V73" s="78"/>
      <c r="W73" s="78"/>
      <c r="X73" s="93"/>
      <c r="Y73" s="78"/>
      <c r="Z73" s="78"/>
      <c r="AA73" s="78"/>
      <c r="AB73" s="78"/>
      <c r="AC73" s="78"/>
    </row>
    <row r="74" spans="1:29">
      <c r="A74" t="s">
        <v>156</v>
      </c>
      <c r="B74">
        <v>-228.80353246147001</v>
      </c>
      <c r="C74" s="13"/>
      <c r="D74" s="13"/>
      <c r="E74" s="13"/>
      <c r="F74" s="43">
        <v>3.5451014333332864E-2</v>
      </c>
      <c r="G74" s="44">
        <f t="shared" ref="G74" si="10">F74+B74</f>
        <v>-228.76808144713669</v>
      </c>
      <c r="H74" s="31"/>
      <c r="M74" s="43"/>
      <c r="N74" t="s">
        <v>34</v>
      </c>
      <c r="R74" s="43"/>
      <c r="V74" s="78"/>
      <c r="W74" s="78"/>
      <c r="X74" s="94"/>
      <c r="Y74" s="78"/>
      <c r="Z74" s="78"/>
      <c r="AA74" s="78"/>
      <c r="AB74" s="78"/>
      <c r="AC74" s="78"/>
    </row>
    <row r="75" spans="1:29">
      <c r="A75" t="s">
        <v>157</v>
      </c>
      <c r="B75">
        <f>-0.68311831909353*10^3</f>
        <v>-683.11831909353009</v>
      </c>
      <c r="C75" s="13">
        <f>(B75+B74-B72-B69)*627.51</f>
        <v>-2.9419934689170621</v>
      </c>
      <c r="F75" s="43">
        <v>0.15152816183329301</v>
      </c>
      <c r="G75" s="44">
        <f t="shared" ref="G75" si="11">F75+B75</f>
        <v>-682.96679093169678</v>
      </c>
      <c r="H75" s="13">
        <f>(G75+G74-G72-G69)*627.51</f>
        <v>-4.0826553039393971</v>
      </c>
      <c r="L75" s="43"/>
      <c r="M75" s="43"/>
      <c r="N75" t="s">
        <v>63</v>
      </c>
      <c r="R75" s="43"/>
      <c r="V75" s="78"/>
      <c r="W75" s="78"/>
      <c r="X75" s="78"/>
      <c r="Y75" s="78"/>
      <c r="Z75" s="78"/>
      <c r="AA75" s="78"/>
      <c r="AB75" s="78"/>
      <c r="AC75" s="78"/>
    </row>
    <row r="76" spans="1:29">
      <c r="V76" s="78"/>
      <c r="W76" s="78"/>
      <c r="X76" s="78"/>
      <c r="Y76" s="78"/>
      <c r="Z76" s="78"/>
      <c r="AA76" s="78"/>
      <c r="AB76" s="78"/>
      <c r="AC76" s="78"/>
    </row>
    <row r="77" spans="1:29">
      <c r="V77" s="78"/>
      <c r="W77" s="78"/>
      <c r="X77" s="78"/>
      <c r="Y77" s="78"/>
      <c r="Z77" s="78"/>
      <c r="AA77" s="78"/>
      <c r="AB77" s="78"/>
      <c r="AC77" s="78"/>
    </row>
    <row r="79" spans="1:29" ht="17" thickBot="1">
      <c r="C79" s="13"/>
      <c r="H79" s="13"/>
    </row>
    <row r="80" spans="1:29" s="4" customFormat="1">
      <c r="A80" s="141" t="s">
        <v>205</v>
      </c>
      <c r="B80" s="142"/>
      <c r="C80" s="142"/>
      <c r="D80" s="142"/>
    </row>
    <row r="81" spans="1:14">
      <c r="A81" t="s">
        <v>70</v>
      </c>
      <c r="B81">
        <v>-835.45737677453008</v>
      </c>
      <c r="C81" s="13">
        <f>(B81-$B$8)*627.51</f>
        <v>71.115219689267093</v>
      </c>
      <c r="F81">
        <v>0.1806896778333377</v>
      </c>
      <c r="G81" s="44">
        <f t="shared" ref="G81:G84" si="12">F81+B81</f>
        <v>-835.27668709669672</v>
      </c>
      <c r="H81" s="13">
        <f>(G81-$G$8)*627.51</f>
        <v>67.576888736858677</v>
      </c>
      <c r="I81" s="13"/>
      <c r="N81" t="s">
        <v>66</v>
      </c>
    </row>
    <row r="82" spans="1:14">
      <c r="A82" t="s">
        <v>71</v>
      </c>
      <c r="B82">
        <v>-835.45452536989001</v>
      </c>
      <c r="C82" s="13">
        <f>(B82-$B$8)*627.51</f>
        <v>72.904504614956622</v>
      </c>
      <c r="F82">
        <v>0.17984711633334882</v>
      </c>
      <c r="G82" s="44">
        <f t="shared" si="12"/>
        <v>-835.27467825355666</v>
      </c>
      <c r="H82" s="13">
        <f>(G82-$G$8)*627.51</f>
        <v>68.837457895678298</v>
      </c>
      <c r="I82" s="13"/>
      <c r="N82" t="s">
        <v>67</v>
      </c>
    </row>
    <row r="83" spans="1:14">
      <c r="A83" t="s">
        <v>72</v>
      </c>
      <c r="B83">
        <v>-835.45368666576007</v>
      </c>
      <c r="C83" s="13">
        <f>(B83-$B$8)*627.51</f>
        <v>73.430799843530821</v>
      </c>
      <c r="F83">
        <v>0.18107076033334124</v>
      </c>
      <c r="G83" s="44">
        <f t="shared" si="12"/>
        <v>-835.27261590542673</v>
      </c>
      <c r="H83" s="13">
        <f>(G83-$G$8)*627.51</f>
        <v>70.13160197068774</v>
      </c>
      <c r="I83" s="13"/>
      <c r="N83" t="s">
        <v>68</v>
      </c>
    </row>
    <row r="84" spans="1:14">
      <c r="A84" t="s">
        <v>73</v>
      </c>
      <c r="B84">
        <v>-835.45737705572003</v>
      </c>
      <c r="C84" s="13">
        <f>(B84-$B$8)*627.51</f>
        <v>71.115043239758506</v>
      </c>
      <c r="F84">
        <v>0.1806901841666407</v>
      </c>
      <c r="G84" s="44">
        <f t="shared" si="12"/>
        <v>-835.27668687155335</v>
      </c>
      <c r="H84" s="13">
        <f>(G84-$G$8)*627.51</f>
        <v>67.577030016572948</v>
      </c>
      <c r="I84" s="13"/>
      <c r="N84" t="s">
        <v>69</v>
      </c>
    </row>
  </sheetData>
  <mergeCells count="8">
    <mergeCell ref="A80:D80"/>
    <mergeCell ref="A3:C3"/>
    <mergeCell ref="D3:H3"/>
    <mergeCell ref="R4:S4"/>
    <mergeCell ref="A6:D6"/>
    <mergeCell ref="A37:D37"/>
    <mergeCell ref="A43:D43"/>
    <mergeCell ref="A67:D6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73D2-9FCA-E04F-97BC-BF2C9CBAFBFA}">
  <dimension ref="A1:J83"/>
  <sheetViews>
    <sheetView workbookViewId="0"/>
  </sheetViews>
  <sheetFormatPr baseColWidth="10" defaultRowHeight="16"/>
  <cols>
    <col min="1" max="1" width="27.6640625" customWidth="1"/>
    <col min="6" max="6" width="21.1640625" customWidth="1"/>
    <col min="9" max="9" width="12.1640625" customWidth="1"/>
  </cols>
  <sheetData>
    <row r="1" spans="1:10" ht="19">
      <c r="A1" s="1" t="s">
        <v>49</v>
      </c>
      <c r="B1" s="43"/>
      <c r="C1" s="43"/>
      <c r="D1" s="43"/>
      <c r="E1" s="43"/>
      <c r="F1" s="43"/>
      <c r="G1" s="43"/>
      <c r="H1" s="43"/>
      <c r="I1" s="80"/>
      <c r="J1" s="80"/>
    </row>
    <row r="2" spans="1:10">
      <c r="A2" t="s">
        <v>2</v>
      </c>
      <c r="B2" s="6"/>
      <c r="C2" s="67"/>
      <c r="D2" s="67"/>
      <c r="E2" s="67"/>
      <c r="G2" s="43"/>
      <c r="H2" s="43"/>
      <c r="I2" s="78"/>
      <c r="J2" s="79"/>
    </row>
    <row r="3" spans="1:10" ht="17" thickBot="1">
      <c r="A3" s="138" t="s">
        <v>5</v>
      </c>
      <c r="B3" s="138"/>
      <c r="C3" s="138"/>
      <c r="D3" s="138" t="s">
        <v>168</v>
      </c>
      <c r="E3" s="138"/>
      <c r="F3" s="138"/>
      <c r="G3" s="138"/>
      <c r="H3" s="138"/>
      <c r="J3" s="13"/>
    </row>
    <row r="4" spans="1:10" ht="35" thickBot="1">
      <c r="A4" s="16" t="s">
        <v>8</v>
      </c>
      <c r="B4" s="7" t="s">
        <v>9</v>
      </c>
      <c r="C4" s="17" t="s">
        <v>10</v>
      </c>
      <c r="D4" s="17"/>
      <c r="E4" s="17"/>
      <c r="F4" s="17" t="s">
        <v>163</v>
      </c>
      <c r="G4" s="18" t="s">
        <v>11</v>
      </c>
      <c r="H4" s="19" t="s">
        <v>12</v>
      </c>
    </row>
    <row r="5" spans="1:10">
      <c r="F5" t="s">
        <v>167</v>
      </c>
    </row>
    <row r="6" spans="1:10">
      <c r="A6" s="133" t="s">
        <v>20</v>
      </c>
      <c r="B6" s="133"/>
      <c r="C6" s="133"/>
      <c r="D6" s="133"/>
    </row>
    <row r="7" spans="1:10">
      <c r="B7" s="22"/>
      <c r="C7" s="22"/>
      <c r="D7" s="22"/>
      <c r="F7" s="43"/>
    </row>
    <row r="8" spans="1:10">
      <c r="A8" t="s">
        <v>136</v>
      </c>
      <c r="B8" s="43">
        <v>-836.77010788259997</v>
      </c>
      <c r="C8" s="13"/>
      <c r="D8" s="13"/>
      <c r="E8" s="43"/>
      <c r="F8" s="43">
        <v>0.18632836239999051</v>
      </c>
      <c r="G8">
        <f>F8+B8</f>
        <v>-836.58377952019998</v>
      </c>
      <c r="H8" s="13"/>
    </row>
    <row r="9" spans="1:10">
      <c r="A9" t="s">
        <v>137</v>
      </c>
      <c r="B9" s="6">
        <v>-836.67335774549997</v>
      </c>
      <c r="C9" s="13">
        <f>(B9-$B$8)*627.509</f>
        <v>60.711581781485521</v>
      </c>
      <c r="D9" s="23"/>
      <c r="E9" s="23"/>
      <c r="F9" s="43">
        <v>0.18096762040001976</v>
      </c>
      <c r="G9">
        <f>F9+B9</f>
        <v>-836.49239012509997</v>
      </c>
      <c r="H9" s="13">
        <f>(G9-$G$8)*627.509</f>
        <v>57.347667929811607</v>
      </c>
      <c r="I9" s="6"/>
      <c r="J9" s="6"/>
    </row>
    <row r="10" spans="1:10">
      <c r="A10" s="70"/>
      <c r="C10" s="13"/>
      <c r="D10" s="13"/>
      <c r="F10" t="s">
        <v>75</v>
      </c>
      <c r="I10" s="84"/>
      <c r="J10" s="85"/>
    </row>
    <row r="11" spans="1:10">
      <c r="A11" t="s">
        <v>138</v>
      </c>
      <c r="B11">
        <v>-836.66960563140003</v>
      </c>
      <c r="C11" s="13">
        <f>(B11-$B$8)*627.51</f>
        <v>63.066167650475215</v>
      </c>
      <c r="F11" s="43">
        <v>0.18079968299998656</v>
      </c>
      <c r="G11">
        <f>F11+B11</f>
        <v>-836.4888059484</v>
      </c>
      <c r="H11" s="13">
        <f>(G11-$G$8)*627.51</f>
        <v>59.596866040207267</v>
      </c>
      <c r="I11" s="96"/>
      <c r="J11" s="83"/>
    </row>
    <row r="12" spans="1:10">
      <c r="C12" s="13"/>
      <c r="F12" t="s">
        <v>75</v>
      </c>
      <c r="H12" s="13"/>
      <c r="I12" s="85"/>
      <c r="J12" s="85"/>
    </row>
    <row r="13" spans="1:10">
      <c r="A13" t="s">
        <v>144</v>
      </c>
      <c r="B13">
        <v>-836.66967886149996</v>
      </c>
      <c r="C13" s="13">
        <f t="shared" ref="C13:C15" si="0">(B13-$B$8)*627.51</f>
        <v>63.020215030468847</v>
      </c>
      <c r="F13" s="43">
        <v>0.18011224320000566</v>
      </c>
      <c r="G13">
        <f>F13+B13</f>
        <v>-836.48956661829993</v>
      </c>
      <c r="H13" s="13">
        <f t="shared" ref="H13:H15" si="1">(G13-$G$8)*627.51</f>
        <v>59.119538071300617</v>
      </c>
      <c r="I13" s="85"/>
      <c r="J13" s="85"/>
    </row>
    <row r="14" spans="1:10">
      <c r="F14" t="s">
        <v>75</v>
      </c>
      <c r="I14" s="85"/>
      <c r="J14" s="85"/>
    </row>
    <row r="15" spans="1:10">
      <c r="A15" t="s">
        <v>145</v>
      </c>
      <c r="B15">
        <v>-836.6645104872</v>
      </c>
      <c r="C15" s="13">
        <f t="shared" si="0"/>
        <v>66.263421587434081</v>
      </c>
      <c r="F15" s="43">
        <v>0.17959602699997959</v>
      </c>
      <c r="G15">
        <f>F15+B15</f>
        <v>-836.4849144602</v>
      </c>
      <c r="H15" s="13">
        <f t="shared" si="1"/>
        <v>62.038813800587498</v>
      </c>
      <c r="I15" s="85"/>
      <c r="J15" s="85"/>
    </row>
    <row r="16" spans="1:10">
      <c r="F16" t="s">
        <v>75</v>
      </c>
      <c r="I16" s="84"/>
      <c r="J16" s="85"/>
    </row>
    <row r="17" spans="1:10">
      <c r="A17" t="s">
        <v>139</v>
      </c>
      <c r="B17">
        <v>-836.66264625609995</v>
      </c>
      <c r="C17" s="13">
        <f t="shared" ref="C17" si="2">(B17-$B$8)*627.51</f>
        <v>67.433245245031245</v>
      </c>
      <c r="D17" s="13"/>
      <c r="F17" s="43">
        <v>0.17930883020001148</v>
      </c>
      <c r="G17">
        <f>F17+B17</f>
        <v>-836.48333742589989</v>
      </c>
      <c r="H17" s="13">
        <f t="shared" ref="H17" si="3">(G17-$G$8)*627.51</f>
        <v>63.02841859425093</v>
      </c>
      <c r="I17" s="96"/>
      <c r="J17" s="85"/>
    </row>
    <row r="18" spans="1:10">
      <c r="F18" t="s">
        <v>75</v>
      </c>
      <c r="I18" s="85"/>
      <c r="J18" s="85"/>
    </row>
    <row r="19" spans="1:10">
      <c r="A19" t="s">
        <v>140</v>
      </c>
      <c r="B19">
        <v>-836.69200061419997</v>
      </c>
      <c r="C19" s="13">
        <f>(B19-$B$8)*627.51</f>
        <v>49.013091993686324</v>
      </c>
      <c r="F19" s="43">
        <v>0.17913657300000524</v>
      </c>
      <c r="G19">
        <f>F19+B19</f>
        <v>-836.51286404119992</v>
      </c>
      <c r="H19" s="13">
        <f>(G19-$G$8)*627.51</f>
        <v>44.500172227330097</v>
      </c>
      <c r="I19" s="84"/>
      <c r="J19" s="85"/>
    </row>
    <row r="20" spans="1:10">
      <c r="C20" s="13"/>
      <c r="F20" t="s">
        <v>75</v>
      </c>
      <c r="H20" s="13"/>
      <c r="I20" s="84"/>
      <c r="J20" s="85"/>
    </row>
    <row r="21" spans="1:10">
      <c r="A21" t="s">
        <v>141</v>
      </c>
      <c r="B21">
        <v>-836.67436155519999</v>
      </c>
      <c r="C21" s="13">
        <f>(B21-$B$8)*627.51</f>
        <v>60.081777906760969</v>
      </c>
      <c r="D21" s="43"/>
      <c r="F21" s="43">
        <v>0.17658066240003337</v>
      </c>
      <c r="G21">
        <f>F21+B21</f>
        <v>-836.49778089279994</v>
      </c>
      <c r="H21" s="13">
        <f>(G21-$G$8)*627.51</f>
        <v>53.964998679802129</v>
      </c>
      <c r="I21" s="96"/>
      <c r="J21" s="85"/>
    </row>
    <row r="22" spans="1:10">
      <c r="D22" s="43"/>
      <c r="E22" s="13"/>
      <c r="F22" t="s">
        <v>75</v>
      </c>
      <c r="H22" s="13"/>
      <c r="I22" s="13"/>
    </row>
    <row r="23" spans="1:10">
      <c r="A23" t="s">
        <v>142</v>
      </c>
      <c r="B23">
        <v>-608.02027580280003</v>
      </c>
      <c r="C23" s="13">
        <f>(B23+B24-$B$8)*627.51</f>
        <v>64.223601562340733</v>
      </c>
      <c r="F23" s="43">
        <v>0.13243733860001611</v>
      </c>
      <c r="G23">
        <f>F23+B23</f>
        <v>-607.88783846420006</v>
      </c>
      <c r="H23" s="13">
        <f>(G23+G24-$G$8)*627.51</f>
        <v>44.585029651540935</v>
      </c>
    </row>
    <row r="24" spans="1:10">
      <c r="A24" t="s">
        <v>127</v>
      </c>
      <c r="B24">
        <v>-228.64748534180001</v>
      </c>
      <c r="F24" s="43">
        <v>2.259499359999495E-2</v>
      </c>
      <c r="G24">
        <f>F24+B24</f>
        <v>-228.62489034820001</v>
      </c>
    </row>
    <row r="25" spans="1:10">
      <c r="F25" s="71"/>
    </row>
    <row r="26" spans="1:10">
      <c r="A26" s="23" t="s">
        <v>153</v>
      </c>
      <c r="B26">
        <v>-608.01182427440006</v>
      </c>
      <c r="C26" s="13">
        <f>(B26+B24-B8)*627.51</f>
        <v>69.527020148608131</v>
      </c>
      <c r="F26" s="43">
        <v>0.13271506220003176</v>
      </c>
      <c r="G26">
        <f>F26+B26</f>
        <v>-607.87910921219998</v>
      </c>
      <c r="H26" s="13">
        <f>(G26+G24-G8)*627.51</f>
        <v>50.062722574111213</v>
      </c>
    </row>
    <row r="27" spans="1:10">
      <c r="F27" s="71"/>
    </row>
    <row r="28" spans="1:10">
      <c r="A28" t="s">
        <v>152</v>
      </c>
      <c r="B28">
        <v>-607.63175739860003</v>
      </c>
      <c r="C28" s="13">
        <f>(B28+B31-$B$8)*627.51</f>
        <v>14.616653243736556</v>
      </c>
      <c r="F28" s="43">
        <v>0.12092613800002709</v>
      </c>
      <c r="G28">
        <f>F28+B28</f>
        <v>-607.51083126059996</v>
      </c>
      <c r="H28" s="13">
        <f>(G28+G31-$G$8)*627.51</f>
        <v>-4.1258869724096447</v>
      </c>
    </row>
    <row r="29" spans="1:10">
      <c r="F29" t="s">
        <v>75</v>
      </c>
    </row>
    <row r="30" spans="1:10">
      <c r="A30" t="s">
        <v>155</v>
      </c>
      <c r="B30">
        <v>-607.66146876460004</v>
      </c>
      <c r="C30" s="13">
        <f>(B30+B31-$B$8)*627.51</f>
        <v>-4.0275260349328592</v>
      </c>
      <c r="F30" s="43">
        <v>0.12300755119997575</v>
      </c>
      <c r="G30">
        <f>F30+B30</f>
        <v>-607.53846121340007</v>
      </c>
      <c r="H30" s="13">
        <f>(G30+G31-$G$8)*627.51</f>
        <v>-21.463958653936476</v>
      </c>
    </row>
    <row r="31" spans="1:10">
      <c r="A31" t="s">
        <v>156</v>
      </c>
      <c r="B31">
        <v>-229.11505738389999</v>
      </c>
      <c r="C31" s="31"/>
      <c r="D31" s="13"/>
      <c r="E31" s="13"/>
      <c r="F31" s="43">
        <v>3.5534110399999007E-2</v>
      </c>
      <c r="G31">
        <f>F31+B31</f>
        <v>-229.0795232735</v>
      </c>
      <c r="H31" s="31"/>
    </row>
    <row r="32" spans="1:10">
      <c r="F32" t="s">
        <v>75</v>
      </c>
    </row>
    <row r="33" spans="1:10">
      <c r="A33" t="s">
        <v>143</v>
      </c>
      <c r="B33">
        <v>-607.68193497020002</v>
      </c>
      <c r="C33" s="13">
        <f>(B33+B31-$B$8)*627.51</f>
        <v>-16.870274710972144</v>
      </c>
      <c r="D33" s="31"/>
      <c r="E33" s="13"/>
      <c r="F33" s="43">
        <v>0.12492056079997838</v>
      </c>
      <c r="G33">
        <f>F33+B33</f>
        <v>-607.55701440940004</v>
      </c>
      <c r="H33" s="13">
        <f>(G33+G31-$G$8)*627.51</f>
        <v>-33.10627467594945</v>
      </c>
    </row>
    <row r="34" spans="1:10">
      <c r="C34" s="13"/>
      <c r="H34" s="13"/>
      <c r="I34" s="13"/>
    </row>
    <row r="36" spans="1:10" ht="17" thickBot="1">
      <c r="E36" s="26"/>
    </row>
    <row r="37" spans="1:10" s="4" customFormat="1">
      <c r="A37" s="141" t="s">
        <v>36</v>
      </c>
      <c r="B37" s="142"/>
      <c r="C37" s="142"/>
      <c r="D37" s="142"/>
    </row>
    <row r="38" spans="1:10">
      <c r="A38" s="33"/>
    </row>
    <row r="39" spans="1:10">
      <c r="A39" s="23" t="s">
        <v>136</v>
      </c>
      <c r="B39" s="43">
        <v>-836.77010788259997</v>
      </c>
      <c r="C39" s="13"/>
      <c r="D39" s="13"/>
      <c r="E39" s="43"/>
      <c r="F39">
        <v>0.18587131999998974</v>
      </c>
      <c r="G39">
        <f>F39+B39</f>
        <v>-836.58423656259993</v>
      </c>
      <c r="H39" s="13"/>
    </row>
    <row r="40" spans="1:10">
      <c r="A40" s="36" t="s">
        <v>146</v>
      </c>
      <c r="B40" s="44">
        <v>-836.70614854849998</v>
      </c>
      <c r="C40" s="13">
        <f>(B40-$B$39)*627.51</f>
        <v>40.135121741085278</v>
      </c>
      <c r="D40" s="13"/>
      <c r="E40" s="43"/>
      <c r="F40">
        <v>0.18347563316668433</v>
      </c>
      <c r="G40">
        <f>F40+B40</f>
        <v>-836.52267291533326</v>
      </c>
      <c r="H40" s="13">
        <f>(G40-$G$39)*627.51</f>
        <v>38.631804296305909</v>
      </c>
    </row>
    <row r="41" spans="1:10">
      <c r="A41" s="11"/>
      <c r="B41" s="43"/>
      <c r="C41" s="13"/>
      <c r="D41" s="13"/>
      <c r="E41" s="43"/>
      <c r="F41" s="43"/>
      <c r="G41" s="43"/>
      <c r="H41" s="13"/>
    </row>
    <row r="42" spans="1:10" s="26" customFormat="1" ht="17" thickBot="1">
      <c r="A42" s="8"/>
      <c r="C42" s="9"/>
      <c r="H42" s="9"/>
    </row>
    <row r="43" spans="1:10">
      <c r="A43" s="128" t="s">
        <v>37</v>
      </c>
      <c r="B43" s="133"/>
      <c r="C43" s="133"/>
      <c r="D43" s="133"/>
      <c r="E43" s="4"/>
      <c r="H43" s="13"/>
    </row>
    <row r="44" spans="1:10">
      <c r="A44" s="11"/>
    </row>
    <row r="45" spans="1:10">
      <c r="A45" t="s">
        <v>198</v>
      </c>
      <c r="B45" s="43">
        <v>-836.77010788259997</v>
      </c>
      <c r="C45" s="13"/>
      <c r="D45" s="13"/>
      <c r="E45" s="43"/>
      <c r="F45" s="71">
        <v>0.18632836239999051</v>
      </c>
      <c r="G45">
        <f>F45+B45</f>
        <v>-836.58377952019998</v>
      </c>
      <c r="H45" s="13"/>
    </row>
    <row r="46" spans="1:10">
      <c r="A46" t="s">
        <v>199</v>
      </c>
      <c r="B46" s="6">
        <v>-836.67335774549997</v>
      </c>
      <c r="C46" s="13">
        <f>(B46-$B$45)*627.509</f>
        <v>60.711581781485521</v>
      </c>
      <c r="D46" s="23"/>
      <c r="E46" s="23"/>
      <c r="F46" s="71">
        <v>0.18096762040001976</v>
      </c>
      <c r="G46">
        <f>F46+B46</f>
        <v>-836.49239012509997</v>
      </c>
      <c r="H46" s="13">
        <f>(G46-$G$45)*627.509</f>
        <v>57.347667929811607</v>
      </c>
      <c r="I46" s="6"/>
      <c r="J46" s="6"/>
    </row>
    <row r="47" spans="1:10">
      <c r="A47" s="111"/>
      <c r="F47" s="90" t="s">
        <v>75</v>
      </c>
      <c r="I47" s="84"/>
    </row>
    <row r="48" spans="1:10">
      <c r="A48" t="s">
        <v>201</v>
      </c>
      <c r="B48">
        <v>-836.66960563140003</v>
      </c>
      <c r="C48" s="13">
        <f>(B48-$B$45)*627.509</f>
        <v>63.066067148224022</v>
      </c>
      <c r="F48" s="71">
        <v>0.18079968299998656</v>
      </c>
      <c r="G48">
        <f>F48+B48</f>
        <v>-836.4888059484</v>
      </c>
      <c r="H48" s="13">
        <f>(G48-$G$45)*627.509</f>
        <v>59.596771066635469</v>
      </c>
      <c r="I48" s="13"/>
      <c r="J48" s="83"/>
    </row>
    <row r="49" spans="1:9">
      <c r="C49" s="13"/>
      <c r="F49" s="90" t="s">
        <v>75</v>
      </c>
      <c r="H49" s="13"/>
    </row>
    <row r="50" spans="1:9">
      <c r="A50" t="s">
        <v>136</v>
      </c>
      <c r="B50">
        <v>-836.66967886149996</v>
      </c>
      <c r="C50" s="13">
        <f>(B50-$B$45)*627.509</f>
        <v>63.020114601447752</v>
      </c>
      <c r="F50" s="71">
        <v>0.18011224320000566</v>
      </c>
      <c r="G50">
        <f>F50+B50</f>
        <v>-836.48956661829993</v>
      </c>
      <c r="H50" s="13">
        <f>(G50-$G$45)*627.509</f>
        <v>59.119443858398718</v>
      </c>
    </row>
    <row r="51" spans="1:9">
      <c r="A51" s="11"/>
      <c r="F51" s="90" t="s">
        <v>75</v>
      </c>
      <c r="I51" s="84"/>
    </row>
    <row r="52" spans="1:9">
      <c r="A52" t="s">
        <v>206</v>
      </c>
      <c r="B52" s="43">
        <v>-836.62844015190001</v>
      </c>
      <c r="C52" s="13">
        <f>(B52-$B$45)*627.509</f>
        <v>88.897776023804042</v>
      </c>
      <c r="D52" s="13"/>
      <c r="E52" s="43"/>
      <c r="F52" s="71">
        <v>0.17884955880001599</v>
      </c>
      <c r="G52">
        <f>F52+B52</f>
        <v>-836.44959059309997</v>
      </c>
      <c r="H52" s="13">
        <f>(G52-$G$45)*627.509</f>
        <v>84.204759455601888</v>
      </c>
      <c r="I52" s="13"/>
    </row>
    <row r="53" spans="1:9">
      <c r="B53" s="43"/>
      <c r="C53" s="13"/>
      <c r="D53" s="13"/>
      <c r="E53" s="43"/>
      <c r="F53" s="71" t="s">
        <v>75</v>
      </c>
      <c r="G53" s="43"/>
      <c r="H53" s="13"/>
      <c r="I53" s="13"/>
    </row>
    <row r="54" spans="1:9">
      <c r="A54" t="s">
        <v>147</v>
      </c>
      <c r="B54" s="101">
        <v>-836.62805660670006</v>
      </c>
      <c r="C54" s="13">
        <f>(B54-$B$45)*627.51</f>
        <v>89.138596139956675</v>
      </c>
      <c r="D54" s="13"/>
      <c r="E54" s="43"/>
      <c r="F54" s="90">
        <v>0.1807332657499785</v>
      </c>
      <c r="G54">
        <f>F54+B54</f>
        <v>-836.44732334095011</v>
      </c>
      <c r="H54" s="13">
        <f>(G54-$G$45)*627.509</f>
        <v>85.627480584910558</v>
      </c>
      <c r="I54" s="13"/>
    </row>
    <row r="55" spans="1:9">
      <c r="B55" s="43"/>
      <c r="C55" s="13"/>
      <c r="D55" s="13"/>
      <c r="E55" s="43"/>
      <c r="F55" s="71" t="s">
        <v>75</v>
      </c>
      <c r="G55" s="43"/>
      <c r="H55" s="13"/>
      <c r="I55" s="38"/>
    </row>
    <row r="56" spans="1:9">
      <c r="A56" t="s">
        <v>143</v>
      </c>
      <c r="B56" s="43">
        <v>-836.68057011550002</v>
      </c>
      <c r="C56" s="13">
        <f>(B56-$B$45)*627.509</f>
        <v>56.185754695125723</v>
      </c>
      <c r="D56" s="13"/>
      <c r="E56" s="43"/>
      <c r="F56" s="71">
        <v>0.18207124319997092</v>
      </c>
      <c r="G56">
        <f>F56+B56</f>
        <v>-836.49849887230005</v>
      </c>
      <c r="H56" s="13">
        <f>(G56-$G$45)*627.509</f>
        <v>53.514374083040629</v>
      </c>
      <c r="I56" s="13"/>
    </row>
    <row r="57" spans="1:9">
      <c r="A57" s="11"/>
      <c r="F57" s="90" t="s">
        <v>75</v>
      </c>
    </row>
    <row r="58" spans="1:9">
      <c r="A58" t="s">
        <v>144</v>
      </c>
      <c r="B58">
        <v>-836.65904810610004</v>
      </c>
      <c r="C58" s="13">
        <f>(B58-$B$45)*627.509</f>
        <v>69.691009291693561</v>
      </c>
      <c r="F58" s="71">
        <v>0.17889779825000574</v>
      </c>
      <c r="G58">
        <f>F58+B58</f>
        <v>-836.48015030785007</v>
      </c>
      <c r="H58" s="13">
        <f>(G58-$G$45)*627.509</f>
        <v>65.028263412482929</v>
      </c>
      <c r="I58" s="13"/>
    </row>
    <row r="59" spans="1:9">
      <c r="A59" s="11"/>
      <c r="F59" s="90" t="s">
        <v>75</v>
      </c>
    </row>
    <row r="60" spans="1:9">
      <c r="A60" t="s">
        <v>145</v>
      </c>
      <c r="B60">
        <v>-836.68522481720004</v>
      </c>
      <c r="C60" s="13">
        <f>(B60-$B$45)*627.509</f>
        <v>53.264887486048274</v>
      </c>
      <c r="F60" s="71">
        <v>0.17854038119996857</v>
      </c>
      <c r="G60">
        <f>F60+B60</f>
        <v>-836.50668443600011</v>
      </c>
      <c r="H60" s="13">
        <f>(G60-$G$45)*627.509</f>
        <v>48.377859191175176</v>
      </c>
      <c r="I60" s="83"/>
    </row>
    <row r="61" spans="1:9">
      <c r="A61" s="11"/>
      <c r="F61" s="90" t="s">
        <v>75</v>
      </c>
    </row>
    <row r="62" spans="1:9">
      <c r="A62" t="s">
        <v>204</v>
      </c>
      <c r="B62">
        <v>-607.66146876460004</v>
      </c>
      <c r="C62" s="13">
        <f>(B62+B63-$B$45)*627.51</f>
        <v>-4.0275260349328592</v>
      </c>
      <c r="F62" s="71">
        <v>0.12300755119997575</v>
      </c>
      <c r="G62">
        <f>F62+B62</f>
        <v>-607.53846121340007</v>
      </c>
      <c r="H62" s="13">
        <f>(G62+G63-$G$45)*627.51</f>
        <v>-21.463958653936476</v>
      </c>
    </row>
    <row r="63" spans="1:9">
      <c r="A63" t="s">
        <v>156</v>
      </c>
      <c r="B63">
        <v>-229.11505738389999</v>
      </c>
      <c r="C63" s="31"/>
      <c r="D63" s="13"/>
      <c r="E63" s="13"/>
      <c r="F63" s="71">
        <v>3.5534110399999007E-2</v>
      </c>
      <c r="G63">
        <f>F63+B63</f>
        <v>-229.0795232735</v>
      </c>
      <c r="H63" s="31"/>
    </row>
    <row r="64" spans="1:9">
      <c r="F64" s="90" t="s">
        <v>75</v>
      </c>
    </row>
    <row r="65" spans="1:9">
      <c r="A65" t="s">
        <v>142</v>
      </c>
      <c r="B65">
        <v>-607.68193497020002</v>
      </c>
      <c r="C65" s="13">
        <f>(B65+B63-$B$45)*627.51</f>
        <v>-16.870274710972144</v>
      </c>
      <c r="D65" s="31"/>
      <c r="E65" s="13"/>
      <c r="F65" s="71">
        <v>0.12492056079997838</v>
      </c>
      <c r="G65">
        <f>F65+B65</f>
        <v>-607.55701440940004</v>
      </c>
      <c r="H65" s="13">
        <f>(G65+G63-$G$45)*627.51</f>
        <v>-33.10627467594945</v>
      </c>
    </row>
    <row r="66" spans="1:9" s="26" customFormat="1" ht="17" thickBot="1">
      <c r="A66" s="8"/>
    </row>
    <row r="67" spans="1:9">
      <c r="A67" s="128" t="s">
        <v>40</v>
      </c>
      <c r="B67" s="133"/>
      <c r="C67" s="133"/>
      <c r="D67" s="133"/>
      <c r="E67" s="4"/>
    </row>
    <row r="69" spans="1:9">
      <c r="A69" t="s">
        <v>136</v>
      </c>
      <c r="B69" s="43">
        <v>-836.77010788259997</v>
      </c>
      <c r="C69" s="13"/>
      <c r="D69" s="13"/>
      <c r="E69" s="43"/>
      <c r="F69" s="43">
        <v>0.18587131999998974</v>
      </c>
      <c r="G69">
        <f>F69+B69</f>
        <v>-836.58423656259993</v>
      </c>
      <c r="H69" s="13"/>
    </row>
    <row r="70" spans="1:9">
      <c r="B70" s="43"/>
      <c r="C70" s="13"/>
      <c r="D70" s="13"/>
      <c r="E70" s="43"/>
      <c r="F70" s="43" t="s">
        <v>75</v>
      </c>
      <c r="G70" s="43"/>
      <c r="H70" s="13"/>
    </row>
    <row r="71" spans="1:9">
      <c r="A71" t="s">
        <v>148</v>
      </c>
      <c r="B71">
        <v>-913.15454232959996</v>
      </c>
      <c r="C71" s="13">
        <f>(B71-B72-B69)*627.51</f>
        <v>35.073011686030569</v>
      </c>
      <c r="F71" s="43">
        <v>0.21043376999229699</v>
      </c>
      <c r="G71">
        <f>F71+B71</f>
        <v>-912.94410855960768</v>
      </c>
      <c r="H71" s="13">
        <f>(G71-$G$72-$G$69)*627.51</f>
        <v>48.650342022504567</v>
      </c>
      <c r="I71" s="99" t="s">
        <v>174</v>
      </c>
    </row>
    <row r="72" spans="1:9">
      <c r="A72" t="s">
        <v>44</v>
      </c>
      <c r="B72">
        <v>-76.440326802000001</v>
      </c>
      <c r="F72" s="43">
        <v>2.9256149833353597E-3</v>
      </c>
      <c r="G72">
        <f>F72+B72</f>
        <v>-76.437401187016661</v>
      </c>
    </row>
    <row r="73" spans="1:9">
      <c r="F73" t="s">
        <v>75</v>
      </c>
    </row>
    <row r="74" spans="1:9">
      <c r="A74" t="s">
        <v>156</v>
      </c>
      <c r="B74">
        <v>-684.10186912239999</v>
      </c>
      <c r="C74" s="13"/>
      <c r="D74" s="13"/>
      <c r="E74" s="13"/>
      <c r="F74" s="43">
        <v>3.5451014333332864E-2</v>
      </c>
      <c r="G74">
        <f>F74+B74</f>
        <v>-684.06641810806661</v>
      </c>
      <c r="H74" s="31"/>
    </row>
    <row r="75" spans="1:9">
      <c r="A75" t="s">
        <v>157</v>
      </c>
      <c r="B75">
        <v>-229.11505738389999</v>
      </c>
      <c r="C75" s="13">
        <f>(B75+B74-B72-B69)*627.51</f>
        <v>-4.0736830349820901</v>
      </c>
      <c r="F75" s="43">
        <v>0.15152816183329301</v>
      </c>
      <c r="G75">
        <f>F75+B75</f>
        <v>-228.96352922206671</v>
      </c>
      <c r="H75" s="13">
        <f>(G75+G74-G72-G69)*627.51</f>
        <v>-5.214344870075764</v>
      </c>
    </row>
    <row r="78" spans="1:9" ht="17" thickBot="1"/>
    <row r="79" spans="1:9" s="4" customFormat="1">
      <c r="A79" s="141" t="s">
        <v>205</v>
      </c>
      <c r="B79" s="142"/>
      <c r="C79" s="142"/>
      <c r="D79" s="142"/>
    </row>
    <row r="80" spans="1:9">
      <c r="A80" t="s">
        <v>70</v>
      </c>
      <c r="B80">
        <v>-836.67233670610005</v>
      </c>
      <c r="C80" s="13">
        <f>(B80-$B$8)*627.51</f>
        <v>61.352390965463862</v>
      </c>
      <c r="F80">
        <v>0.1806896778333377</v>
      </c>
      <c r="G80">
        <f>F80+B80</f>
        <v>-836.4916470282667</v>
      </c>
      <c r="H80" s="13">
        <f>(G80-$G$8)*627.51</f>
        <v>57.814060013055453</v>
      </c>
      <c r="I80" s="13"/>
    </row>
    <row r="81" spans="1:9">
      <c r="A81" t="s">
        <v>71</v>
      </c>
      <c r="B81">
        <v>-836.66967886149996</v>
      </c>
      <c r="C81" s="13">
        <f>(B81-$B$8)*627.51</f>
        <v>63.020215030468847</v>
      </c>
      <c r="F81">
        <v>0.17984711633334882</v>
      </c>
      <c r="G81">
        <f>F81+B81</f>
        <v>-836.48983174516661</v>
      </c>
      <c r="H81" s="13">
        <f>(G81-$G$8)*627.51</f>
        <v>58.953168311190524</v>
      </c>
      <c r="I81" s="13"/>
    </row>
    <row r="82" spans="1:9">
      <c r="A82" t="s">
        <v>72</v>
      </c>
      <c r="B82">
        <v>-836.66985829529995</v>
      </c>
      <c r="C82" s="13">
        <f>(B82-$B$8)*627.51</f>
        <v>62.90761852664</v>
      </c>
      <c r="F82">
        <v>0.18107076033334124</v>
      </c>
      <c r="G82">
        <f>F82+B82</f>
        <v>-836.4887875349666</v>
      </c>
      <c r="H82" s="13">
        <f>(G82-$G$8)*627.51</f>
        <v>59.608420653796912</v>
      </c>
      <c r="I82" s="13"/>
    </row>
    <row r="83" spans="1:9">
      <c r="A83" t="s">
        <v>73</v>
      </c>
      <c r="B83">
        <v>-836.67233680749996</v>
      </c>
      <c r="C83" s="13">
        <f>(B83-$B$8)*627.51</f>
        <v>61.352327336009253</v>
      </c>
      <c r="F83">
        <v>0.1806901841666407</v>
      </c>
      <c r="G83">
        <f>F83+B83</f>
        <v>-836.49164662333328</v>
      </c>
      <c r="H83" s="13">
        <f>(G83-$G$8)*627.51</f>
        <v>57.814314112823688</v>
      </c>
      <c r="I83" s="13"/>
    </row>
  </sheetData>
  <mergeCells count="7">
    <mergeCell ref="A79:D79"/>
    <mergeCell ref="A3:C3"/>
    <mergeCell ref="D3:H3"/>
    <mergeCell ref="A6:D6"/>
    <mergeCell ref="A37:D37"/>
    <mergeCell ref="A43:D43"/>
    <mergeCell ref="A67:D6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0BCD-5619-9947-A842-4A6336A0AC8F}">
  <dimension ref="A1:N75"/>
  <sheetViews>
    <sheetView workbookViewId="0">
      <selection sqref="A1:L1"/>
    </sheetView>
  </sheetViews>
  <sheetFormatPr baseColWidth="10" defaultRowHeight="16"/>
  <cols>
    <col min="1" max="1" width="28.5" customWidth="1"/>
    <col min="2" max="2" width="19.33203125" customWidth="1"/>
    <col min="14" max="14" width="10.83203125" style="54"/>
  </cols>
  <sheetData>
    <row r="1" spans="1:14" ht="19">
      <c r="A1" s="130" t="s">
        <v>84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</row>
    <row r="2" spans="1:14" ht="19">
      <c r="A2" s="48"/>
      <c r="B2" s="48"/>
      <c r="C2" s="48"/>
      <c r="D2" s="48"/>
      <c r="E2" s="48"/>
      <c r="F2" s="48"/>
      <c r="G2" s="48"/>
      <c r="H2" s="48"/>
      <c r="I2" s="48"/>
      <c r="J2" s="91" t="s">
        <v>169</v>
      </c>
      <c r="K2" s="48"/>
      <c r="L2" s="48"/>
    </row>
    <row r="3" spans="1:14">
      <c r="A3" s="133" t="s">
        <v>20</v>
      </c>
      <c r="B3" s="133"/>
      <c r="C3" s="25" t="s">
        <v>76</v>
      </c>
      <c r="D3" s="25" t="s">
        <v>77</v>
      </c>
      <c r="E3" s="25" t="s">
        <v>78</v>
      </c>
      <c r="F3" s="25" t="s">
        <v>79</v>
      </c>
      <c r="G3" s="25" t="s">
        <v>80</v>
      </c>
      <c r="H3" s="25"/>
      <c r="I3" s="25"/>
      <c r="J3" s="25" t="s">
        <v>81</v>
      </c>
      <c r="K3" s="25" t="s">
        <v>82</v>
      </c>
      <c r="L3" s="25" t="s">
        <v>83</v>
      </c>
      <c r="N3" s="89"/>
    </row>
    <row r="4" spans="1:14">
      <c r="C4" s="90"/>
      <c r="D4" s="90"/>
      <c r="E4" s="90"/>
      <c r="F4" s="90"/>
      <c r="G4" s="90"/>
      <c r="H4" s="90"/>
      <c r="I4" s="90"/>
      <c r="J4" s="49" t="str">
        <f t="array" ref="J4">IF(ISNUMBER(C4:H4),AVERAGE(C4:H4),"")</f>
        <v/>
      </c>
      <c r="K4" s="49" t="str">
        <f t="array" ref="K4">IF(ISNUMBER(C4:H4),MAX(C4:H4),"")</f>
        <v/>
      </c>
      <c r="L4" s="49" t="str">
        <f t="array" ref="L4">IF(ISNUMBER(C4:H4),MIN(C4:H4),"")</f>
        <v/>
      </c>
    </row>
    <row r="5" spans="1:14">
      <c r="A5" t="s">
        <v>136</v>
      </c>
      <c r="C5" s="90">
        <v>0.18652161400007117</v>
      </c>
      <c r="D5" s="90">
        <v>0.18488887299997714</v>
      </c>
      <c r="E5" s="90">
        <v>0.18520587899990915</v>
      </c>
      <c r="F5" s="100">
        <v>0.18658350700002302</v>
      </c>
      <c r="G5" s="90">
        <v>0.18844193899997208</v>
      </c>
      <c r="H5" s="90"/>
      <c r="I5" s="90"/>
      <c r="J5" s="90">
        <f t="array" ref="J5">IF(ISNUMBER(C5:G5),AVERAGE(C5:G5),"")</f>
        <v>0.18632836239999051</v>
      </c>
      <c r="K5" s="90">
        <f t="array" ref="K5">IF(ISNUMBER(C5:H5),MAX(C5:H5),"")</f>
        <v>0.18844193899997208</v>
      </c>
      <c r="L5" s="90">
        <f t="array" ref="L5">IF(ISNUMBER(C5:H5),MIN(C5:H5),"")</f>
        <v>0.18488887299997714</v>
      </c>
    </row>
    <row r="6" spans="1:14">
      <c r="A6" t="s">
        <v>137</v>
      </c>
      <c r="B6" s="98"/>
      <c r="C6" s="90">
        <v>0.18157141100004992</v>
      </c>
      <c r="D6" s="90">
        <v>0.17918617899999845</v>
      </c>
      <c r="E6" s="90">
        <v>0.1801490880000074</v>
      </c>
      <c r="F6" s="100">
        <v>0.1811855949999881</v>
      </c>
      <c r="G6" s="90">
        <v>0.18274582900005498</v>
      </c>
      <c r="H6" s="90"/>
      <c r="I6" s="90"/>
      <c r="J6" s="90">
        <f t="array" ref="J6">IF(ISNUMBER(C6:G6),AVERAGE(C6:G6),"")</f>
        <v>0.18096762040001976</v>
      </c>
      <c r="K6" s="90">
        <f t="array" ref="K6">IF(ISNUMBER(C6:H6),MAX(C6:H6),"")</f>
        <v>0.18274582900005498</v>
      </c>
      <c r="L6" s="90">
        <f t="array" ref="L6">IF(ISNUMBER(C6:H6),MIN(C6:H6),"")</f>
        <v>0.17918617899999845</v>
      </c>
    </row>
    <row r="7" spans="1:14">
      <c r="A7" s="6"/>
      <c r="C7" s="90"/>
      <c r="D7" s="90"/>
      <c r="E7" s="90"/>
      <c r="F7" s="90"/>
      <c r="G7" s="90"/>
      <c r="H7" s="90"/>
      <c r="I7" s="90"/>
      <c r="J7" s="90" t="str">
        <f t="array" ref="J7">IF(ISNUMBER(C7:G7),AVERAGE(C7:G7),"")</f>
        <v/>
      </c>
      <c r="K7" s="90" t="str">
        <f t="array" ref="K7">IF(ISNUMBER(C7:H7),MAX(C7:H7),"")</f>
        <v/>
      </c>
      <c r="L7" s="90" t="str">
        <f t="array" ref="L7">IF(ISNUMBER(C7:H7),MIN(C7:H7),"")</f>
        <v/>
      </c>
    </row>
    <row r="8" spans="1:14">
      <c r="A8" t="s">
        <v>138</v>
      </c>
      <c r="C8" s="90">
        <v>0.18108316400002877</v>
      </c>
      <c r="D8" s="90">
        <v>0.17897077199995692</v>
      </c>
      <c r="E8" s="90">
        <v>0.17989291499998217</v>
      </c>
      <c r="F8" s="100">
        <v>0.18112368399999923</v>
      </c>
      <c r="G8" s="90">
        <v>0.18292787999996563</v>
      </c>
      <c r="H8" s="90"/>
      <c r="I8" s="90"/>
      <c r="J8" s="90">
        <f t="array" ref="J8">IF(ISNUMBER(C8:G8),AVERAGE(C8:G8),"")</f>
        <v>0.18079968299998656</v>
      </c>
      <c r="K8" s="90">
        <f t="array" ref="K8">IF(ISNUMBER(C8:H8),MAX(C8:H8),"")</f>
        <v>0.18292787999996563</v>
      </c>
      <c r="L8" s="90">
        <f t="array" ref="L8">IF(ISNUMBER(C8:H8),MIN(C8:H8),"")</f>
        <v>0.17897077199995692</v>
      </c>
    </row>
    <row r="9" spans="1:14">
      <c r="C9" s="90"/>
      <c r="D9" s="90"/>
      <c r="E9" s="90"/>
      <c r="F9" s="90"/>
      <c r="G9" s="90"/>
      <c r="H9" s="90"/>
      <c r="I9" s="90"/>
      <c r="J9" s="90" t="str">
        <f t="array" ref="J9">IF(ISNUMBER(C9:G9),AVERAGE(C9:G9),"")</f>
        <v/>
      </c>
      <c r="K9" s="90" t="str">
        <f t="array" ref="K9">IF(ISNUMBER(C9:H9),MAX(C9:H9),"")</f>
        <v/>
      </c>
      <c r="L9" s="90" t="str">
        <f t="array" ref="L9">IF(ISNUMBER(C9:H9),MIN(C9:H9),"")</f>
        <v/>
      </c>
    </row>
    <row r="10" spans="1:14">
      <c r="A10" t="s">
        <v>144</v>
      </c>
      <c r="C10" s="90">
        <v>0.18036169100003008</v>
      </c>
      <c r="D10" s="90">
        <v>0.17860483399999794</v>
      </c>
      <c r="E10" s="90">
        <v>0.17856630999995105</v>
      </c>
      <c r="F10" s="100">
        <v>0.1804471250000006</v>
      </c>
      <c r="G10" s="90">
        <v>0.1825812560000486</v>
      </c>
      <c r="H10" s="90"/>
      <c r="I10" s="90"/>
      <c r="J10" s="90">
        <f t="array" ref="J10">IF(ISNUMBER(C10:G10),AVERAGE(C10:G10),"")</f>
        <v>0.18011224320000566</v>
      </c>
      <c r="K10" s="90">
        <f t="array" ref="K10">IF(ISNUMBER(C10:H10),MAX(C10:H10),"")</f>
        <v>0.1825812560000486</v>
      </c>
      <c r="L10" s="90">
        <f t="array" ref="L10">IF(ISNUMBER(C10:H10),MIN(C10:H10),"")</f>
        <v>0.17856630999995105</v>
      </c>
    </row>
    <row r="11" spans="1:14">
      <c r="C11" s="90"/>
      <c r="D11" s="90"/>
      <c r="E11" s="90"/>
      <c r="F11" s="90"/>
      <c r="G11" s="90"/>
      <c r="H11" s="90"/>
      <c r="I11" s="90"/>
      <c r="J11" s="90" t="str">
        <f t="array" ref="J11">IF(ISNUMBER(C11:G11),AVERAGE(C11:G11),"")</f>
        <v/>
      </c>
      <c r="K11" s="90" t="str">
        <f t="array" ref="K11">IF(ISNUMBER(C11:H11),MAX(C11:H11),"")</f>
        <v/>
      </c>
      <c r="L11" s="90" t="str">
        <f t="array" ref="L11">IF(ISNUMBER(C11:H11),MIN(C11:H11),"")</f>
        <v/>
      </c>
    </row>
    <row r="12" spans="1:14">
      <c r="A12" t="s">
        <v>145</v>
      </c>
      <c r="C12" s="90">
        <v>0.17990635000001021</v>
      </c>
      <c r="D12" s="90">
        <v>0.17761122699994303</v>
      </c>
      <c r="E12" s="90">
        <v>0.17859699999996792</v>
      </c>
      <c r="F12" s="100">
        <v>0.18002683999998226</v>
      </c>
      <c r="G12" s="90">
        <v>0.18183871799999451</v>
      </c>
      <c r="H12" s="90"/>
      <c r="I12" s="90"/>
      <c r="J12" s="90">
        <f t="array" ref="J12">IF(ISNUMBER(C12:G12),AVERAGE(C12:G12),"")</f>
        <v>0.17959602699997959</v>
      </c>
      <c r="K12" s="90">
        <f t="array" ref="K12">IF(ISNUMBER(C12:H12),MAX(C12:H12),"")</f>
        <v>0.18183871799999451</v>
      </c>
      <c r="L12" s="90">
        <f t="array" ref="L12">IF(ISNUMBER(C12:H12),MIN(C12:H12),"")</f>
        <v>0.17761122699994303</v>
      </c>
    </row>
    <row r="13" spans="1:14">
      <c r="C13" s="90"/>
      <c r="D13" s="90"/>
      <c r="E13" s="90"/>
      <c r="F13" s="90"/>
      <c r="G13" s="90"/>
      <c r="H13" s="90"/>
      <c r="I13" s="90"/>
      <c r="J13" s="90" t="str">
        <f t="array" ref="J13">IF(ISNUMBER(C13:G13),AVERAGE(C13:G13),"")</f>
        <v/>
      </c>
      <c r="K13" s="90" t="str">
        <f t="array" ref="K13">IF(ISNUMBER(C13:H13),MAX(C13:H13),"")</f>
        <v/>
      </c>
      <c r="L13" s="90" t="str">
        <f t="array" ref="L13">IF(ISNUMBER(C13:H13),MIN(C13:H13),"")</f>
        <v/>
      </c>
    </row>
    <row r="14" spans="1:14">
      <c r="A14" t="s">
        <v>139</v>
      </c>
      <c r="C14" s="90">
        <v>0.17973907300006431</v>
      </c>
      <c r="D14" s="90">
        <v>0.17744697000000542</v>
      </c>
      <c r="E14" s="90">
        <v>0.17834740000000693</v>
      </c>
      <c r="F14" s="100">
        <v>0.17966384999999718</v>
      </c>
      <c r="G14" s="90">
        <v>0.18134685799998351</v>
      </c>
      <c r="H14" s="90"/>
      <c r="I14" s="90"/>
      <c r="J14" s="90">
        <f t="array" ref="J14">IF(ISNUMBER(C14:G14),AVERAGE(C14:G14),"")</f>
        <v>0.17930883020001148</v>
      </c>
      <c r="K14" s="90">
        <f t="array" ref="K14">IF(ISNUMBER(C14:H14),MAX(C14:H14),"")</f>
        <v>0.18134685799998351</v>
      </c>
      <c r="L14" s="90">
        <f t="array" ref="L14">IF(ISNUMBER(C14:H14),MIN(C14:H14),"")</f>
        <v>0.17744697000000542</v>
      </c>
    </row>
    <row r="15" spans="1:14">
      <c r="C15" s="90"/>
      <c r="D15" s="90"/>
      <c r="E15" s="90"/>
      <c r="F15" s="90"/>
      <c r="G15" s="90"/>
      <c r="H15" s="90"/>
      <c r="I15" s="90"/>
      <c r="J15" s="90" t="str">
        <f t="array" ref="J15">IF(ISNUMBER(C15:G15),AVERAGE(C15:G15),"")</f>
        <v/>
      </c>
      <c r="K15" s="90" t="str">
        <f t="array" ref="K15">IF(ISNUMBER(C15:H15),MAX(C15:H15),"")</f>
        <v/>
      </c>
      <c r="L15" s="90" t="str">
        <f t="array" ref="L15">IF(ISNUMBER(C15:H15),MIN(C15:H15),"")</f>
        <v/>
      </c>
    </row>
    <row r="16" spans="1:14">
      <c r="A16" t="s">
        <v>140</v>
      </c>
      <c r="C16" s="90">
        <v>0.17938905500000146</v>
      </c>
      <c r="D16" s="90">
        <v>0.17725307500006693</v>
      </c>
      <c r="E16" s="90">
        <v>0.17831530399996609</v>
      </c>
      <c r="F16" s="100">
        <v>0.17945090600005642</v>
      </c>
      <c r="G16" s="90">
        <v>0.18127452499993524</v>
      </c>
      <c r="H16" s="90"/>
      <c r="I16" s="90"/>
      <c r="J16" s="90">
        <f t="array" ref="J16">IF(ISNUMBER(C16:G16),AVERAGE(C16:G16),"")</f>
        <v>0.17913657300000524</v>
      </c>
      <c r="K16" s="90">
        <f t="array" ref="K16">IF(ISNUMBER(C16:H16),MAX(C16:H16),"")</f>
        <v>0.18127452499993524</v>
      </c>
      <c r="L16" s="90">
        <f t="array" ref="L16">IF(ISNUMBER(C16:H16),MIN(C16:H16),"")</f>
        <v>0.17725307500006693</v>
      </c>
    </row>
    <row r="17" spans="1:14">
      <c r="C17" s="90"/>
      <c r="D17" s="90"/>
      <c r="E17" s="90"/>
      <c r="F17" s="90"/>
      <c r="G17" s="90"/>
      <c r="H17" s="90"/>
      <c r="I17" s="90"/>
      <c r="J17" s="90" t="str">
        <f t="array" ref="J17">IF(ISNUMBER(C17:G17),AVERAGE(C17:G17),"")</f>
        <v/>
      </c>
      <c r="K17" s="90" t="str">
        <f t="array" ref="K17">IF(ISNUMBER(C17:H17),MAX(C17:H17),"")</f>
        <v/>
      </c>
      <c r="L17" s="90" t="str">
        <f t="array" ref="L17">IF(ISNUMBER(C17:H17),MIN(C17:H17),"")</f>
        <v/>
      </c>
    </row>
    <row r="18" spans="1:14">
      <c r="A18" t="s">
        <v>141</v>
      </c>
      <c r="C18" s="90">
        <v>0.17696966400001202</v>
      </c>
      <c r="D18" s="90">
        <v>0.17454230500004542</v>
      </c>
      <c r="E18" s="90">
        <v>0.17561305900005664</v>
      </c>
      <c r="F18" s="100">
        <v>0.17708852800001296</v>
      </c>
      <c r="G18" s="90">
        <v>0.17868975600003978</v>
      </c>
      <c r="H18" s="90"/>
      <c r="I18" s="90"/>
      <c r="J18" s="90">
        <f t="array" ref="J18">IF(ISNUMBER(C18:G18),AVERAGE(C18:G18),"")</f>
        <v>0.17658066240003337</v>
      </c>
      <c r="K18" s="90">
        <f t="array" ref="K18">IF(ISNUMBER(C18:H18),MAX(C18:H18),"")</f>
        <v>0.17868975600003978</v>
      </c>
      <c r="L18" s="90">
        <f t="array" ref="L18">IF(ISNUMBER(C18:H18),MIN(C18:H18),"")</f>
        <v>0.17454230500004542</v>
      </c>
    </row>
    <row r="19" spans="1:14">
      <c r="C19" s="90"/>
      <c r="D19" s="90"/>
      <c r="E19" s="90"/>
      <c r="F19" s="90"/>
      <c r="G19" s="90"/>
      <c r="H19" s="90"/>
      <c r="I19" s="90"/>
      <c r="J19" s="90" t="str">
        <f t="array" ref="J19">IF(ISNUMBER(C19:G19),AVERAGE(C19:G19),"")</f>
        <v/>
      </c>
      <c r="K19" s="90" t="str">
        <f t="array" ref="K19">IF(ISNUMBER(C19:H19),MAX(C19:H19),"")</f>
        <v/>
      </c>
      <c r="L19" s="90" t="str">
        <f t="array" ref="L19">IF(ISNUMBER(C19:H19),MIN(C19:H19),"")</f>
        <v/>
      </c>
    </row>
    <row r="20" spans="1:14">
      <c r="A20" t="s">
        <v>142</v>
      </c>
      <c r="C20" s="90">
        <v>0.13264927600005194</v>
      </c>
      <c r="D20" s="90">
        <v>0.13108894200001941</v>
      </c>
      <c r="E20" s="90">
        <v>0.13184019300001637</v>
      </c>
      <c r="F20" s="100">
        <v>0.13274369800001296</v>
      </c>
      <c r="G20" s="90">
        <v>0.13386458399997991</v>
      </c>
      <c r="H20" s="90"/>
      <c r="I20" s="90"/>
      <c r="J20" s="90">
        <f t="array" ref="J20">IF(ISNUMBER(C20:G20),AVERAGE(C20:G20),"")</f>
        <v>0.13243733860001611</v>
      </c>
      <c r="K20" s="90">
        <f t="array" ref="K20">IF(ISNUMBER(C20:H20),MAX(C20:H20),"")</f>
        <v>0.13386458399997991</v>
      </c>
      <c r="L20" s="90">
        <f t="array" ref="L20">IF(ISNUMBER(C20:H20),MIN(C20:H20),"")</f>
        <v>0.13108894200001941</v>
      </c>
    </row>
    <row r="21" spans="1:14">
      <c r="A21" t="s">
        <v>127</v>
      </c>
      <c r="C21" s="90">
        <v>2.2613828999993757E-2</v>
      </c>
      <c r="D21" s="90">
        <v>2.2146893000012824E-2</v>
      </c>
      <c r="E21" s="90">
        <v>2.2499027999998589E-2</v>
      </c>
      <c r="F21" s="100">
        <v>2.2673829999973805E-2</v>
      </c>
      <c r="G21" s="90">
        <v>2.3041387999995777E-2</v>
      </c>
      <c r="H21" s="90"/>
      <c r="I21" s="90"/>
      <c r="J21" s="90">
        <f t="array" ref="J21">IF(ISNUMBER(C21:G21),AVERAGE(C21:G21),"")</f>
        <v>2.259499359999495E-2</v>
      </c>
      <c r="K21" s="90">
        <f t="array" ref="K21">IF(ISNUMBER(C21:H21),MAX(C21:H21),"")</f>
        <v>2.3041387999995777E-2</v>
      </c>
      <c r="L21" s="90">
        <f t="array" ref="L21">IF(ISNUMBER(C21:H21),MIN(C21:H21),"")</f>
        <v>2.2146893000012824E-2</v>
      </c>
    </row>
    <row r="22" spans="1:14">
      <c r="C22" s="90"/>
      <c r="D22" s="90"/>
      <c r="E22" s="90"/>
      <c r="F22" s="100"/>
      <c r="G22" s="90"/>
      <c r="H22" s="90"/>
      <c r="I22" s="90"/>
      <c r="J22" s="90"/>
      <c r="K22" s="90"/>
      <c r="L22" s="90"/>
    </row>
    <row r="23" spans="1:14">
      <c r="A23" s="23" t="s">
        <v>153</v>
      </c>
      <c r="C23" s="90">
        <v>0.13287921200003439</v>
      </c>
      <c r="D23" s="90">
        <v>0.13132805500003997</v>
      </c>
      <c r="E23" s="90">
        <v>0.13193183300006694</v>
      </c>
      <c r="F23" s="90">
        <v>0.1330068019999544</v>
      </c>
      <c r="G23" s="90">
        <v>0.13442940900006306</v>
      </c>
      <c r="H23" s="90"/>
      <c r="I23" s="90"/>
      <c r="J23" s="90">
        <f t="array" ref="J23">IF(ISNUMBER(C23:H23),AVERAGE(C23:H23),"")</f>
        <v>0.13271506220003176</v>
      </c>
      <c r="K23" s="90">
        <f t="array" ref="K23">IF(ISNUMBER(C23:H23),MAX(C23:H23),"")</f>
        <v>0.13442940900006306</v>
      </c>
      <c r="L23" s="90">
        <f t="array" ref="L23">IF(ISNUMBER(C23:H23),MIN(C23:H23),"")</f>
        <v>0.13132805500003997</v>
      </c>
    </row>
    <row r="24" spans="1:14">
      <c r="C24" s="90"/>
      <c r="D24" s="90"/>
      <c r="E24" s="90"/>
      <c r="F24" s="100"/>
      <c r="G24" s="90"/>
      <c r="H24" s="90"/>
      <c r="I24" s="90"/>
      <c r="J24" s="90"/>
      <c r="K24" s="90"/>
      <c r="L24" s="90"/>
    </row>
    <row r="25" spans="1:14">
      <c r="A25" t="s">
        <v>152</v>
      </c>
      <c r="C25" s="90">
        <v>0.12109754999994493</v>
      </c>
      <c r="D25" s="90">
        <v>0.11983946899999864</v>
      </c>
      <c r="E25" s="90">
        <v>0.12034096700006103</v>
      </c>
      <c r="F25" s="90">
        <v>0.1210336730000563</v>
      </c>
      <c r="G25" s="90">
        <v>0.12231903100007457</v>
      </c>
      <c r="H25" s="90"/>
      <c r="I25" s="90"/>
      <c r="J25" s="90">
        <f t="array" ref="J25">IF(ISNUMBER(C25:H25),AVERAGE(C25:H25),"")</f>
        <v>0.12092613800002709</v>
      </c>
      <c r="K25" s="90">
        <f t="array" ref="K25">IF(ISNUMBER(C25:H25),MAX(C25:H25),"")</f>
        <v>0.12231903100007457</v>
      </c>
      <c r="L25" s="90">
        <f t="array" ref="L25">IF(ISNUMBER(C25:H25),MIN(C25:H25),"")</f>
        <v>0.11983946899999864</v>
      </c>
    </row>
    <row r="26" spans="1:14">
      <c r="C26" s="90"/>
      <c r="D26" s="90"/>
      <c r="E26" s="90"/>
      <c r="F26" s="90"/>
      <c r="G26" s="90"/>
      <c r="H26" s="90"/>
      <c r="I26" s="90"/>
      <c r="J26" s="90" t="str">
        <f t="array" ref="J26">IF(ISNUMBER(C26:G26),AVERAGE(C26:G26),"")</f>
        <v/>
      </c>
      <c r="K26" s="90" t="str">
        <f t="array" ref="K26">IF(ISNUMBER(C26:H26),MAX(C26:H26),"")</f>
        <v/>
      </c>
      <c r="L26" s="90" t="str">
        <f t="array" ref="L26">IF(ISNUMBER(C26:H26),MIN(C26:H26),"")</f>
        <v/>
      </c>
    </row>
    <row r="27" spans="1:14">
      <c r="A27" t="s">
        <v>155</v>
      </c>
      <c r="C27" s="90">
        <v>0.12264604199992846</v>
      </c>
      <c r="D27" s="90">
        <v>0.12201203699999041</v>
      </c>
      <c r="E27" s="90">
        <v>0.12248765900005765</v>
      </c>
      <c r="F27" s="100">
        <v>0.12330008899994027</v>
      </c>
      <c r="G27" s="90">
        <v>0.12459192899996197</v>
      </c>
      <c r="H27" s="90"/>
      <c r="I27" s="90"/>
      <c r="J27" s="90">
        <f t="array" ref="J27">IF(ISNUMBER(C27:G27),AVERAGE(C27:G27),"")</f>
        <v>0.12300755119997575</v>
      </c>
      <c r="K27" s="90">
        <f t="array" ref="K27">IF(ISNUMBER(C27:H27),MAX(C27:H27),"")</f>
        <v>0.12459192899996197</v>
      </c>
      <c r="L27" s="90">
        <f t="array" ref="L27">IF(ISNUMBER(C27:H27),MIN(C27:H27),"")</f>
        <v>0.12201203699999041</v>
      </c>
    </row>
    <row r="28" spans="1:14">
      <c r="A28" t="s">
        <v>156</v>
      </c>
      <c r="C28" s="90">
        <v>3.5708081999985097E-2</v>
      </c>
      <c r="D28" s="90">
        <v>3.5052177000011397E-2</v>
      </c>
      <c r="E28" s="90">
        <v>3.5372762999998031E-2</v>
      </c>
      <c r="F28" s="100">
        <v>3.5550667999984853E-2</v>
      </c>
      <c r="G28" s="90">
        <v>3.5986862000015662E-2</v>
      </c>
      <c r="H28" s="90"/>
      <c r="I28" s="90"/>
      <c r="J28" s="90">
        <f t="array" ref="J28">IF(ISNUMBER(C28:G28),AVERAGE(C28:G28),"")</f>
        <v>3.5534110399999007E-2</v>
      </c>
      <c r="K28" s="90">
        <f t="array" ref="K28">IF(ISNUMBER(C28:H28),MAX(C28:H28),"")</f>
        <v>3.5986862000015662E-2</v>
      </c>
      <c r="L28" s="90">
        <f t="array" ref="L28">IF(ISNUMBER(C28:H28),MIN(C28:H28),"")</f>
        <v>3.5052177000011397E-2</v>
      </c>
    </row>
    <row r="29" spans="1:14">
      <c r="C29" s="90"/>
      <c r="D29" s="90"/>
      <c r="E29" s="90"/>
      <c r="F29" s="90"/>
      <c r="G29" s="90"/>
      <c r="H29" s="90"/>
      <c r="I29" s="90"/>
      <c r="J29" s="90" t="str">
        <f t="array" ref="J29">IF(ISNUMBER(C29:G29),AVERAGE(C29:G29),"")</f>
        <v/>
      </c>
      <c r="K29" s="90" t="str">
        <f t="array" ref="K29">IF(ISNUMBER(C29:H29),MAX(C29:H29),"")</f>
        <v/>
      </c>
      <c r="L29" s="90" t="str">
        <f t="array" ref="L29">IF(ISNUMBER(C29:H29),MIN(C29:H29),"")</f>
        <v/>
      </c>
    </row>
    <row r="30" spans="1:14">
      <c r="A30" t="s">
        <v>143</v>
      </c>
      <c r="C30" s="90">
        <v>0.12507995499993285</v>
      </c>
      <c r="D30" s="90">
        <v>0.12414009700000861</v>
      </c>
      <c r="E30" s="90">
        <v>0.12429575999999543</v>
      </c>
      <c r="F30" s="100">
        <v>0.12494103999995332</v>
      </c>
      <c r="G30" s="90">
        <v>0.12614595200000167</v>
      </c>
      <c r="H30" s="90"/>
      <c r="I30" s="90"/>
      <c r="J30" s="90">
        <f t="array" ref="J30">IF(ISNUMBER(C30:G30),AVERAGE(C30:G30),"")</f>
        <v>0.12492056079997838</v>
      </c>
      <c r="K30" s="90">
        <f t="array" ref="K30">IF(ISNUMBER(C30:H30),MAX(C30:H30),"")</f>
        <v>0.12614595200000167</v>
      </c>
      <c r="L30" s="90">
        <f t="array" ref="L30">IF(ISNUMBER(C30:H30),MIN(C30:H30),"")</f>
        <v>0.12414009700000861</v>
      </c>
    </row>
    <row r="31" spans="1:14">
      <c r="C31" s="90"/>
      <c r="D31" s="90"/>
      <c r="E31" s="90"/>
      <c r="F31" s="90"/>
      <c r="G31" s="90"/>
      <c r="H31" s="90"/>
      <c r="I31" s="90"/>
      <c r="J31" s="90"/>
      <c r="K31" s="90"/>
      <c r="L31" s="90"/>
    </row>
    <row r="32" spans="1:14">
      <c r="A32" s="133" t="s">
        <v>36</v>
      </c>
      <c r="B32" s="133"/>
      <c r="C32" s="25" t="s">
        <v>76</v>
      </c>
      <c r="D32" s="25" t="s">
        <v>77</v>
      </c>
      <c r="E32" s="25" t="s">
        <v>78</v>
      </c>
      <c r="F32" s="25" t="s">
        <v>79</v>
      </c>
      <c r="G32" s="25" t="s">
        <v>80</v>
      </c>
      <c r="H32" s="25"/>
      <c r="I32" s="25"/>
      <c r="J32" s="25" t="s">
        <v>81</v>
      </c>
      <c r="K32" s="25" t="s">
        <v>82</v>
      </c>
      <c r="L32" s="25" t="s">
        <v>83</v>
      </c>
      <c r="N32" s="89"/>
    </row>
    <row r="33" spans="1:14">
      <c r="C33" s="90"/>
      <c r="D33" s="90"/>
      <c r="E33" s="90"/>
      <c r="F33" s="90"/>
      <c r="G33" s="90"/>
      <c r="H33" s="90"/>
      <c r="I33" s="90"/>
      <c r="J33" s="90"/>
      <c r="K33" s="90"/>
      <c r="L33" s="90"/>
    </row>
    <row r="34" spans="1:14">
      <c r="A34" s="23" t="s">
        <v>198</v>
      </c>
      <c r="C34" s="90">
        <v>0.18652161400007117</v>
      </c>
      <c r="D34" s="90">
        <v>0.18488887299997714</v>
      </c>
      <c r="E34" s="90">
        <v>0.18520587899990915</v>
      </c>
      <c r="F34" s="90">
        <v>0.18658350700002302</v>
      </c>
      <c r="G34" s="90">
        <v>0.18844193899997208</v>
      </c>
      <c r="H34" s="90"/>
      <c r="I34" s="90"/>
      <c r="J34" s="90">
        <f t="array" ref="J34">IF(ISNUMBER(C34:H34),AVERAGE(C34:H34),"")</f>
        <v>0.18632836239999051</v>
      </c>
      <c r="K34" s="90">
        <f t="array" ref="K34">IF(ISNUMBER(C34:H34),MAX(C34:H34),"")</f>
        <v>0.18844193899997208</v>
      </c>
      <c r="L34" s="90">
        <f t="array" ref="L34">IF(ISNUMBER(C34:H34),MIN(C34:H34),"")</f>
        <v>0.18488887299997714</v>
      </c>
    </row>
    <row r="35" spans="1:14">
      <c r="A35" s="36" t="s">
        <v>146</v>
      </c>
      <c r="C35" s="90">
        <v>0.18416661900005238</v>
      </c>
      <c r="D35" s="90">
        <v>0.18184289100008755</v>
      </c>
      <c r="E35" s="90">
        <v>0.18284619999997176</v>
      </c>
      <c r="F35" s="90">
        <v>0.1843365280000171</v>
      </c>
      <c r="G35" s="90">
        <v>0.18599705199994787</v>
      </c>
      <c r="H35" s="90"/>
      <c r="I35" s="90"/>
      <c r="J35" s="90">
        <f t="array" ref="J35">IF(ISNUMBER(C35:H35),AVERAGE(C35:H35),"")</f>
        <v>0.18383785800001534</v>
      </c>
      <c r="K35" s="90">
        <f t="array" ref="K35">IF(ISNUMBER(C35:H35),MAX(C35:H35),"")</f>
        <v>0.18599705199994787</v>
      </c>
      <c r="L35" s="90">
        <f t="array" ref="L35">IF(ISNUMBER(C35:H35),MIN(C35:H35),"")</f>
        <v>0.18184289100008755</v>
      </c>
    </row>
    <row r="36" spans="1:14">
      <c r="A36" s="11"/>
      <c r="C36" s="90"/>
      <c r="D36" s="90"/>
      <c r="E36" s="90"/>
      <c r="F36" s="90"/>
      <c r="G36" s="90"/>
      <c r="H36" s="90"/>
      <c r="I36" s="90"/>
      <c r="J36" s="90"/>
      <c r="K36" s="90"/>
      <c r="L36" s="90"/>
    </row>
    <row r="37" spans="1:14">
      <c r="A37" s="128" t="s">
        <v>37</v>
      </c>
      <c r="B37" s="133"/>
      <c r="C37" s="25" t="s">
        <v>76</v>
      </c>
      <c r="D37" s="25" t="s">
        <v>77</v>
      </c>
      <c r="E37" s="25" t="s">
        <v>78</v>
      </c>
      <c r="F37" s="25" t="s">
        <v>79</v>
      </c>
      <c r="G37" s="25" t="s">
        <v>80</v>
      </c>
      <c r="H37" s="25"/>
      <c r="I37" s="25"/>
      <c r="J37" s="25" t="s">
        <v>81</v>
      </c>
      <c r="K37" s="25" t="s">
        <v>82</v>
      </c>
      <c r="L37" s="25" t="s">
        <v>83</v>
      </c>
      <c r="N37" s="89"/>
    </row>
    <row r="38" spans="1:14">
      <c r="A38" s="11"/>
      <c r="C38" s="90"/>
      <c r="D38" s="90"/>
      <c r="E38" s="90"/>
      <c r="F38" s="90"/>
      <c r="G38" s="90"/>
      <c r="H38" s="90"/>
      <c r="I38" s="90"/>
      <c r="J38" s="90"/>
      <c r="K38" s="90"/>
      <c r="L38" s="90"/>
    </row>
    <row r="39" spans="1:14">
      <c r="A39" t="s">
        <v>198</v>
      </c>
      <c r="C39" s="90">
        <v>0.18652161400007117</v>
      </c>
      <c r="D39" s="90">
        <v>0.18488887299997714</v>
      </c>
      <c r="E39" s="90">
        <v>0.18520587899990915</v>
      </c>
      <c r="F39" s="90">
        <v>0.18658350700002302</v>
      </c>
      <c r="G39" s="90">
        <v>0.18844193899997208</v>
      </c>
      <c r="H39" s="90"/>
      <c r="I39" s="90"/>
      <c r="J39" s="90">
        <f t="array" ref="J39">IF(ISNUMBER(C39:H39),AVERAGE(C39:H39),"")</f>
        <v>0.18632836239999051</v>
      </c>
      <c r="K39" s="90">
        <f t="array" ref="K39">IF(ISNUMBER(C39:H39),MAX(C39:H39),"")</f>
        <v>0.18844193899997208</v>
      </c>
      <c r="L39" s="90">
        <f t="array" ref="L39">IF(ISNUMBER(C39:H39),MIN(C39:H39),"")</f>
        <v>0.18488887299997714</v>
      </c>
    </row>
    <row r="40" spans="1:14">
      <c r="A40" t="s">
        <v>199</v>
      </c>
      <c r="C40" s="90">
        <v>0.18157141100004992</v>
      </c>
      <c r="D40" s="90">
        <v>0.17918617899999845</v>
      </c>
      <c r="E40" s="90">
        <v>0.1801490880000074</v>
      </c>
      <c r="F40" s="90">
        <v>0.1811855949999881</v>
      </c>
      <c r="G40" s="90">
        <v>0.18274582900005498</v>
      </c>
      <c r="H40" s="90"/>
      <c r="I40" s="90"/>
      <c r="J40" s="90">
        <f t="array" ref="J40">IF(ISNUMBER(C40:H40),AVERAGE(C40:H40),"")</f>
        <v>0.18096762040001976</v>
      </c>
      <c r="K40" s="90">
        <f t="array" ref="K40">IF(ISNUMBER(C40:H40),MAX(C40:H40),"")</f>
        <v>0.18274582900005498</v>
      </c>
      <c r="L40" s="90">
        <f t="array" ref="L40">IF(ISNUMBER(C40:H40),MIN(C40:H40),"")</f>
        <v>0.17918617899999845</v>
      </c>
    </row>
    <row r="41" spans="1:14">
      <c r="A41" s="111"/>
      <c r="C41" s="90"/>
      <c r="D41" s="90"/>
      <c r="E41" s="90"/>
      <c r="F41" s="90"/>
      <c r="G41" s="90"/>
      <c r="H41" s="90"/>
      <c r="I41" s="90"/>
      <c r="J41" s="90" t="str">
        <f t="array" ref="J41">IF(ISNUMBER(C41:H41),AVERAGE(C41:H41),"")</f>
        <v/>
      </c>
      <c r="K41" s="90" t="str">
        <f t="array" ref="K41">IF(ISNUMBER(C41:H41),MAX(C41:H41),"")</f>
        <v/>
      </c>
      <c r="L41" s="90" t="str">
        <f t="array" ref="L41">IF(ISNUMBER(C41:H41),MIN(C41:H41),"")</f>
        <v/>
      </c>
    </row>
    <row r="42" spans="1:14">
      <c r="A42" t="s">
        <v>201</v>
      </c>
      <c r="C42" s="90">
        <v>0.18108316400002877</v>
      </c>
      <c r="D42" s="90">
        <v>0.17897077199995692</v>
      </c>
      <c r="E42" s="90">
        <v>0.17989291499998217</v>
      </c>
      <c r="F42" s="90">
        <v>0.18112368399999923</v>
      </c>
      <c r="G42" s="90">
        <v>0.18292787999996563</v>
      </c>
      <c r="H42" s="90"/>
      <c r="I42" s="90"/>
      <c r="J42" s="90">
        <f t="array" ref="J42">IF(ISNUMBER(C42:H42),AVERAGE(C42:H42),"")</f>
        <v>0.18079968299998656</v>
      </c>
      <c r="K42" s="90">
        <f t="array" ref="K42">IF(ISNUMBER(C42:H42),MAX(C42:H42),"")</f>
        <v>0.18292787999996563</v>
      </c>
      <c r="L42" s="90">
        <f t="array" ref="L42">IF(ISNUMBER(C42:H42),MIN(C42:H42),"")</f>
        <v>0.17897077199995692</v>
      </c>
    </row>
    <row r="43" spans="1:14">
      <c r="C43" s="90"/>
      <c r="D43" s="90"/>
      <c r="E43" s="90"/>
      <c r="F43" s="90"/>
      <c r="G43" s="90"/>
      <c r="H43" s="90"/>
      <c r="I43" s="90"/>
      <c r="J43" s="90" t="str">
        <f t="array" ref="J43">IF(ISNUMBER(C43:H43),AVERAGE(C43:H43),"")</f>
        <v/>
      </c>
      <c r="K43" s="90" t="str">
        <f t="array" ref="K43">IF(ISNUMBER(C43:H43),MAX(C43:H43),"")</f>
        <v/>
      </c>
      <c r="L43" s="90" t="str">
        <f t="array" ref="L43">IF(ISNUMBER(C43:H43),MIN(C43:H43),"")</f>
        <v/>
      </c>
    </row>
    <row r="44" spans="1:14">
      <c r="A44" t="s">
        <v>136</v>
      </c>
      <c r="C44" s="90">
        <v>0.18036169100003008</v>
      </c>
      <c r="D44" s="90">
        <v>0.17860483399999794</v>
      </c>
      <c r="E44" s="90">
        <v>0.17856630999995105</v>
      </c>
      <c r="F44" s="90">
        <v>0.1804471250000006</v>
      </c>
      <c r="G44" s="90">
        <v>0.1825812560000486</v>
      </c>
      <c r="H44" s="90"/>
      <c r="I44" s="90"/>
      <c r="J44" s="90">
        <f t="array" ref="J44">IF(ISNUMBER(C44:H44),AVERAGE(C44:H44),"")</f>
        <v>0.18011224320000566</v>
      </c>
      <c r="K44" s="90">
        <f t="array" ref="K44">IF(ISNUMBER(C44:H44),MAX(C44:H44),"")</f>
        <v>0.1825812560000486</v>
      </c>
      <c r="L44" s="90">
        <f t="array" ref="L44">IF(ISNUMBER(C44:H44),MIN(C44:H44),"")</f>
        <v>0.17856630999995105</v>
      </c>
    </row>
    <row r="45" spans="1:14">
      <c r="A45" s="11"/>
      <c r="C45" s="90"/>
      <c r="D45" s="90"/>
      <c r="E45" s="90"/>
      <c r="F45" s="90"/>
      <c r="G45" s="90"/>
      <c r="H45" s="90"/>
      <c r="I45" s="90"/>
      <c r="J45" s="90" t="str">
        <f t="array" ref="J45">IF(ISNUMBER(C45:H45),AVERAGE(C45:H45),"")</f>
        <v/>
      </c>
      <c r="K45" s="90" t="str">
        <f t="array" ref="K45">IF(ISNUMBER(C45:H45),MAX(C45:H45),"")</f>
        <v/>
      </c>
      <c r="L45" s="90" t="str">
        <f t="array" ref="L45">IF(ISNUMBER(C45:H45),MIN(C45:H45),"")</f>
        <v/>
      </c>
    </row>
    <row r="46" spans="1:14">
      <c r="A46" t="s">
        <v>206</v>
      </c>
      <c r="C46" s="90">
        <v>0.17919143300002816</v>
      </c>
      <c r="D46" s="90">
        <v>0.17718580400003248</v>
      </c>
      <c r="E46" s="90">
        <v>0.17772709999997005</v>
      </c>
      <c r="F46" s="90">
        <v>0.17913817800001652</v>
      </c>
      <c r="G46" s="90">
        <v>0.18100527900003271</v>
      </c>
      <c r="H46" s="90"/>
      <c r="I46" s="90"/>
      <c r="J46" s="90">
        <f t="array" ref="J46">IF(ISNUMBER(C46:H46),AVERAGE(C46:H46),"")</f>
        <v>0.17884955880001599</v>
      </c>
      <c r="K46" s="90">
        <f t="array" ref="K46">IF(ISNUMBER(C46:H46),MAX(C46:H46),"")</f>
        <v>0.18100527900003271</v>
      </c>
      <c r="L46" s="90">
        <f t="array" ref="L46">IF(ISNUMBER(C46:H46),MIN(C46:H46),"")</f>
        <v>0.17718580400003248</v>
      </c>
    </row>
    <row r="47" spans="1:14">
      <c r="C47" s="90"/>
      <c r="D47" s="90"/>
      <c r="E47" s="90"/>
      <c r="F47" s="90"/>
      <c r="G47" s="90"/>
      <c r="H47" s="90"/>
      <c r="I47" s="90"/>
      <c r="J47" s="90" t="str">
        <f t="array" ref="J47">IF(ISNUMBER(C47:H47),AVERAGE(C47:H47),"")</f>
        <v/>
      </c>
      <c r="K47" s="90" t="str">
        <f t="array" ref="K47">IF(ISNUMBER(C47:H47),MAX(C47:H47),"")</f>
        <v/>
      </c>
      <c r="L47" s="90" t="str">
        <f t="array" ref="L47">IF(ISNUMBER(C47:H47),MIN(C47:H47),"")</f>
        <v/>
      </c>
    </row>
    <row r="48" spans="1:14">
      <c r="A48" t="s">
        <v>147</v>
      </c>
      <c r="C48" s="106">
        <v>0.1801160609999215</v>
      </c>
      <c r="D48" s="107"/>
      <c r="E48" s="106">
        <v>0.17851886199991895</v>
      </c>
      <c r="F48" s="106">
        <v>0.18015775200001372</v>
      </c>
      <c r="G48" s="106">
        <v>0.18414038800005983</v>
      </c>
      <c r="H48" s="106"/>
      <c r="I48" s="90"/>
      <c r="J48" s="90">
        <f t="array" ref="J48">IF(ISNUMBER(C48:H48),AVERAGE(C48:H48),"")</f>
        <v>0.1807332657499785</v>
      </c>
      <c r="K48" s="90">
        <f t="array" ref="K48">IF(ISNUMBER(C48:H48),MAX(C48:H48),"")</f>
        <v>0.18414038800005983</v>
      </c>
      <c r="L48" s="90">
        <f t="array" ref="L48">IF(ISNUMBER(C48:H48),MIN(C48:H48),"")</f>
        <v>0.17851886199991895</v>
      </c>
    </row>
    <row r="49" spans="1:14">
      <c r="C49" s="90"/>
      <c r="D49" s="90"/>
      <c r="E49" s="90"/>
      <c r="F49" s="90"/>
      <c r="G49" s="90"/>
      <c r="H49" s="90"/>
      <c r="I49" s="90"/>
      <c r="J49" s="90" t="str">
        <f t="array" ref="J49">IF(ISNUMBER(C49:H49),AVERAGE(C49:H49),"")</f>
        <v/>
      </c>
      <c r="K49" s="90" t="str">
        <f t="array" ref="K49">IF(ISNUMBER(C49:H49),MAX(C49:H49),"")</f>
        <v/>
      </c>
      <c r="L49" s="90" t="str">
        <f t="array" ref="L49">IF(ISNUMBER(C49:H49),MIN(C49:H49),"")</f>
        <v/>
      </c>
    </row>
    <row r="50" spans="1:14">
      <c r="A50" t="s">
        <v>143</v>
      </c>
      <c r="C50" s="90">
        <v>0.18251362599994536</v>
      </c>
      <c r="D50" s="90">
        <v>0.18035424800007149</v>
      </c>
      <c r="E50" s="90">
        <v>0.18097440199994708</v>
      </c>
      <c r="F50" s="90">
        <v>0.1822515819999353</v>
      </c>
      <c r="G50" s="90">
        <v>0.18426235799995538</v>
      </c>
      <c r="H50" s="90"/>
      <c r="I50" s="90"/>
      <c r="J50" s="90">
        <f t="array" ref="J50">IF(ISNUMBER(C50:H50),AVERAGE(C50:H50),"")</f>
        <v>0.18207124319997092</v>
      </c>
      <c r="K50" s="90">
        <f t="array" ref="K50">IF(ISNUMBER(C50:H50),MAX(C50:H50),"")</f>
        <v>0.18426235799995538</v>
      </c>
      <c r="L50" s="90">
        <f t="array" ref="L50">IF(ISNUMBER(C50:H50),MIN(C50:H50),"")</f>
        <v>0.18035424800007149</v>
      </c>
    </row>
    <row r="51" spans="1:14">
      <c r="A51" s="11"/>
      <c r="C51" s="90"/>
      <c r="D51" s="90"/>
      <c r="E51" s="90"/>
      <c r="F51" s="90"/>
      <c r="G51" s="90"/>
      <c r="H51" s="90"/>
      <c r="I51" s="90"/>
      <c r="J51" s="90" t="str">
        <f t="array" ref="J51">IF(ISNUMBER(C51:H51),AVERAGE(C51:H51),"")</f>
        <v/>
      </c>
      <c r="K51" s="90" t="str">
        <f t="array" ref="K51">IF(ISNUMBER(C51:H51),MAX(C51:H51),"")</f>
        <v/>
      </c>
      <c r="L51" s="90" t="str">
        <f t="array" ref="L51">IF(ISNUMBER(C51:H51),MIN(C51:H51),"")</f>
        <v/>
      </c>
    </row>
    <row r="52" spans="1:14">
      <c r="A52" t="s">
        <v>144</v>
      </c>
      <c r="C52" s="90">
        <v>0.1803155439999955</v>
      </c>
      <c r="D52" s="90">
        <v>0.1774724959999503</v>
      </c>
      <c r="E52" s="90">
        <v>0.17828950000000532</v>
      </c>
      <c r="F52" s="90">
        <v>0.17951365300007183</v>
      </c>
      <c r="G52" s="107"/>
      <c r="H52" s="90"/>
      <c r="I52" s="90"/>
      <c r="J52" s="90">
        <f t="array" ref="J52">IF(ISNUMBER(C52:H52),AVERAGE(C52:H52),"")</f>
        <v>0.17889779825000574</v>
      </c>
      <c r="K52" s="90">
        <f t="array" ref="K52">IF(ISNUMBER(C52:H52),MAX(C52:H52),"")</f>
        <v>0.1803155439999955</v>
      </c>
      <c r="L52" s="90">
        <f t="array" ref="L52">IF(ISNUMBER(C52:H52),MIN(C52:H52),"")</f>
        <v>0.1774724959999503</v>
      </c>
    </row>
    <row r="53" spans="1:14">
      <c r="A53" s="11"/>
      <c r="C53" s="90"/>
      <c r="D53" s="90"/>
      <c r="E53" s="90"/>
      <c r="F53" s="90"/>
      <c r="G53" s="90"/>
      <c r="H53" s="90"/>
      <c r="I53" s="90"/>
      <c r="J53" s="90" t="str">
        <f t="array" ref="J53">IF(ISNUMBER(C53:H53),AVERAGE(C53:H53),"")</f>
        <v/>
      </c>
      <c r="K53" s="90" t="str">
        <f t="array" ref="K53">IF(ISNUMBER(C53:H53),MAX(C53:H53),"")</f>
        <v/>
      </c>
      <c r="L53" s="90" t="str">
        <f t="array" ref="L53">IF(ISNUMBER(C53:H53),MIN(C53:H53),"")</f>
        <v/>
      </c>
    </row>
    <row r="54" spans="1:14">
      <c r="A54" t="s">
        <v>145</v>
      </c>
      <c r="C54" s="90">
        <v>0.1791258729999754</v>
      </c>
      <c r="D54" s="90">
        <v>0.17696786800001973</v>
      </c>
      <c r="E54" s="90">
        <v>0.17733144399994671</v>
      </c>
      <c r="F54" s="90">
        <v>0.17874014599999555</v>
      </c>
      <c r="G54" s="90">
        <v>0.1805365749999055</v>
      </c>
      <c r="H54" s="90"/>
      <c r="I54" s="90"/>
      <c r="J54" s="90">
        <f t="array" ref="J54">IF(ISNUMBER(C54:H54),AVERAGE(C54:H54),"")</f>
        <v>0.17854038119996857</v>
      </c>
      <c r="K54" s="90">
        <f t="array" ref="K54">IF(ISNUMBER(C54:H54),MAX(C54:H54),"")</f>
        <v>0.1805365749999055</v>
      </c>
      <c r="L54" s="90">
        <f t="array" ref="L54">IF(ISNUMBER(C54:H54),MIN(C54:H54),"")</f>
        <v>0.17696786800001973</v>
      </c>
    </row>
    <row r="55" spans="1:14">
      <c r="A55" s="11"/>
      <c r="C55" s="90"/>
      <c r="D55" s="90"/>
      <c r="E55" s="90"/>
      <c r="F55" s="90"/>
      <c r="G55" s="90"/>
      <c r="H55" s="90"/>
      <c r="I55" s="90"/>
      <c r="J55" s="90" t="str">
        <f t="array" ref="J55">IF(ISNUMBER(C55:H55),AVERAGE(C55:H55),"")</f>
        <v/>
      </c>
      <c r="K55" s="90" t="str">
        <f t="array" ref="K55">IF(ISNUMBER(C55:H55),MAX(C55:H55),"")</f>
        <v/>
      </c>
      <c r="L55" s="90" t="str">
        <f t="array" ref="L55">IF(ISNUMBER(C55:H55),MIN(C55:H55),"")</f>
        <v/>
      </c>
    </row>
    <row r="56" spans="1:14">
      <c r="A56" t="s">
        <v>204</v>
      </c>
      <c r="C56" s="90">
        <v>0.12264604199992846</v>
      </c>
      <c r="D56" s="90">
        <v>0.12201203699999041</v>
      </c>
      <c r="E56" s="90">
        <v>0.12248765900005765</v>
      </c>
      <c r="F56" s="90">
        <v>0.12330008899994027</v>
      </c>
      <c r="G56" s="90">
        <v>0.12459192899996197</v>
      </c>
      <c r="H56" s="90"/>
      <c r="I56" s="90"/>
      <c r="J56" s="90">
        <f t="array" ref="J56">IF(ISNUMBER(C56:H56),AVERAGE(C56:H56),"")</f>
        <v>0.12300755119997575</v>
      </c>
      <c r="K56" s="90">
        <f t="array" ref="K56">IF(ISNUMBER(C56:H56),MAX(C56:H56),"")</f>
        <v>0.12459192899996197</v>
      </c>
      <c r="L56" s="90">
        <f t="array" ref="L56">IF(ISNUMBER(C56:H56),MIN(C56:H56),"")</f>
        <v>0.12201203699999041</v>
      </c>
    </row>
    <row r="57" spans="1:14">
      <c r="A57" t="s">
        <v>156</v>
      </c>
      <c r="C57" s="90">
        <v>3.5708081999985097E-2</v>
      </c>
      <c r="D57" s="90">
        <v>3.5052177000011397E-2</v>
      </c>
      <c r="E57" s="90">
        <v>3.5372762999998031E-2</v>
      </c>
      <c r="F57" s="90">
        <v>3.5550667999984853E-2</v>
      </c>
      <c r="G57" s="90">
        <v>3.5986862000015662E-2</v>
      </c>
      <c r="H57" s="90"/>
      <c r="I57" s="90"/>
      <c r="J57" s="90">
        <f t="array" ref="J57">IF(ISNUMBER(C57:H57),AVERAGE(C57:H57),"")</f>
        <v>3.5534110399999007E-2</v>
      </c>
      <c r="K57" s="90">
        <f t="array" ref="K57">IF(ISNUMBER(C57:H57),MAX(C57:H57),"")</f>
        <v>3.5986862000015662E-2</v>
      </c>
      <c r="L57" s="90">
        <f t="array" ref="L57">IF(ISNUMBER(C57:H57),MIN(C57:H57),"")</f>
        <v>3.5052177000011397E-2</v>
      </c>
    </row>
    <row r="58" spans="1:14">
      <c r="C58" s="90"/>
      <c r="D58" s="90"/>
      <c r="E58" s="90"/>
      <c r="F58" s="90"/>
      <c r="G58" s="90"/>
      <c r="H58" s="90"/>
      <c r="I58" s="90"/>
      <c r="J58" s="90" t="str">
        <f t="array" ref="J58">IF(ISNUMBER(C58:H58),AVERAGE(C58:H58),"")</f>
        <v/>
      </c>
      <c r="K58" s="90" t="str">
        <f t="array" ref="K58">IF(ISNUMBER(C58:H58),MAX(C58:H58),"")</f>
        <v/>
      </c>
      <c r="L58" s="90" t="str">
        <f t="array" ref="L58">IF(ISNUMBER(C58:H58),MIN(C58:H58),"")</f>
        <v/>
      </c>
    </row>
    <row r="59" spans="1:14">
      <c r="A59" t="s">
        <v>142</v>
      </c>
      <c r="C59" s="90">
        <v>0.12507995499993285</v>
      </c>
      <c r="D59" s="90">
        <v>0.12414009700000861</v>
      </c>
      <c r="E59" s="90">
        <v>0.12429575999999543</v>
      </c>
      <c r="F59" s="90">
        <v>0.12494103999995332</v>
      </c>
      <c r="G59" s="90">
        <v>0.12614595200000167</v>
      </c>
      <c r="H59" s="90"/>
      <c r="I59" s="90"/>
      <c r="J59" s="90">
        <f t="array" ref="J59">IF(ISNUMBER(C59:H59),AVERAGE(C59:H59),"")</f>
        <v>0.12492056079997838</v>
      </c>
      <c r="K59" s="90">
        <f t="array" ref="K59">IF(ISNUMBER(C59:H59),MAX(C59:H59),"")</f>
        <v>0.12614595200000167</v>
      </c>
      <c r="L59" s="90">
        <f t="array" ref="L59">IF(ISNUMBER(C59:H59),MIN(C59:H59),"")</f>
        <v>0.12414009700000861</v>
      </c>
    </row>
    <row r="60" spans="1:14" ht="17" thickBot="1">
      <c r="A60" s="8"/>
      <c r="C60" s="90"/>
      <c r="D60" s="90"/>
      <c r="E60" s="90"/>
      <c r="F60" s="90"/>
      <c r="G60" s="90"/>
      <c r="H60" s="90"/>
      <c r="I60" s="90"/>
      <c r="J60" s="90"/>
      <c r="K60" s="90"/>
      <c r="L60" s="90"/>
    </row>
    <row r="61" spans="1:14">
      <c r="A61" s="128" t="s">
        <v>40</v>
      </c>
      <c r="B61" s="133"/>
      <c r="C61" s="25" t="s">
        <v>76</v>
      </c>
      <c r="D61" s="25" t="s">
        <v>77</v>
      </c>
      <c r="E61" s="25" t="s">
        <v>78</v>
      </c>
      <c r="F61" s="25" t="s">
        <v>79</v>
      </c>
      <c r="G61" s="25" t="s">
        <v>80</v>
      </c>
      <c r="H61" s="25"/>
      <c r="I61" s="25"/>
      <c r="J61" s="25" t="s">
        <v>81</v>
      </c>
      <c r="K61" s="25" t="s">
        <v>82</v>
      </c>
      <c r="L61" s="25" t="s">
        <v>83</v>
      </c>
      <c r="N61" s="89"/>
    </row>
    <row r="62" spans="1:14">
      <c r="C62" s="90"/>
      <c r="D62" s="90"/>
      <c r="E62" s="90"/>
      <c r="F62" s="90"/>
      <c r="G62" s="90"/>
      <c r="H62" s="90"/>
      <c r="I62" s="90"/>
      <c r="J62" s="90"/>
      <c r="K62" s="90"/>
      <c r="L62" s="90"/>
    </row>
    <row r="63" spans="1:14">
      <c r="A63" t="s">
        <v>198</v>
      </c>
      <c r="C63" s="90">
        <v>0.18652161400007117</v>
      </c>
      <c r="D63" s="90">
        <v>0.18488887299997714</v>
      </c>
      <c r="E63" s="90">
        <v>0.18520587899990915</v>
      </c>
      <c r="F63" s="90">
        <v>0.18658350700002302</v>
      </c>
      <c r="G63" s="90">
        <v>0.18844193899997208</v>
      </c>
      <c r="H63" s="90"/>
      <c r="I63" s="90"/>
      <c r="J63" s="90">
        <f t="array" ref="J63">IF(ISNUMBER(C63:H63),AVERAGE(C63:H63),"")</f>
        <v>0.18632836239999051</v>
      </c>
      <c r="K63" s="90">
        <f t="array" ref="K63">IF(ISNUMBER(C63:H63),MAX(C63:H63),"")</f>
        <v>0.18844193899997208</v>
      </c>
      <c r="L63" s="90">
        <f t="array" ref="L63">IF(ISNUMBER(C63:H63),MIN(C63:H63),"")</f>
        <v>0.18488887299997714</v>
      </c>
    </row>
    <row r="64" spans="1:14">
      <c r="C64" s="90"/>
      <c r="D64" s="90"/>
      <c r="E64" s="90"/>
      <c r="F64" s="90"/>
      <c r="G64" s="90"/>
      <c r="H64" s="90"/>
      <c r="I64" s="90"/>
      <c r="J64" s="90" t="str">
        <f t="array" ref="J64">IF(ISNUMBER(C64:H64),AVERAGE(C64:H64),"")</f>
        <v/>
      </c>
      <c r="K64" s="90" t="str">
        <f t="array" ref="K64">IF(ISNUMBER(C64:H64),MAX(C64:H64),"")</f>
        <v/>
      </c>
      <c r="L64" s="90" t="str">
        <f t="array" ref="L64">IF(ISNUMBER(C64:H64),MIN(C64:H64),"")</f>
        <v/>
      </c>
    </row>
    <row r="65" spans="1:14">
      <c r="A65" t="s">
        <v>148</v>
      </c>
      <c r="C65" s="90">
        <v>0.21118444847991213</v>
      </c>
      <c r="D65" s="90">
        <v>0.21073740468523283</v>
      </c>
      <c r="E65" s="90">
        <v>0.2088233841661804</v>
      </c>
      <c r="F65" s="90">
        <v>0.21110789804106389</v>
      </c>
      <c r="G65" s="90">
        <v>0.21299085471241597</v>
      </c>
      <c r="H65" s="90"/>
      <c r="I65" s="90"/>
      <c r="J65" s="90">
        <f t="array" ref="J65">IF(ISNUMBER(C65:H65),AVERAGE(C65:H65),"")</f>
        <v>0.21096879801696106</v>
      </c>
      <c r="K65" s="90">
        <f t="array" ref="K65">IF(ISNUMBER(C65:H65),MAX(C65:H65),"")</f>
        <v>0.21299085471241597</v>
      </c>
      <c r="L65" s="90">
        <f t="array" ref="L65">IF(ISNUMBER(C65:H65),MIN(C65:H65),"")</f>
        <v>0.2088233841661804</v>
      </c>
    </row>
    <row r="66" spans="1:14">
      <c r="A66" t="s">
        <v>44</v>
      </c>
      <c r="C66" s="90">
        <v>2.8489918999952124E-3</v>
      </c>
      <c r="D66" s="90">
        <v>3.354349800005707E-3</v>
      </c>
      <c r="E66" s="90">
        <v>2.9750193000097624E-3</v>
      </c>
      <c r="F66" s="90">
        <v>2.7695950999913066E-3</v>
      </c>
      <c r="G66" s="90">
        <v>2.9175641000023234E-3</v>
      </c>
      <c r="H66" s="90"/>
      <c r="I66" s="90"/>
      <c r="J66" s="90">
        <f t="array" ref="J66">IF(ISNUMBER(C66:H66),AVERAGE(C66:H66),"")</f>
        <v>2.9731040400008623E-3</v>
      </c>
      <c r="K66" s="90">
        <f t="array" ref="K66">IF(ISNUMBER(C66:H66),MAX(C66:H66),"")</f>
        <v>3.354349800005707E-3</v>
      </c>
      <c r="L66" s="90">
        <f t="array" ref="L66">IF(ISNUMBER(C66:H66),MIN(C66:H66),"")</f>
        <v>2.7695950999913066E-3</v>
      </c>
    </row>
    <row r="67" spans="1:14">
      <c r="C67" s="90"/>
      <c r="D67" s="90"/>
      <c r="E67" s="90"/>
      <c r="F67" s="90"/>
      <c r="G67" s="90"/>
      <c r="H67" s="90"/>
      <c r="I67" s="90"/>
      <c r="J67" s="90" t="str">
        <f t="array" ref="J67">IF(ISNUMBER(C67:H67),AVERAGE(C67:H67),"")</f>
        <v/>
      </c>
      <c r="K67" s="90" t="str">
        <f t="array" ref="K67">IF(ISNUMBER(C67:H67),MAX(C67:H67),"")</f>
        <v/>
      </c>
      <c r="L67" s="90" t="str">
        <f t="array" ref="L67">IF(ISNUMBER(C67:H67),MIN(C67:H67),"")</f>
        <v/>
      </c>
    </row>
    <row r="68" spans="1:14">
      <c r="A68" t="s">
        <v>156</v>
      </c>
      <c r="C68" s="90">
        <v>3.5708081999985097E-2</v>
      </c>
      <c r="D68" s="90">
        <v>3.5052177000011397E-2</v>
      </c>
      <c r="E68" s="90">
        <v>3.5372762999998031E-2</v>
      </c>
      <c r="F68" s="90">
        <v>3.5550667999984853E-2</v>
      </c>
      <c r="G68" s="90">
        <v>3.5986862000015662E-2</v>
      </c>
      <c r="H68" s="90"/>
      <c r="I68" s="90"/>
      <c r="J68" s="90">
        <f t="array" ref="J68">IF(ISNUMBER(C68:H68),AVERAGE(C68:H68),"")</f>
        <v>3.5534110399999007E-2</v>
      </c>
      <c r="K68" s="90">
        <f t="array" ref="K68">IF(ISNUMBER(C68:H68),MAX(C68:H68),"")</f>
        <v>3.5986862000015662E-2</v>
      </c>
      <c r="L68" s="90">
        <f t="array" ref="L68">IF(ISNUMBER(C68:H68),MIN(C68:H68),"")</f>
        <v>3.5052177000011397E-2</v>
      </c>
    </row>
    <row r="69" spans="1:14">
      <c r="A69" t="s">
        <v>157</v>
      </c>
      <c r="C69" s="90">
        <v>0.15210878199991384</v>
      </c>
      <c r="D69" s="90">
        <v>0.15092136199996276</v>
      </c>
      <c r="E69" s="90">
        <v>0.15102539599990905</v>
      </c>
      <c r="F69" s="90">
        <v>0.15197870899999089</v>
      </c>
      <c r="G69" s="90">
        <v>0.15357842499997787</v>
      </c>
      <c r="H69" s="90"/>
      <c r="I69" s="90"/>
      <c r="J69" s="90">
        <f t="array" ref="J69">IF(ISNUMBER(C69:H69),AVERAGE(C69:H69),"")</f>
        <v>0.15192253479995088</v>
      </c>
      <c r="K69" s="90">
        <f t="array" ref="K69">IF(ISNUMBER(C69:H69),MAX(C69:H69),"")</f>
        <v>0.15357842499997787</v>
      </c>
      <c r="L69" s="90">
        <f t="array" ref="L69">IF(ISNUMBER(C69:H69),MIN(C69:H69),"")</f>
        <v>0.15092136199996276</v>
      </c>
    </row>
    <row r="70" spans="1:14">
      <c r="C70" s="90"/>
      <c r="D70" s="90"/>
      <c r="E70" s="90"/>
      <c r="F70" s="90"/>
      <c r="G70" s="90"/>
      <c r="H70" s="90"/>
      <c r="I70" s="90"/>
      <c r="J70" s="90"/>
      <c r="K70" s="90"/>
      <c r="L70" s="90"/>
    </row>
    <row r="71" spans="1:14">
      <c r="A71" s="128" t="s">
        <v>74</v>
      </c>
      <c r="B71" s="133"/>
      <c r="C71" s="25" t="s">
        <v>76</v>
      </c>
      <c r="D71" s="25" t="s">
        <v>77</v>
      </c>
      <c r="E71" s="25" t="s">
        <v>78</v>
      </c>
      <c r="F71" s="25" t="s">
        <v>79</v>
      </c>
      <c r="G71" s="25" t="s">
        <v>80</v>
      </c>
      <c r="H71" s="25"/>
      <c r="I71" s="25"/>
      <c r="J71" s="25" t="s">
        <v>81</v>
      </c>
      <c r="K71" s="25" t="s">
        <v>82</v>
      </c>
      <c r="L71" s="25" t="s">
        <v>83</v>
      </c>
      <c r="N71" s="89"/>
    </row>
    <row r="72" spans="1:14">
      <c r="A72" t="s">
        <v>70</v>
      </c>
      <c r="C72" s="90">
        <v>0.18136601800006247</v>
      </c>
      <c r="D72" s="90">
        <v>0.1794596920000231</v>
      </c>
      <c r="E72" s="100">
        <v>0.1801790220000612</v>
      </c>
      <c r="F72" s="90">
        <v>0.18141277899997021</v>
      </c>
      <c r="G72" s="90">
        <v>0.18326572799992391</v>
      </c>
      <c r="H72" s="90"/>
      <c r="I72" s="90"/>
      <c r="J72" s="90">
        <f t="array" ref="J72">IF(ISNUMBER(C72:H72),AVERAGE(C72:H72),"")</f>
        <v>0.18113664780000818</v>
      </c>
      <c r="K72" s="90">
        <f t="array" ref="K72">IF(ISNUMBER(C72:H72),MAX(C72:H72),"")</f>
        <v>0.18326572799992391</v>
      </c>
      <c r="L72" s="90">
        <f t="array" ref="L72">IF(ISNUMBER(C72:H72),MIN(C72:H72),"")</f>
        <v>0.1794596920000231</v>
      </c>
    </row>
    <row r="73" spans="1:14">
      <c r="A73" t="s">
        <v>71</v>
      </c>
      <c r="C73" s="90">
        <v>0.18036169100003008</v>
      </c>
      <c r="D73" s="90">
        <v>0.17860483399999794</v>
      </c>
      <c r="E73" s="100">
        <v>0.17856630999995105</v>
      </c>
      <c r="F73" s="90">
        <v>0.1804471250000006</v>
      </c>
      <c r="G73" s="90">
        <v>0.1825812560000486</v>
      </c>
      <c r="H73" s="90"/>
      <c r="I73" s="90"/>
      <c r="J73" s="90">
        <f t="array" ref="J73">IF(ISNUMBER(C73:H73),AVERAGE(C73:H73),"")</f>
        <v>0.18011224320000566</v>
      </c>
      <c r="K73" s="90">
        <f t="array" ref="K73">IF(ISNUMBER(C73:H73),MAX(C73:H73),"")</f>
        <v>0.1825812560000486</v>
      </c>
      <c r="L73" s="90">
        <f t="array" ref="L73">IF(ISNUMBER(C73:H73),MIN(C73:H73),"")</f>
        <v>0.17856630999995105</v>
      </c>
    </row>
    <row r="74" spans="1:14">
      <c r="A74" t="s">
        <v>72</v>
      </c>
      <c r="C74" s="90">
        <v>0.18182649300001685</v>
      </c>
      <c r="D74" s="90">
        <v>0.1796248560000322</v>
      </c>
      <c r="E74" s="100">
        <v>0.18074807300001794</v>
      </c>
      <c r="F74" s="90">
        <v>0.1818982679999408</v>
      </c>
      <c r="G74" s="90">
        <v>0.1838452499999903</v>
      </c>
      <c r="H74" s="90"/>
      <c r="I74" s="90"/>
      <c r="J74" s="90">
        <f t="array" ref="J74">IF(ISNUMBER(C74:H74),AVERAGE(C74:H74),"")</f>
        <v>0.18158858799999961</v>
      </c>
      <c r="K74" s="90">
        <f t="array" ref="K74">IF(ISNUMBER(C74:H74),MAX(C74:H74),"")</f>
        <v>0.1838452499999903</v>
      </c>
      <c r="L74" s="90">
        <f t="array" ref="L74">IF(ISNUMBER(C74:H74),MIN(C74:H74),"")</f>
        <v>0.1796248560000322</v>
      </c>
    </row>
    <row r="75" spans="1:14">
      <c r="A75" t="s">
        <v>73</v>
      </c>
      <c r="C75" s="90">
        <v>0.18136602599997786</v>
      </c>
      <c r="D75" s="90">
        <v>0.1794597010000416</v>
      </c>
      <c r="E75" s="100">
        <v>0.18017996499997935</v>
      </c>
      <c r="F75" s="90">
        <v>0.18141280299994378</v>
      </c>
      <c r="G75" s="90">
        <v>0.18326679999995577</v>
      </c>
      <c r="H75" s="90"/>
      <c r="I75" s="90"/>
      <c r="J75" s="90">
        <f t="array" ref="J75">IF(ISNUMBER(C75:H75),AVERAGE(C75:H75),"")</f>
        <v>0.18113705899997967</v>
      </c>
      <c r="K75" s="90">
        <f t="array" ref="K75">IF(ISNUMBER(C75:H75),MAX(C75:H75),"")</f>
        <v>0.18326679999995577</v>
      </c>
      <c r="L75" s="90">
        <f t="array" ref="L75">IF(ISNUMBER(C75:H75),MIN(C75:H75),"")</f>
        <v>0.1794597010000416</v>
      </c>
    </row>
  </sheetData>
  <mergeCells count="6">
    <mergeCell ref="A71:B71"/>
    <mergeCell ref="A1:L1"/>
    <mergeCell ref="A3:B3"/>
    <mergeCell ref="A32:B32"/>
    <mergeCell ref="A37:B37"/>
    <mergeCell ref="A61:B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General_MNI</vt:lpstr>
      <vt:lpstr>MR_Diagnostics</vt:lpstr>
      <vt:lpstr>ωB97X-D</vt:lpstr>
      <vt:lpstr>M11</vt:lpstr>
      <vt:lpstr>MN15</vt:lpstr>
      <vt:lpstr>CAM-B3LYP</vt:lpstr>
      <vt:lpstr>LC-ωHPBE</vt:lpstr>
      <vt:lpstr>DSD-PBEP86</vt:lpstr>
      <vt:lpstr>ωB97M-V</vt:lpstr>
      <vt:lpstr>Gibbs_MNI_Corrections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Pierpaolo Morgante</dc:creator>
  <cp:lastModifiedBy>Pierpaolo Morgante</cp:lastModifiedBy>
  <dcterms:created xsi:type="dcterms:W3CDTF">2020-05-27T14:38:30Z</dcterms:created>
  <dcterms:modified xsi:type="dcterms:W3CDTF">2020-08-14T15:11:01Z</dcterms:modified>
</cp:coreProperties>
</file>