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eittwente-my.sharepoint.com/personal/a_vargasfarias_utwente_nl/Documents/My Drive/Autumn School/Beavers/Asphalt/"/>
    </mc:Choice>
  </mc:AlternateContent>
  <xr:revisionPtr revIDLastSave="752" documentId="8_{CFA0D1B8-A6D8-8544-AA85-722A407424C9}" xr6:coauthVersionLast="47" xr6:coauthVersionMax="47" xr10:uidLastSave="{9F432CA8-91E5-D14B-B5B1-B1EDD79A3D33}"/>
  <bookViews>
    <workbookView xWindow="0" yWindow="760" windowWidth="27280" windowHeight="17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4" i="1" l="1"/>
  <c r="A174" i="1"/>
  <c r="B153" i="1"/>
  <c r="A153" i="1"/>
  <c r="B137" i="1"/>
  <c r="A137" i="1"/>
  <c r="B125" i="1"/>
  <c r="A125" i="1"/>
  <c r="B112" i="1"/>
  <c r="A112" i="1"/>
  <c r="B98" i="1"/>
  <c r="A98" i="1"/>
  <c r="B77" i="1"/>
  <c r="A77" i="1"/>
  <c r="B59" i="1"/>
  <c r="A59" i="1"/>
  <c r="B40" i="1"/>
  <c r="A40" i="1"/>
  <c r="B23" i="1"/>
  <c r="A23" i="1"/>
  <c r="B12" i="1"/>
  <c r="A12" i="1"/>
  <c r="K47" i="1"/>
  <c r="K48" i="1"/>
  <c r="D87" i="1"/>
  <c r="D86" i="1"/>
  <c r="D85" i="1"/>
  <c r="D78" i="1"/>
  <c r="D79" i="1"/>
  <c r="D80" i="1"/>
  <c r="D81" i="1"/>
  <c r="K81" i="1" s="1"/>
  <c r="D82" i="1"/>
  <c r="K82" i="1" s="1"/>
  <c r="D83" i="1"/>
  <c r="K83" i="1" s="1"/>
  <c r="D84" i="1"/>
  <c r="D77" i="1"/>
  <c r="K87" i="1"/>
  <c r="K86" i="1"/>
  <c r="K85" i="1"/>
  <c r="K84" i="1"/>
  <c r="K80" i="1"/>
  <c r="K79" i="1"/>
  <c r="K78" i="1"/>
  <c r="K46" i="1"/>
  <c r="K45" i="1"/>
  <c r="K44" i="1"/>
  <c r="K43" i="1"/>
  <c r="K42" i="1"/>
  <c r="K41" i="1"/>
  <c r="D48" i="1"/>
  <c r="D47" i="1"/>
  <c r="D162" i="1"/>
  <c r="K162" i="1" s="1"/>
  <c r="D161" i="1"/>
  <c r="K161" i="1" s="1"/>
  <c r="D160" i="1"/>
  <c r="K160" i="1" s="1"/>
  <c r="D159" i="1"/>
  <c r="K159" i="1" s="1"/>
  <c r="D158" i="1"/>
  <c r="K158" i="1" s="1"/>
  <c r="D157" i="1"/>
  <c r="K157" i="1" s="1"/>
  <c r="D156" i="1"/>
  <c r="K156" i="1" s="1"/>
  <c r="D155" i="1"/>
  <c r="K155" i="1" s="1"/>
  <c r="D154" i="1"/>
  <c r="K154" i="1" s="1"/>
  <c r="K24" i="1"/>
  <c r="K25" i="1"/>
  <c r="K26" i="1"/>
  <c r="K27" i="1"/>
  <c r="K28" i="1"/>
  <c r="K29" i="1"/>
  <c r="D126" i="1"/>
  <c r="K126" i="1" s="1"/>
  <c r="D140" i="1" l="1"/>
  <c r="K140" i="1" s="1"/>
  <c r="D142" i="1"/>
  <c r="K142" i="1" s="1"/>
  <c r="D141" i="1"/>
  <c r="K141" i="1" s="1"/>
  <c r="D139" i="1"/>
  <c r="K139" i="1" s="1"/>
  <c r="D138" i="1"/>
  <c r="K138" i="1" s="1"/>
  <c r="D114" i="1"/>
  <c r="K114" i="1" s="1"/>
  <c r="D113" i="1"/>
  <c r="K113" i="1" s="1"/>
  <c r="D101" i="1"/>
  <c r="K101" i="1" s="1"/>
  <c r="D100" i="1"/>
  <c r="K100" i="1" s="1"/>
  <c r="D99" i="1"/>
  <c r="K99" i="1" s="1"/>
  <c r="D66" i="1"/>
  <c r="K66" i="1" s="1"/>
  <c r="D65" i="1"/>
  <c r="K65" i="1" s="1"/>
  <c r="D64" i="1"/>
  <c r="K64" i="1" s="1"/>
  <c r="D63" i="1"/>
  <c r="K63" i="1" s="1"/>
  <c r="D62" i="1"/>
  <c r="K62" i="1" s="1"/>
  <c r="D61" i="1"/>
  <c r="K61" i="1" s="1"/>
  <c r="D60" i="1"/>
  <c r="K60" i="1" s="1"/>
</calcChain>
</file>

<file path=xl/sharedStrings.xml><?xml version="1.0" encoding="utf-8"?>
<sst xmlns="http://schemas.openxmlformats.org/spreadsheetml/2006/main" count="757" uniqueCount="106">
  <si>
    <t>database</t>
  </si>
  <si>
    <t>Activity</t>
  </si>
  <si>
    <t>reference product</t>
  </si>
  <si>
    <t>code</t>
  </si>
  <si>
    <t>location</t>
  </si>
  <si>
    <t>amount</t>
  </si>
  <si>
    <t>unit</t>
  </si>
  <si>
    <t>original_ConversionDem2FU</t>
  </si>
  <si>
    <t>Exchanges</t>
  </si>
  <si>
    <t>name</t>
  </si>
  <si>
    <t>market group for tap water</t>
  </si>
  <si>
    <t>market for electricity, low voltage</t>
  </si>
  <si>
    <t>heat production, softwood chips from forest, at furnace 50kW</t>
  </si>
  <si>
    <t>CH</t>
  </si>
  <si>
    <t>kilogram</t>
  </si>
  <si>
    <t>tap water</t>
  </si>
  <si>
    <t>kilowatt hour</t>
  </si>
  <si>
    <t>electricity, low voltage</t>
  </si>
  <si>
    <t>megajoule</t>
  </si>
  <si>
    <t>heat, central or small-scale, other than natural gas</t>
  </si>
  <si>
    <t>GLO</t>
  </si>
  <si>
    <t>RER</t>
  </si>
  <si>
    <t>NL</t>
  </si>
  <si>
    <t>ton kilometer</t>
  </si>
  <si>
    <t>type</t>
  </si>
  <si>
    <t>production</t>
  </si>
  <si>
    <t>technosphere</t>
  </si>
  <si>
    <t>categories</t>
  </si>
  <si>
    <t>ecoinvent-391-cutoff</t>
  </si>
  <si>
    <t>asphalt</t>
  </si>
  <si>
    <t>RAP</t>
  </si>
  <si>
    <t>bitumen adhesive compound, hot</t>
  </si>
  <si>
    <t>sand</t>
  </si>
  <si>
    <t>gravel and sand quarry operation</t>
  </si>
  <si>
    <t>market for sand</t>
  </si>
  <si>
    <t>gravel production, crushed</t>
  </si>
  <si>
    <t>gravel, crushed</t>
  </si>
  <si>
    <t>limestone, crushed, washed</t>
  </si>
  <si>
    <t>limestone production, crushed, washed</t>
  </si>
  <si>
    <t>uncertainty_type</t>
  </si>
  <si>
    <t>loc</t>
  </si>
  <si>
    <t>scale</t>
  </si>
  <si>
    <t>ac_surf_transport_to_site</t>
  </si>
  <si>
    <t>ac_surf_construction</t>
  </si>
  <si>
    <t>ac_surf_eol</t>
  </si>
  <si>
    <t xml:space="preserve">market for transport, freight, inland waterways, barge </t>
  </si>
  <si>
    <t xml:space="preserve">market for transport, freight, lorry, unspecified </t>
  </si>
  <si>
    <t xml:space="preserve">transport, freight, inland waterways, barge </t>
  </si>
  <si>
    <t xml:space="preserve">transport, freight, lorry, unspecified </t>
  </si>
  <si>
    <t>comments</t>
  </si>
  <si>
    <t>bitumen</t>
  </si>
  <si>
    <t>market for transport, freight, sea, ferry</t>
  </si>
  <si>
    <t>crusher sand</t>
  </si>
  <si>
    <t>natural sand</t>
  </si>
  <si>
    <t>crushed stone</t>
  </si>
  <si>
    <t>weak filler</t>
  </si>
  <si>
    <t>heat production, natural gas, at industrial furnace &gt;100kW</t>
  </si>
  <si>
    <t>heat, district or industrial, natural gas</t>
  </si>
  <si>
    <t>Europe without Switzerland</t>
  </si>
  <si>
    <t>diesel, burned in building machine</t>
  </si>
  <si>
    <t xml:space="preserve">transport, freight, lorry &gt;32 metric ton, EURO6 </t>
  </si>
  <si>
    <t xml:space="preserve">transport, freight, lorry &gt;32 metric ton, EURO5 </t>
  </si>
  <si>
    <t>Removal</t>
  </si>
  <si>
    <t>Breaking</t>
  </si>
  <si>
    <t>Shovel</t>
  </si>
  <si>
    <t>lignin</t>
  </si>
  <si>
    <t>sulfuric acid</t>
  </si>
  <si>
    <t>market for lime</t>
  </si>
  <si>
    <t>lime</t>
  </si>
  <si>
    <t>market for bark chips, wet, measured as dry mass</t>
  </si>
  <si>
    <t>bark chips, wet, measured as dry mass</t>
  </si>
  <si>
    <t>carbon dioxide production, liquid</t>
  </si>
  <si>
    <t>carbon dioxide, liquid</t>
  </si>
  <si>
    <t>top layer asphalt with lignin, 1 kg</t>
  </si>
  <si>
    <t>top layer asphalt with lignin</t>
  </si>
  <si>
    <t>asph_lign</t>
  </si>
  <si>
    <t>bitumen adhesive compound production, hot</t>
  </si>
  <si>
    <t>linseed seed production, at farm</t>
  </si>
  <si>
    <t>linseed seed, at farm</t>
  </si>
  <si>
    <t>top layer asphalt with bitumen, 1 kg</t>
  </si>
  <si>
    <t>top layer asphalt with bitumen</t>
  </si>
  <si>
    <t>asph_bitu</t>
  </si>
  <si>
    <t>Lignin production</t>
  </si>
  <si>
    <t xml:space="preserve">lignin production </t>
  </si>
  <si>
    <t>bac_surf_materials</t>
  </si>
  <si>
    <t>cac_surf_materials</t>
  </si>
  <si>
    <t>cac_surf_transport_to_plant</t>
  </si>
  <si>
    <t>bac_surf_production</t>
  </si>
  <si>
    <t>bac_surf_transport_to_plant</t>
  </si>
  <si>
    <t>transport, freight, lorry &gt;32 metric ton, EURO6</t>
  </si>
  <si>
    <t>rap</t>
  </si>
  <si>
    <t>transport, freight, sea, ferry</t>
  </si>
  <si>
    <t>linseed oil</t>
  </si>
  <si>
    <t>Lignin production, 1kg</t>
  </si>
  <si>
    <t>sodium hydroxide, without water, in 50% solution state</t>
  </si>
  <si>
    <t>chlor-alkali electrolysis, diaphragm cell</t>
  </si>
  <si>
    <t>market for sulfuric acid</t>
  </si>
  <si>
    <t>c-ac surf, materials</t>
  </si>
  <si>
    <t>b-ac surf, materials</t>
  </si>
  <si>
    <t>c-ac surf, transport to plant</t>
  </si>
  <si>
    <t>b-ac surf, transport to plant</t>
  </si>
  <si>
    <t>ac surf, production</t>
  </si>
  <si>
    <t>ac surf, transport to site</t>
  </si>
  <si>
    <t>ac surf, construction</t>
  </si>
  <si>
    <t>ac surf, eol</t>
  </si>
  <si>
    <t>lignin production, 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</si>
</sst>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readingOrder="1"/>
    </xf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8"/>
  <sheetViews>
    <sheetView tabSelected="1" topLeftCell="A173" workbookViewId="0">
      <selection activeCell="M17" sqref="M17"/>
    </sheetView>
  </sheetViews>
  <sheetFormatPr baseColWidth="10" defaultColWidth="8.83203125" defaultRowHeight="15" x14ac:dyDescent="0.2"/>
  <cols>
    <col min="1" max="1" width="48.83203125" bestFit="1" customWidth="1"/>
    <col min="2" max="2" width="41" bestFit="1" customWidth="1"/>
    <col min="3" max="3" width="22.5" bestFit="1" customWidth="1"/>
    <col min="6" max="6" width="18.5" bestFit="1" customWidth="1"/>
    <col min="7" max="7" width="13.5" customWidth="1"/>
    <col min="10" max="10" width="14.1640625" bestFit="1" customWidth="1"/>
  </cols>
  <sheetData>
    <row r="1" spans="1:12" x14ac:dyDescent="0.2">
      <c r="A1" t="s">
        <v>0</v>
      </c>
      <c r="B1" t="s">
        <v>29</v>
      </c>
    </row>
    <row r="3" spans="1:12" x14ac:dyDescent="0.2">
      <c r="A3" t="s">
        <v>1</v>
      </c>
      <c r="B3" t="s">
        <v>90</v>
      </c>
    </row>
    <row r="4" spans="1:12" x14ac:dyDescent="0.2">
      <c r="A4" t="s">
        <v>2</v>
      </c>
      <c r="B4" t="s">
        <v>90</v>
      </c>
    </row>
    <row r="5" spans="1:12" x14ac:dyDescent="0.2">
      <c r="A5" t="s">
        <v>3</v>
      </c>
      <c r="B5" t="s">
        <v>90</v>
      </c>
    </row>
    <row r="6" spans="1:12" x14ac:dyDescent="0.2">
      <c r="A6" t="s">
        <v>4</v>
      </c>
      <c r="B6" t="s">
        <v>22</v>
      </c>
    </row>
    <row r="7" spans="1:12" x14ac:dyDescent="0.2">
      <c r="A7" t="s">
        <v>5</v>
      </c>
      <c r="B7">
        <v>1</v>
      </c>
    </row>
    <row r="8" spans="1:12" x14ac:dyDescent="0.2">
      <c r="A8" t="s">
        <v>6</v>
      </c>
      <c r="B8" t="s">
        <v>14</v>
      </c>
    </row>
    <row r="9" spans="1:12" x14ac:dyDescent="0.2">
      <c r="A9" t="s">
        <v>7</v>
      </c>
      <c r="B9">
        <v>1</v>
      </c>
    </row>
    <row r="10" spans="1:12" x14ac:dyDescent="0.2">
      <c r="A10" t="s">
        <v>8</v>
      </c>
    </row>
    <row r="11" spans="1:12" x14ac:dyDescent="0.2">
      <c r="A11" t="s">
        <v>9</v>
      </c>
      <c r="B11" t="s">
        <v>2</v>
      </c>
      <c r="C11" t="s">
        <v>4</v>
      </c>
      <c r="D11" t="s">
        <v>5</v>
      </c>
      <c r="E11" t="s">
        <v>6</v>
      </c>
      <c r="F11" t="s">
        <v>0</v>
      </c>
      <c r="G11" t="s">
        <v>24</v>
      </c>
      <c r="H11" t="s">
        <v>27</v>
      </c>
      <c r="I11" t="s">
        <v>49</v>
      </c>
      <c r="J11" t="s">
        <v>39</v>
      </c>
      <c r="K11" t="s">
        <v>40</v>
      </c>
      <c r="L11" t="s">
        <v>41</v>
      </c>
    </row>
    <row r="12" spans="1:12" x14ac:dyDescent="0.2">
      <c r="A12" t="str">
        <f>B3</f>
        <v>rap</v>
      </c>
      <c r="B12" t="str">
        <f>B4</f>
        <v>rap</v>
      </c>
      <c r="C12" t="s">
        <v>22</v>
      </c>
      <c r="D12">
        <v>1</v>
      </c>
      <c r="E12" t="s">
        <v>14</v>
      </c>
      <c r="F12" t="s">
        <v>28</v>
      </c>
      <c r="G12" t="s">
        <v>25</v>
      </c>
      <c r="J12">
        <v>0</v>
      </c>
    </row>
    <row r="14" spans="1:12" x14ac:dyDescent="0.2">
      <c r="A14" t="s">
        <v>1</v>
      </c>
      <c r="B14" t="s">
        <v>97</v>
      </c>
    </row>
    <row r="15" spans="1:12" x14ac:dyDescent="0.2">
      <c r="A15" t="s">
        <v>2</v>
      </c>
      <c r="B15" t="s">
        <v>97</v>
      </c>
    </row>
    <row r="16" spans="1:12" x14ac:dyDescent="0.2">
      <c r="A16" t="s">
        <v>3</v>
      </c>
      <c r="B16" t="s">
        <v>85</v>
      </c>
    </row>
    <row r="17" spans="1:12" x14ac:dyDescent="0.2">
      <c r="A17" t="s">
        <v>4</v>
      </c>
      <c r="B17" t="s">
        <v>22</v>
      </c>
    </row>
    <row r="18" spans="1:12" x14ac:dyDescent="0.2">
      <c r="A18" t="s">
        <v>5</v>
      </c>
      <c r="B18">
        <v>1</v>
      </c>
    </row>
    <row r="19" spans="1:12" x14ac:dyDescent="0.2">
      <c r="A19" t="s">
        <v>6</v>
      </c>
      <c r="B19" t="s">
        <v>14</v>
      </c>
    </row>
    <row r="20" spans="1:12" x14ac:dyDescent="0.2">
      <c r="A20" t="s">
        <v>7</v>
      </c>
      <c r="B20">
        <v>1</v>
      </c>
    </row>
    <row r="21" spans="1:12" x14ac:dyDescent="0.2">
      <c r="A21" t="s">
        <v>8</v>
      </c>
    </row>
    <row r="22" spans="1:12" x14ac:dyDescent="0.2">
      <c r="A22" t="s">
        <v>9</v>
      </c>
      <c r="B22" t="s">
        <v>2</v>
      </c>
      <c r="C22" t="s">
        <v>4</v>
      </c>
      <c r="D22" t="s">
        <v>5</v>
      </c>
      <c r="E22" t="s">
        <v>6</v>
      </c>
      <c r="F22" t="s">
        <v>0</v>
      </c>
      <c r="G22" t="s">
        <v>24</v>
      </c>
      <c r="H22" t="s">
        <v>27</v>
      </c>
      <c r="I22" t="s">
        <v>49</v>
      </c>
      <c r="J22" t="s">
        <v>39</v>
      </c>
      <c r="K22" t="s">
        <v>40</v>
      </c>
      <c r="L22" t="s">
        <v>41</v>
      </c>
    </row>
    <row r="23" spans="1:12" x14ac:dyDescent="0.2">
      <c r="A23" t="str">
        <f>B14</f>
        <v>c-ac surf, materials</v>
      </c>
      <c r="B23" t="str">
        <f>B15</f>
        <v>c-ac surf, materials</v>
      </c>
      <c r="C23" t="s">
        <v>22</v>
      </c>
      <c r="D23">
        <v>1</v>
      </c>
      <c r="E23" t="s">
        <v>14</v>
      </c>
      <c r="F23" t="s">
        <v>28</v>
      </c>
      <c r="G23" t="s">
        <v>25</v>
      </c>
      <c r="J23">
        <v>0</v>
      </c>
    </row>
    <row r="24" spans="1:12" x14ac:dyDescent="0.2">
      <c r="A24" t="s">
        <v>76</v>
      </c>
      <c r="B24" t="s">
        <v>31</v>
      </c>
      <c r="C24" t="s">
        <v>21</v>
      </c>
      <c r="D24">
        <v>0.04</v>
      </c>
      <c r="E24" t="s">
        <v>14</v>
      </c>
      <c r="F24" t="s">
        <v>28</v>
      </c>
      <c r="G24" t="s">
        <v>26</v>
      </c>
      <c r="J24">
        <v>2</v>
      </c>
      <c r="K24">
        <f t="shared" ref="K24:K29" si="0">LN(D24)</f>
        <v>-3.2188758248682006</v>
      </c>
      <c r="L24">
        <v>3.741657386773941E-2</v>
      </c>
    </row>
    <row r="25" spans="1:12" x14ac:dyDescent="0.2">
      <c r="A25" t="s">
        <v>90</v>
      </c>
      <c r="B25" t="s">
        <v>90</v>
      </c>
      <c r="C25" t="s">
        <v>22</v>
      </c>
      <c r="D25">
        <v>0.3</v>
      </c>
      <c r="E25" t="s">
        <v>14</v>
      </c>
      <c r="F25" t="s">
        <v>28</v>
      </c>
      <c r="G25" t="s">
        <v>26</v>
      </c>
      <c r="J25">
        <v>2</v>
      </c>
      <c r="K25">
        <f t="shared" si="0"/>
        <v>-1.2039728043259361</v>
      </c>
      <c r="L25">
        <v>3.741657386773941E-2</v>
      </c>
    </row>
    <row r="26" spans="1:12" x14ac:dyDescent="0.2">
      <c r="A26" t="s">
        <v>33</v>
      </c>
      <c r="B26" t="s">
        <v>32</v>
      </c>
      <c r="C26" t="s">
        <v>13</v>
      </c>
      <c r="D26">
        <v>0.17100000000000001</v>
      </c>
      <c r="E26" t="s">
        <v>14</v>
      </c>
      <c r="F26" t="s">
        <v>28</v>
      </c>
      <c r="G26" t="s">
        <v>26</v>
      </c>
      <c r="I26" t="s">
        <v>52</v>
      </c>
      <c r="J26">
        <v>2</v>
      </c>
      <c r="K26">
        <f t="shared" si="0"/>
        <v>-1.7660917224794772</v>
      </c>
      <c r="L26">
        <v>3.741657386773941E-2</v>
      </c>
    </row>
    <row r="27" spans="1:12" x14ac:dyDescent="0.2">
      <c r="A27" t="s">
        <v>34</v>
      </c>
      <c r="B27" t="s">
        <v>32</v>
      </c>
      <c r="C27" t="s">
        <v>13</v>
      </c>
      <c r="D27">
        <v>5.7000000000000002E-2</v>
      </c>
      <c r="E27" t="s">
        <v>14</v>
      </c>
      <c r="F27" t="s">
        <v>28</v>
      </c>
      <c r="G27" t="s">
        <v>26</v>
      </c>
      <c r="I27" t="s">
        <v>53</v>
      </c>
      <c r="J27">
        <v>2</v>
      </c>
      <c r="K27">
        <f t="shared" si="0"/>
        <v>-2.864704011147587</v>
      </c>
      <c r="L27">
        <v>3.741657386773941E-2</v>
      </c>
    </row>
    <row r="28" spans="1:12" x14ac:dyDescent="0.2">
      <c r="A28" t="s">
        <v>35</v>
      </c>
      <c r="B28" t="s">
        <v>36</v>
      </c>
      <c r="C28" t="s">
        <v>13</v>
      </c>
      <c r="D28">
        <v>0.41</v>
      </c>
      <c r="E28" t="s">
        <v>14</v>
      </c>
      <c r="F28" t="s">
        <v>28</v>
      </c>
      <c r="G28" t="s">
        <v>26</v>
      </c>
      <c r="I28" t="s">
        <v>54</v>
      </c>
      <c r="J28">
        <v>2</v>
      </c>
      <c r="K28">
        <f t="shared" si="0"/>
        <v>-0.89159811928378363</v>
      </c>
      <c r="L28">
        <v>3.741657386773941E-2</v>
      </c>
    </row>
    <row r="29" spans="1:12" x14ac:dyDescent="0.2">
      <c r="A29" t="s">
        <v>38</v>
      </c>
      <c r="B29" t="s">
        <v>37</v>
      </c>
      <c r="C29" t="s">
        <v>13</v>
      </c>
      <c r="D29">
        <v>2.1999999999999999E-2</v>
      </c>
      <c r="E29" t="s">
        <v>14</v>
      </c>
      <c r="F29" t="s">
        <v>28</v>
      </c>
      <c r="G29" t="s">
        <v>26</v>
      </c>
      <c r="I29" t="s">
        <v>55</v>
      </c>
      <c r="J29">
        <v>2</v>
      </c>
      <c r="K29">
        <f t="shared" si="0"/>
        <v>-3.8167128256238212</v>
      </c>
      <c r="L29">
        <v>3.741657386773941E-2</v>
      </c>
    </row>
    <row r="31" spans="1:12" x14ac:dyDescent="0.2">
      <c r="A31" t="s">
        <v>1</v>
      </c>
      <c r="B31" t="s">
        <v>98</v>
      </c>
    </row>
    <row r="32" spans="1:12" x14ac:dyDescent="0.2">
      <c r="A32" t="s">
        <v>2</v>
      </c>
      <c r="B32" t="s">
        <v>98</v>
      </c>
    </row>
    <row r="33" spans="1:12" x14ac:dyDescent="0.2">
      <c r="A33" t="s">
        <v>3</v>
      </c>
      <c r="B33" t="s">
        <v>84</v>
      </c>
    </row>
    <row r="34" spans="1:12" x14ac:dyDescent="0.2">
      <c r="A34" t="s">
        <v>4</v>
      </c>
      <c r="B34" t="s">
        <v>22</v>
      </c>
    </row>
    <row r="35" spans="1:12" x14ac:dyDescent="0.2">
      <c r="A35" t="s">
        <v>5</v>
      </c>
      <c r="B35">
        <v>1</v>
      </c>
    </row>
    <row r="36" spans="1:12" x14ac:dyDescent="0.2">
      <c r="A36" t="s">
        <v>6</v>
      </c>
      <c r="B36" t="s">
        <v>14</v>
      </c>
    </row>
    <row r="37" spans="1:12" x14ac:dyDescent="0.2">
      <c r="A37" t="s">
        <v>7</v>
      </c>
      <c r="B37">
        <v>1</v>
      </c>
    </row>
    <row r="38" spans="1:12" x14ac:dyDescent="0.2">
      <c r="A38" t="s">
        <v>8</v>
      </c>
    </row>
    <row r="39" spans="1:12" x14ac:dyDescent="0.2">
      <c r="A39" t="s">
        <v>9</v>
      </c>
      <c r="B39" t="s">
        <v>2</v>
      </c>
      <c r="C39" t="s">
        <v>4</v>
      </c>
      <c r="D39" t="s">
        <v>5</v>
      </c>
      <c r="E39" t="s">
        <v>6</v>
      </c>
      <c r="F39" t="s">
        <v>0</v>
      </c>
      <c r="G39" t="s">
        <v>24</v>
      </c>
      <c r="H39" t="s">
        <v>27</v>
      </c>
      <c r="I39" t="s">
        <v>49</v>
      </c>
      <c r="J39" t="s">
        <v>39</v>
      </c>
      <c r="K39" t="s">
        <v>40</v>
      </c>
      <c r="L39" t="s">
        <v>41</v>
      </c>
    </row>
    <row r="40" spans="1:12" x14ac:dyDescent="0.2">
      <c r="A40" t="str">
        <f>B31</f>
        <v>b-ac surf, materials</v>
      </c>
      <c r="B40" t="str">
        <f>B32</f>
        <v>b-ac surf, materials</v>
      </c>
      <c r="C40" t="s">
        <v>22</v>
      </c>
      <c r="D40">
        <v>1</v>
      </c>
      <c r="E40" t="s">
        <v>14</v>
      </c>
      <c r="F40" t="s">
        <v>28</v>
      </c>
      <c r="G40" t="s">
        <v>25</v>
      </c>
      <c r="J40">
        <v>0</v>
      </c>
    </row>
    <row r="41" spans="1:12" x14ac:dyDescent="0.2">
      <c r="A41" t="s">
        <v>76</v>
      </c>
      <c r="B41" t="s">
        <v>31</v>
      </c>
      <c r="C41" t="s">
        <v>21</v>
      </c>
      <c r="D41">
        <v>2.1100000000000001E-2</v>
      </c>
      <c r="E41" t="s">
        <v>14</v>
      </c>
      <c r="F41" t="s">
        <v>28</v>
      </c>
      <c r="G41" t="s">
        <v>26</v>
      </c>
      <c r="J41">
        <v>2</v>
      </c>
      <c r="K41">
        <f t="shared" ref="K41:K46" si="1">LN(D41)</f>
        <v>-3.8584822385001161</v>
      </c>
      <c r="L41">
        <v>3.741657386773941E-2</v>
      </c>
    </row>
    <row r="42" spans="1:12" x14ac:dyDescent="0.2">
      <c r="A42" t="s">
        <v>30</v>
      </c>
      <c r="B42" t="s">
        <v>30</v>
      </c>
      <c r="C42" t="s">
        <v>22</v>
      </c>
      <c r="D42">
        <v>0.28799999999999998</v>
      </c>
      <c r="E42" t="s">
        <v>14</v>
      </c>
      <c r="F42" t="s">
        <v>28</v>
      </c>
      <c r="G42" t="s">
        <v>26</v>
      </c>
      <c r="J42">
        <v>2</v>
      </c>
      <c r="K42">
        <f t="shared" si="1"/>
        <v>-1.2447947988461912</v>
      </c>
      <c r="L42">
        <v>3.741657386773941E-2</v>
      </c>
    </row>
    <row r="43" spans="1:12" x14ac:dyDescent="0.2">
      <c r="A43" t="s">
        <v>33</v>
      </c>
      <c r="B43" t="s">
        <v>32</v>
      </c>
      <c r="C43" t="s">
        <v>13</v>
      </c>
      <c r="D43">
        <v>0.154</v>
      </c>
      <c r="E43" t="s">
        <v>14</v>
      </c>
      <c r="F43" t="s">
        <v>28</v>
      </c>
      <c r="G43" t="s">
        <v>26</v>
      </c>
      <c r="I43" t="s">
        <v>52</v>
      </c>
      <c r="J43">
        <v>2</v>
      </c>
      <c r="K43">
        <f t="shared" si="1"/>
        <v>-1.870802676568508</v>
      </c>
      <c r="L43">
        <v>3.741657386773941E-2</v>
      </c>
    </row>
    <row r="44" spans="1:12" x14ac:dyDescent="0.2">
      <c r="A44" t="s">
        <v>34</v>
      </c>
      <c r="B44" t="s">
        <v>32</v>
      </c>
      <c r="C44" t="s">
        <v>13</v>
      </c>
      <c r="D44">
        <v>7.5999999999999998E-2</v>
      </c>
      <c r="E44" t="s">
        <v>14</v>
      </c>
      <c r="F44" t="s">
        <v>28</v>
      </c>
      <c r="G44" t="s">
        <v>26</v>
      </c>
      <c r="I44" t="s">
        <v>53</v>
      </c>
      <c r="J44">
        <v>2</v>
      </c>
      <c r="K44">
        <f t="shared" si="1"/>
        <v>-2.5770219386958062</v>
      </c>
      <c r="L44">
        <v>3.741657386773941E-2</v>
      </c>
    </row>
    <row r="45" spans="1:12" x14ac:dyDescent="0.2">
      <c r="A45" t="s">
        <v>35</v>
      </c>
      <c r="B45" t="s">
        <v>36</v>
      </c>
      <c r="C45" t="s">
        <v>13</v>
      </c>
      <c r="D45">
        <v>0.41099999999999998</v>
      </c>
      <c r="E45" t="s">
        <v>14</v>
      </c>
      <c r="F45" t="s">
        <v>28</v>
      </c>
      <c r="G45" t="s">
        <v>26</v>
      </c>
      <c r="I45" t="s">
        <v>54</v>
      </c>
      <c r="J45">
        <v>2</v>
      </c>
      <c r="K45">
        <f t="shared" si="1"/>
        <v>-0.88916206448590251</v>
      </c>
      <c r="L45">
        <v>3.741657386773941E-2</v>
      </c>
    </row>
    <row r="46" spans="1:12" x14ac:dyDescent="0.2">
      <c r="A46" t="s">
        <v>38</v>
      </c>
      <c r="B46" t="s">
        <v>37</v>
      </c>
      <c r="C46" t="s">
        <v>13</v>
      </c>
      <c r="D46">
        <v>2.3E-2</v>
      </c>
      <c r="E46" t="s">
        <v>14</v>
      </c>
      <c r="F46" t="s">
        <v>28</v>
      </c>
      <c r="G46" t="s">
        <v>26</v>
      </c>
      <c r="I46" t="s">
        <v>55</v>
      </c>
      <c r="J46">
        <v>2</v>
      </c>
      <c r="K46">
        <f t="shared" si="1"/>
        <v>-3.7722610630529876</v>
      </c>
      <c r="L46">
        <v>3.741657386773941E-2</v>
      </c>
    </row>
    <row r="47" spans="1:12" x14ac:dyDescent="0.2">
      <c r="A47" t="s">
        <v>93</v>
      </c>
      <c r="B47" t="s">
        <v>82</v>
      </c>
      <c r="C47" t="s">
        <v>21</v>
      </c>
      <c r="D47">
        <f>24/1000</f>
        <v>2.4E-2</v>
      </c>
      <c r="E47" t="s">
        <v>14</v>
      </c>
      <c r="F47" t="s">
        <v>28</v>
      </c>
      <c r="G47" t="s">
        <v>26</v>
      </c>
      <c r="J47">
        <v>2</v>
      </c>
      <c r="K47">
        <f t="shared" ref="K47:K48" si="2">LN(D47)</f>
        <v>-3.7297014486341915</v>
      </c>
      <c r="L47">
        <v>3.7416573867739403E-2</v>
      </c>
    </row>
    <row r="48" spans="1:12" x14ac:dyDescent="0.2">
      <c r="A48" t="s">
        <v>77</v>
      </c>
      <c r="B48" t="s">
        <v>78</v>
      </c>
      <c r="C48" t="s">
        <v>13</v>
      </c>
      <c r="D48">
        <f>2.9/1000</f>
        <v>2.8999999999999998E-3</v>
      </c>
      <c r="E48" t="s">
        <v>14</v>
      </c>
      <c r="F48" t="s">
        <v>28</v>
      </c>
      <c r="G48" t="s">
        <v>26</v>
      </c>
      <c r="J48">
        <v>2</v>
      </c>
      <c r="K48">
        <f t="shared" si="2"/>
        <v>-5.843044541989709</v>
      </c>
      <c r="L48">
        <v>3.7416573867739403E-2</v>
      </c>
    </row>
    <row r="50" spans="1:12" x14ac:dyDescent="0.2">
      <c r="A50" t="s">
        <v>1</v>
      </c>
      <c r="B50" t="s">
        <v>99</v>
      </c>
    </row>
    <row r="51" spans="1:12" x14ac:dyDescent="0.2">
      <c r="A51" t="s">
        <v>2</v>
      </c>
      <c r="B51" t="s">
        <v>99</v>
      </c>
    </row>
    <row r="52" spans="1:12" x14ac:dyDescent="0.2">
      <c r="A52" t="s">
        <v>3</v>
      </c>
      <c r="B52" t="s">
        <v>86</v>
      </c>
    </row>
    <row r="53" spans="1:12" x14ac:dyDescent="0.2">
      <c r="A53" t="s">
        <v>4</v>
      </c>
      <c r="B53" t="s">
        <v>22</v>
      </c>
    </row>
    <row r="54" spans="1:12" x14ac:dyDescent="0.2">
      <c r="A54" t="s">
        <v>5</v>
      </c>
      <c r="B54">
        <v>1</v>
      </c>
    </row>
    <row r="55" spans="1:12" x14ac:dyDescent="0.2">
      <c r="A55" t="s">
        <v>6</v>
      </c>
      <c r="B55" t="s">
        <v>14</v>
      </c>
    </row>
    <row r="56" spans="1:12" x14ac:dyDescent="0.2">
      <c r="A56" t="s">
        <v>7</v>
      </c>
      <c r="B56">
        <v>1</v>
      </c>
    </row>
    <row r="57" spans="1:12" x14ac:dyDescent="0.2">
      <c r="A57" t="s">
        <v>8</v>
      </c>
    </row>
    <row r="58" spans="1:12" x14ac:dyDescent="0.2">
      <c r="A58" t="s">
        <v>9</v>
      </c>
      <c r="B58" t="s">
        <v>2</v>
      </c>
      <c r="C58" t="s">
        <v>4</v>
      </c>
      <c r="D58" t="s">
        <v>5</v>
      </c>
      <c r="E58" t="s">
        <v>6</v>
      </c>
      <c r="F58" t="s">
        <v>0</v>
      </c>
      <c r="G58" t="s">
        <v>24</v>
      </c>
      <c r="H58" t="s">
        <v>27</v>
      </c>
      <c r="I58" t="s">
        <v>49</v>
      </c>
      <c r="J58" t="s">
        <v>39</v>
      </c>
      <c r="K58" t="s">
        <v>40</v>
      </c>
      <c r="L58" t="s">
        <v>41</v>
      </c>
    </row>
    <row r="59" spans="1:12" x14ac:dyDescent="0.2">
      <c r="A59" t="str">
        <f>B50</f>
        <v>c-ac surf, transport to plant</v>
      </c>
      <c r="B59" t="str">
        <f>B51</f>
        <v>c-ac surf, transport to plant</v>
      </c>
      <c r="C59" t="s">
        <v>22</v>
      </c>
      <c r="D59">
        <v>1</v>
      </c>
      <c r="E59" t="s">
        <v>14</v>
      </c>
      <c r="F59" t="s">
        <v>28</v>
      </c>
      <c r="G59" t="s">
        <v>25</v>
      </c>
      <c r="J59">
        <v>0</v>
      </c>
    </row>
    <row r="60" spans="1:12" x14ac:dyDescent="0.2">
      <c r="A60" s="1" t="s">
        <v>46</v>
      </c>
      <c r="B60" t="s">
        <v>48</v>
      </c>
      <c r="C60" t="s">
        <v>21</v>
      </c>
      <c r="D60">
        <f>D24/1000*64</f>
        <v>2.5600000000000002E-3</v>
      </c>
      <c r="E60" t="s">
        <v>23</v>
      </c>
      <c r="F60" t="s">
        <v>28</v>
      </c>
      <c r="G60" t="s">
        <v>26</v>
      </c>
      <c r="I60" t="s">
        <v>50</v>
      </c>
      <c r="J60">
        <v>2</v>
      </c>
      <c r="K60">
        <f t="shared" ref="K60:K66" si="3">LN(D60)</f>
        <v>-5.9677480204906654</v>
      </c>
      <c r="L60">
        <v>0.34745503306183378</v>
      </c>
    </row>
    <row r="61" spans="1:12" x14ac:dyDescent="0.2">
      <c r="A61" s="1" t="s">
        <v>46</v>
      </c>
      <c r="B61" t="s">
        <v>48</v>
      </c>
      <c r="C61" t="s">
        <v>21</v>
      </c>
      <c r="D61">
        <f>D26/1000*7</f>
        <v>1.1970000000000001E-3</v>
      </c>
      <c r="E61" t="s">
        <v>23</v>
      </c>
      <c r="F61" t="s">
        <v>28</v>
      </c>
      <c r="G61" t="s">
        <v>26</v>
      </c>
      <c r="I61" t="s">
        <v>52</v>
      </c>
      <c r="J61">
        <v>2</v>
      </c>
      <c r="K61">
        <f t="shared" si="3"/>
        <v>-6.7279368524063008</v>
      </c>
      <c r="L61">
        <v>0.34745503306183378</v>
      </c>
    </row>
    <row r="62" spans="1:12" x14ac:dyDescent="0.2">
      <c r="A62" s="1" t="s">
        <v>46</v>
      </c>
      <c r="B62" t="s">
        <v>48</v>
      </c>
      <c r="C62" t="s">
        <v>21</v>
      </c>
      <c r="D62">
        <f>D27/1000*86</f>
        <v>4.9020000000000001E-3</v>
      </c>
      <c r="E62" t="s">
        <v>23</v>
      </c>
      <c r="F62" t="s">
        <v>28</v>
      </c>
      <c r="G62" t="s">
        <v>26</v>
      </c>
      <c r="I62" t="s">
        <v>53</v>
      </c>
      <c r="J62">
        <v>2</v>
      </c>
      <c r="K62">
        <f t="shared" si="3"/>
        <v>-5.318111993876216</v>
      </c>
      <c r="L62">
        <v>0.34745503306183378</v>
      </c>
    </row>
    <row r="63" spans="1:12" x14ac:dyDescent="0.2">
      <c r="A63" s="1" t="s">
        <v>51</v>
      </c>
      <c r="B63" t="s">
        <v>91</v>
      </c>
      <c r="C63" t="s">
        <v>20</v>
      </c>
      <c r="D63">
        <f>D28/1000*933</f>
        <v>0.38252999999999998</v>
      </c>
      <c r="E63" t="s">
        <v>23</v>
      </c>
      <c r="F63" t="s">
        <v>28</v>
      </c>
      <c r="G63" t="s">
        <v>26</v>
      </c>
      <c r="I63" t="s">
        <v>54</v>
      </c>
      <c r="J63">
        <v>2</v>
      </c>
      <c r="K63">
        <f t="shared" si="3"/>
        <v>-0.96094819741857684</v>
      </c>
      <c r="L63">
        <v>0.34745503306183378</v>
      </c>
    </row>
    <row r="64" spans="1:12" x14ac:dyDescent="0.2">
      <c r="A64" t="s">
        <v>45</v>
      </c>
      <c r="B64" t="s">
        <v>47</v>
      </c>
      <c r="C64" t="s">
        <v>21</v>
      </c>
      <c r="D64">
        <f>D28/1000*53</f>
        <v>2.1729999999999999E-2</v>
      </c>
      <c r="E64" t="s">
        <v>23</v>
      </c>
      <c r="F64" t="s">
        <v>28</v>
      </c>
      <c r="G64" t="s">
        <v>26</v>
      </c>
      <c r="I64" t="s">
        <v>54</v>
      </c>
      <c r="J64">
        <v>2</v>
      </c>
      <c r="K64">
        <f t="shared" si="3"/>
        <v>-3.8290614847137987</v>
      </c>
      <c r="L64">
        <v>0.34745503306183378</v>
      </c>
    </row>
    <row r="65" spans="1:12" x14ac:dyDescent="0.2">
      <c r="A65" s="1" t="s">
        <v>46</v>
      </c>
      <c r="B65" t="s">
        <v>48</v>
      </c>
      <c r="C65" t="s">
        <v>21</v>
      </c>
      <c r="D65">
        <f>D28/1000*25</f>
        <v>1.025E-2</v>
      </c>
      <c r="E65" t="s">
        <v>23</v>
      </c>
      <c r="F65" t="s">
        <v>28</v>
      </c>
      <c r="G65" t="s">
        <v>26</v>
      </c>
      <c r="I65" t="s">
        <v>54</v>
      </c>
      <c r="J65">
        <v>2</v>
      </c>
      <c r="K65">
        <f t="shared" si="3"/>
        <v>-4.5804775733977197</v>
      </c>
      <c r="L65">
        <v>0.34745503306183378</v>
      </c>
    </row>
    <row r="66" spans="1:12" x14ac:dyDescent="0.2">
      <c r="A66" s="1" t="s">
        <v>46</v>
      </c>
      <c r="B66" t="s">
        <v>48</v>
      </c>
      <c r="C66" t="s">
        <v>21</v>
      </c>
      <c r="D66">
        <f>D29/1000*7</f>
        <v>1.54E-4</v>
      </c>
      <c r="E66" t="s">
        <v>23</v>
      </c>
      <c r="F66" t="s">
        <v>28</v>
      </c>
      <c r="G66" t="s">
        <v>26</v>
      </c>
      <c r="I66" t="s">
        <v>55</v>
      </c>
      <c r="J66">
        <v>2</v>
      </c>
      <c r="K66">
        <f t="shared" si="3"/>
        <v>-8.7785579555506441</v>
      </c>
      <c r="L66">
        <v>0.34745503306183378</v>
      </c>
    </row>
    <row r="68" spans="1:12" x14ac:dyDescent="0.2">
      <c r="A68" t="s">
        <v>1</v>
      </c>
      <c r="B68" t="s">
        <v>100</v>
      </c>
    </row>
    <row r="69" spans="1:12" x14ac:dyDescent="0.2">
      <c r="A69" t="s">
        <v>2</v>
      </c>
      <c r="B69" t="s">
        <v>100</v>
      </c>
    </row>
    <row r="70" spans="1:12" x14ac:dyDescent="0.2">
      <c r="A70" t="s">
        <v>3</v>
      </c>
      <c r="B70" t="s">
        <v>88</v>
      </c>
    </row>
    <row r="71" spans="1:12" x14ac:dyDescent="0.2">
      <c r="A71" t="s">
        <v>4</v>
      </c>
      <c r="B71" t="s">
        <v>22</v>
      </c>
    </row>
    <row r="72" spans="1:12" x14ac:dyDescent="0.2">
      <c r="A72" t="s">
        <v>5</v>
      </c>
      <c r="B72">
        <v>1</v>
      </c>
    </row>
    <row r="73" spans="1:12" x14ac:dyDescent="0.2">
      <c r="A73" t="s">
        <v>6</v>
      </c>
      <c r="B73" t="s">
        <v>14</v>
      </c>
    </row>
    <row r="74" spans="1:12" x14ac:dyDescent="0.2">
      <c r="A74" t="s">
        <v>7</v>
      </c>
      <c r="B74">
        <v>1</v>
      </c>
    </row>
    <row r="75" spans="1:12" x14ac:dyDescent="0.2">
      <c r="A75" t="s">
        <v>8</v>
      </c>
    </row>
    <row r="76" spans="1:12" x14ac:dyDescent="0.2">
      <c r="A76" t="s">
        <v>9</v>
      </c>
      <c r="B76" t="s">
        <v>2</v>
      </c>
      <c r="C76" t="s">
        <v>4</v>
      </c>
      <c r="D76" t="s">
        <v>5</v>
      </c>
      <c r="E76" t="s">
        <v>6</v>
      </c>
      <c r="F76" t="s">
        <v>0</v>
      </c>
      <c r="G76" t="s">
        <v>24</v>
      </c>
      <c r="H76" t="s">
        <v>27</v>
      </c>
      <c r="I76" t="s">
        <v>49</v>
      </c>
      <c r="J76" t="s">
        <v>39</v>
      </c>
      <c r="K76" t="s">
        <v>40</v>
      </c>
      <c r="L76" t="s">
        <v>41</v>
      </c>
    </row>
    <row r="77" spans="1:12" x14ac:dyDescent="0.2">
      <c r="A77" t="str">
        <f>B68</f>
        <v>b-ac surf, transport to plant</v>
      </c>
      <c r="B77" t="str">
        <f>B69</f>
        <v>b-ac surf, transport to plant</v>
      </c>
      <c r="C77" t="s">
        <v>22</v>
      </c>
      <c r="D77">
        <f>D59</f>
        <v>1</v>
      </c>
      <c r="E77" t="s">
        <v>14</v>
      </c>
      <c r="F77" t="s">
        <v>28</v>
      </c>
      <c r="G77" t="s">
        <v>25</v>
      </c>
      <c r="J77">
        <v>0</v>
      </c>
    </row>
    <row r="78" spans="1:12" x14ac:dyDescent="0.2">
      <c r="A78" s="1" t="s">
        <v>46</v>
      </c>
      <c r="B78" t="s">
        <v>48</v>
      </c>
      <c r="C78" t="s">
        <v>21</v>
      </c>
      <c r="D78">
        <f t="shared" ref="D78:D84" si="4">D60</f>
        <v>2.5600000000000002E-3</v>
      </c>
      <c r="E78" t="s">
        <v>23</v>
      </c>
      <c r="F78" t="s">
        <v>28</v>
      </c>
      <c r="G78" t="s">
        <v>26</v>
      </c>
      <c r="I78" t="s">
        <v>50</v>
      </c>
      <c r="J78">
        <v>2</v>
      </c>
      <c r="K78">
        <f t="shared" ref="K78:K84" si="5">LN(D78)</f>
        <v>-5.9677480204906654</v>
      </c>
      <c r="L78">
        <v>0.34745503306183378</v>
      </c>
    </row>
    <row r="79" spans="1:12" x14ac:dyDescent="0.2">
      <c r="A79" s="1" t="s">
        <v>46</v>
      </c>
      <c r="B79" t="s">
        <v>48</v>
      </c>
      <c r="C79" t="s">
        <v>21</v>
      </c>
      <c r="D79">
        <f t="shared" si="4"/>
        <v>1.1970000000000001E-3</v>
      </c>
      <c r="E79" t="s">
        <v>23</v>
      </c>
      <c r="F79" t="s">
        <v>28</v>
      </c>
      <c r="G79" t="s">
        <v>26</v>
      </c>
      <c r="I79" t="s">
        <v>52</v>
      </c>
      <c r="J79">
        <v>2</v>
      </c>
      <c r="K79">
        <f t="shared" si="5"/>
        <v>-6.7279368524063008</v>
      </c>
      <c r="L79">
        <v>0.34745503306183378</v>
      </c>
    </row>
    <row r="80" spans="1:12" x14ac:dyDescent="0.2">
      <c r="A80" s="1" t="s">
        <v>46</v>
      </c>
      <c r="B80" t="s">
        <v>48</v>
      </c>
      <c r="C80" t="s">
        <v>21</v>
      </c>
      <c r="D80">
        <f t="shared" si="4"/>
        <v>4.9020000000000001E-3</v>
      </c>
      <c r="E80" t="s">
        <v>23</v>
      </c>
      <c r="F80" t="s">
        <v>28</v>
      </c>
      <c r="G80" t="s">
        <v>26</v>
      </c>
      <c r="I80" t="s">
        <v>53</v>
      </c>
      <c r="J80">
        <v>2</v>
      </c>
      <c r="K80">
        <f t="shared" si="5"/>
        <v>-5.318111993876216</v>
      </c>
      <c r="L80">
        <v>0.34745503306183378</v>
      </c>
    </row>
    <row r="81" spans="1:12" x14ac:dyDescent="0.2">
      <c r="A81" s="1" t="s">
        <v>51</v>
      </c>
      <c r="B81" t="s">
        <v>91</v>
      </c>
      <c r="C81" t="s">
        <v>20</v>
      </c>
      <c r="D81">
        <f t="shared" si="4"/>
        <v>0.38252999999999998</v>
      </c>
      <c r="E81" t="s">
        <v>23</v>
      </c>
      <c r="F81" t="s">
        <v>28</v>
      </c>
      <c r="G81" t="s">
        <v>26</v>
      </c>
      <c r="I81" t="s">
        <v>54</v>
      </c>
      <c r="J81">
        <v>2</v>
      </c>
      <c r="K81">
        <f t="shared" si="5"/>
        <v>-0.96094819741857684</v>
      </c>
      <c r="L81">
        <v>0.34745503306183378</v>
      </c>
    </row>
    <row r="82" spans="1:12" x14ac:dyDescent="0.2">
      <c r="A82" t="s">
        <v>45</v>
      </c>
      <c r="B82" t="s">
        <v>47</v>
      </c>
      <c r="C82" t="s">
        <v>21</v>
      </c>
      <c r="D82">
        <f t="shared" si="4"/>
        <v>2.1729999999999999E-2</v>
      </c>
      <c r="E82" t="s">
        <v>23</v>
      </c>
      <c r="F82" t="s">
        <v>28</v>
      </c>
      <c r="G82" t="s">
        <v>26</v>
      </c>
      <c r="I82" t="s">
        <v>54</v>
      </c>
      <c r="J82">
        <v>2</v>
      </c>
      <c r="K82">
        <f t="shared" si="5"/>
        <v>-3.8290614847137987</v>
      </c>
      <c r="L82">
        <v>0.34745503306183378</v>
      </c>
    </row>
    <row r="83" spans="1:12" x14ac:dyDescent="0.2">
      <c r="A83" s="1" t="s">
        <v>46</v>
      </c>
      <c r="B83" t="s">
        <v>48</v>
      </c>
      <c r="C83" t="s">
        <v>21</v>
      </c>
      <c r="D83">
        <f t="shared" si="4"/>
        <v>1.025E-2</v>
      </c>
      <c r="E83" t="s">
        <v>23</v>
      </c>
      <c r="F83" t="s">
        <v>28</v>
      </c>
      <c r="G83" t="s">
        <v>26</v>
      </c>
      <c r="I83" t="s">
        <v>54</v>
      </c>
      <c r="J83">
        <v>2</v>
      </c>
      <c r="K83">
        <f t="shared" si="5"/>
        <v>-4.5804775733977197</v>
      </c>
      <c r="L83">
        <v>0.34745503306183378</v>
      </c>
    </row>
    <row r="84" spans="1:12" x14ac:dyDescent="0.2">
      <c r="A84" s="1" t="s">
        <v>46</v>
      </c>
      <c r="B84" t="s">
        <v>48</v>
      </c>
      <c r="C84" t="s">
        <v>21</v>
      </c>
      <c r="D84">
        <f t="shared" si="4"/>
        <v>1.54E-4</v>
      </c>
      <c r="E84" t="s">
        <v>23</v>
      </c>
      <c r="F84" t="s">
        <v>28</v>
      </c>
      <c r="G84" t="s">
        <v>26</v>
      </c>
      <c r="I84" t="s">
        <v>55</v>
      </c>
      <c r="J84">
        <v>2</v>
      </c>
      <c r="K84">
        <f t="shared" si="5"/>
        <v>-8.7785579555506441</v>
      </c>
      <c r="L84">
        <v>0.34745503306183378</v>
      </c>
    </row>
    <row r="85" spans="1:12" x14ac:dyDescent="0.2">
      <c r="A85" s="1" t="s">
        <v>51</v>
      </c>
      <c r="B85" t="s">
        <v>91</v>
      </c>
      <c r="C85" t="s">
        <v>20</v>
      </c>
      <c r="D85">
        <f>D47/1000*1822</f>
        <v>4.3728000000000003E-2</v>
      </c>
      <c r="E85" t="s">
        <v>23</v>
      </c>
      <c r="F85" t="s">
        <v>28</v>
      </c>
      <c r="G85" t="s">
        <v>26</v>
      </c>
      <c r="I85" t="s">
        <v>65</v>
      </c>
      <c r="J85">
        <v>2</v>
      </c>
      <c r="K85">
        <f t="shared" ref="K85:K86" si="6">LN(D85)</f>
        <v>-3.1297666497964247</v>
      </c>
      <c r="L85">
        <v>0.34745503306183378</v>
      </c>
    </row>
    <row r="86" spans="1:12" x14ac:dyDescent="0.2">
      <c r="A86" s="1" t="s">
        <v>46</v>
      </c>
      <c r="B86" t="s">
        <v>48</v>
      </c>
      <c r="C86" t="s">
        <v>21</v>
      </c>
      <c r="D86">
        <f>D47/1000*146</f>
        <v>3.5040000000000002E-3</v>
      </c>
      <c r="E86" t="s">
        <v>23</v>
      </c>
      <c r="F86" t="s">
        <v>28</v>
      </c>
      <c r="G86" t="s">
        <v>26</v>
      </c>
      <c r="I86" t="s">
        <v>65</v>
      </c>
      <c r="J86">
        <v>2</v>
      </c>
      <c r="K86">
        <f t="shared" si="6"/>
        <v>-5.653850105907992</v>
      </c>
      <c r="L86">
        <v>0.34745503306183378</v>
      </c>
    </row>
    <row r="87" spans="1:12" x14ac:dyDescent="0.2">
      <c r="A87" s="1" t="s">
        <v>46</v>
      </c>
      <c r="B87" t="s">
        <v>48</v>
      </c>
      <c r="C87" t="s">
        <v>21</v>
      </c>
      <c r="D87">
        <f>D48/1000*150</f>
        <v>4.3499999999999995E-4</v>
      </c>
      <c r="E87" t="s">
        <v>23</v>
      </c>
      <c r="F87" t="s">
        <v>28</v>
      </c>
      <c r="G87" t="s">
        <v>26</v>
      </c>
      <c r="I87" t="s">
        <v>92</v>
      </c>
      <c r="J87">
        <v>2</v>
      </c>
      <c r="K87">
        <f t="shared" ref="K87" si="7">LN(D87)</f>
        <v>-7.7401645268755903</v>
      </c>
      <c r="L87">
        <v>0.34745503306183378</v>
      </c>
    </row>
    <row r="88" spans="1:12" x14ac:dyDescent="0.2">
      <c r="A88" s="1"/>
    </row>
    <row r="89" spans="1:12" x14ac:dyDescent="0.2">
      <c r="A89" t="s">
        <v>1</v>
      </c>
      <c r="B89" t="s">
        <v>101</v>
      </c>
    </row>
    <row r="90" spans="1:12" x14ac:dyDescent="0.2">
      <c r="A90" t="s">
        <v>2</v>
      </c>
      <c r="B90" t="s">
        <v>101</v>
      </c>
    </row>
    <row r="91" spans="1:12" x14ac:dyDescent="0.2">
      <c r="A91" t="s">
        <v>3</v>
      </c>
      <c r="B91" t="s">
        <v>87</v>
      </c>
    </row>
    <row r="92" spans="1:12" x14ac:dyDescent="0.2">
      <c r="A92" t="s">
        <v>4</v>
      </c>
      <c r="B92" t="s">
        <v>22</v>
      </c>
    </row>
    <row r="93" spans="1:12" x14ac:dyDescent="0.2">
      <c r="A93" t="s">
        <v>5</v>
      </c>
      <c r="B93">
        <v>1</v>
      </c>
    </row>
    <row r="94" spans="1:12" x14ac:dyDescent="0.2">
      <c r="A94" t="s">
        <v>6</v>
      </c>
      <c r="B94" t="s">
        <v>14</v>
      </c>
    </row>
    <row r="95" spans="1:12" x14ac:dyDescent="0.2">
      <c r="A95" t="s">
        <v>7</v>
      </c>
      <c r="B95">
        <v>1</v>
      </c>
    </row>
    <row r="96" spans="1:12" x14ac:dyDescent="0.2">
      <c r="A96" t="s">
        <v>8</v>
      </c>
    </row>
    <row r="97" spans="1:12" x14ac:dyDescent="0.2">
      <c r="A97" t="s">
        <v>9</v>
      </c>
      <c r="B97" t="s">
        <v>2</v>
      </c>
      <c r="C97" t="s">
        <v>4</v>
      </c>
      <c r="D97" t="s">
        <v>5</v>
      </c>
      <c r="E97" t="s">
        <v>6</v>
      </c>
      <c r="F97" t="s">
        <v>0</v>
      </c>
      <c r="G97" t="s">
        <v>24</v>
      </c>
      <c r="H97" t="s">
        <v>27</v>
      </c>
      <c r="I97" t="s">
        <v>49</v>
      </c>
      <c r="J97" t="s">
        <v>39</v>
      </c>
      <c r="K97" t="s">
        <v>40</v>
      </c>
      <c r="L97" t="s">
        <v>41</v>
      </c>
    </row>
    <row r="98" spans="1:12" x14ac:dyDescent="0.2">
      <c r="A98" t="str">
        <f>B89</f>
        <v>ac surf, production</v>
      </c>
      <c r="B98" t="str">
        <f>B90</f>
        <v>ac surf, production</v>
      </c>
      <c r="C98" t="s">
        <v>22</v>
      </c>
      <c r="D98">
        <v>1</v>
      </c>
      <c r="E98" t="s">
        <v>14</v>
      </c>
      <c r="F98" t="s">
        <v>28</v>
      </c>
      <c r="G98" t="s">
        <v>25</v>
      </c>
      <c r="J98">
        <v>0</v>
      </c>
    </row>
    <row r="99" spans="1:12" x14ac:dyDescent="0.2">
      <c r="A99" t="s">
        <v>11</v>
      </c>
      <c r="B99" t="s">
        <v>17</v>
      </c>
      <c r="C99" t="s">
        <v>22</v>
      </c>
      <c r="D99">
        <f>5.88/1000</f>
        <v>5.8799999999999998E-3</v>
      </c>
      <c r="E99" t="s">
        <v>16</v>
      </c>
      <c r="F99" t="s">
        <v>28</v>
      </c>
      <c r="G99" t="s">
        <v>26</v>
      </c>
      <c r="J99">
        <v>2</v>
      </c>
      <c r="K99">
        <f t="shared" ref="K99:K101" si="8">LN(D99)</f>
        <v>-5.1361985170716018</v>
      </c>
      <c r="L99">
        <v>3.4641016151377546E-2</v>
      </c>
    </row>
    <row r="100" spans="1:12" x14ac:dyDescent="0.2">
      <c r="A100" t="s">
        <v>56</v>
      </c>
      <c r="B100" t="s">
        <v>57</v>
      </c>
      <c r="C100" t="s">
        <v>58</v>
      </c>
      <c r="D100">
        <f>9.18*31.65/1000</f>
        <v>0.29054699999999994</v>
      </c>
      <c r="E100" t="s">
        <v>18</v>
      </c>
      <c r="F100" t="s">
        <v>28</v>
      </c>
      <c r="G100" t="s">
        <v>26</v>
      </c>
      <c r="J100">
        <v>2</v>
      </c>
      <c r="K100">
        <f t="shared" si="8"/>
        <v>-1.235989925759553</v>
      </c>
      <c r="L100">
        <v>3.4641016151377546E-2</v>
      </c>
    </row>
    <row r="101" spans="1:12" x14ac:dyDescent="0.2">
      <c r="A101" t="s">
        <v>59</v>
      </c>
      <c r="B101" t="s">
        <v>59</v>
      </c>
      <c r="C101" t="s">
        <v>20</v>
      </c>
      <c r="D101">
        <f>0.12*35.8/1000</f>
        <v>4.2959999999999995E-3</v>
      </c>
      <c r="E101" t="s">
        <v>18</v>
      </c>
      <c r="F101" t="s">
        <v>28</v>
      </c>
      <c r="G101" t="s">
        <v>26</v>
      </c>
      <c r="J101">
        <v>2</v>
      </c>
      <c r="K101">
        <f t="shared" si="8"/>
        <v>-5.4500709217755734</v>
      </c>
      <c r="L101">
        <v>3.4641016151377546E-2</v>
      </c>
    </row>
    <row r="103" spans="1:12" x14ac:dyDescent="0.2">
      <c r="A103" t="s">
        <v>1</v>
      </c>
      <c r="B103" t="s">
        <v>102</v>
      </c>
    </row>
    <row r="104" spans="1:12" x14ac:dyDescent="0.2">
      <c r="A104" t="s">
        <v>2</v>
      </c>
      <c r="B104" t="s">
        <v>102</v>
      </c>
    </row>
    <row r="105" spans="1:12" x14ac:dyDescent="0.2">
      <c r="A105" t="s">
        <v>3</v>
      </c>
      <c r="B105" t="s">
        <v>42</v>
      </c>
    </row>
    <row r="106" spans="1:12" x14ac:dyDescent="0.2">
      <c r="A106" t="s">
        <v>4</v>
      </c>
      <c r="B106" t="s">
        <v>22</v>
      </c>
    </row>
    <row r="107" spans="1:12" x14ac:dyDescent="0.2">
      <c r="A107" t="s">
        <v>5</v>
      </c>
      <c r="B107">
        <v>1</v>
      </c>
    </row>
    <row r="108" spans="1:12" x14ac:dyDescent="0.2">
      <c r="A108" t="s">
        <v>6</v>
      </c>
      <c r="B108" t="s">
        <v>14</v>
      </c>
    </row>
    <row r="109" spans="1:12" x14ac:dyDescent="0.2">
      <c r="A109" t="s">
        <v>7</v>
      </c>
      <c r="B109">
        <v>1</v>
      </c>
    </row>
    <row r="110" spans="1:12" x14ac:dyDescent="0.2">
      <c r="A110" t="s">
        <v>8</v>
      </c>
    </row>
    <row r="111" spans="1:12" x14ac:dyDescent="0.2">
      <c r="A111" t="s">
        <v>9</v>
      </c>
      <c r="B111" t="s">
        <v>2</v>
      </c>
      <c r="C111" t="s">
        <v>4</v>
      </c>
      <c r="D111" t="s">
        <v>5</v>
      </c>
      <c r="E111" t="s">
        <v>6</v>
      </c>
      <c r="F111" t="s">
        <v>0</v>
      </c>
      <c r="G111" t="s">
        <v>24</v>
      </c>
      <c r="H111" t="s">
        <v>27</v>
      </c>
      <c r="I111" t="s">
        <v>49</v>
      </c>
      <c r="J111" t="s">
        <v>39</v>
      </c>
      <c r="K111" t="s">
        <v>40</v>
      </c>
      <c r="L111" t="s">
        <v>41</v>
      </c>
    </row>
    <row r="112" spans="1:12" x14ac:dyDescent="0.2">
      <c r="A112" t="str">
        <f>B103</f>
        <v>ac surf, transport to site</v>
      </c>
      <c r="B112" t="str">
        <f>B104</f>
        <v>ac surf, transport to site</v>
      </c>
      <c r="C112" t="s">
        <v>22</v>
      </c>
      <c r="D112">
        <v>1</v>
      </c>
      <c r="E112" t="s">
        <v>14</v>
      </c>
      <c r="F112" t="s">
        <v>28</v>
      </c>
      <c r="G112" t="s">
        <v>25</v>
      </c>
      <c r="J112">
        <v>0</v>
      </c>
    </row>
    <row r="113" spans="1:12" x14ac:dyDescent="0.2">
      <c r="A113" t="s">
        <v>61</v>
      </c>
      <c r="B113" t="s">
        <v>61</v>
      </c>
      <c r="C113" t="s">
        <v>21</v>
      </c>
      <c r="D113">
        <f>1/1000*33.3</f>
        <v>3.3299999999999996E-2</v>
      </c>
      <c r="E113" t="s">
        <v>23</v>
      </c>
      <c r="F113" t="s">
        <v>28</v>
      </c>
      <c r="G113" t="s">
        <v>26</v>
      </c>
      <c r="J113">
        <v>2</v>
      </c>
      <c r="K113">
        <f t="shared" ref="K113:K114" si="9">LN(D113)</f>
        <v>-3.4021978819957388</v>
      </c>
      <c r="L113">
        <v>0.34745503306183378</v>
      </c>
    </row>
    <row r="114" spans="1:12" x14ac:dyDescent="0.2">
      <c r="A114" t="s">
        <v>60</v>
      </c>
      <c r="B114" t="s">
        <v>89</v>
      </c>
      <c r="C114" t="s">
        <v>21</v>
      </c>
      <c r="D114">
        <f>1/1000*11.1</f>
        <v>1.11E-2</v>
      </c>
      <c r="E114" t="s">
        <v>23</v>
      </c>
      <c r="F114" t="s">
        <v>28</v>
      </c>
      <c r="G114" t="s">
        <v>26</v>
      </c>
      <c r="J114">
        <v>2</v>
      </c>
      <c r="K114">
        <f t="shared" si="9"/>
        <v>-4.5008101706638488</v>
      </c>
      <c r="L114">
        <v>0.34745503306183378</v>
      </c>
    </row>
    <row r="116" spans="1:12" x14ac:dyDescent="0.2">
      <c r="A116" t="s">
        <v>1</v>
      </c>
      <c r="B116" t="s">
        <v>103</v>
      </c>
    </row>
    <row r="117" spans="1:12" x14ac:dyDescent="0.2">
      <c r="A117" t="s">
        <v>2</v>
      </c>
      <c r="B117" t="s">
        <v>103</v>
      </c>
    </row>
    <row r="118" spans="1:12" x14ac:dyDescent="0.2">
      <c r="A118" t="s">
        <v>3</v>
      </c>
      <c r="B118" t="s">
        <v>43</v>
      </c>
    </row>
    <row r="119" spans="1:12" x14ac:dyDescent="0.2">
      <c r="A119" t="s">
        <v>4</v>
      </c>
      <c r="B119" t="s">
        <v>22</v>
      </c>
    </row>
    <row r="120" spans="1:12" x14ac:dyDescent="0.2">
      <c r="A120" t="s">
        <v>5</v>
      </c>
      <c r="B120">
        <v>1</v>
      </c>
    </row>
    <row r="121" spans="1:12" x14ac:dyDescent="0.2">
      <c r="A121" t="s">
        <v>6</v>
      </c>
      <c r="B121" t="s">
        <v>14</v>
      </c>
    </row>
    <row r="122" spans="1:12" x14ac:dyDescent="0.2">
      <c r="A122" t="s">
        <v>7</v>
      </c>
      <c r="B122">
        <v>1</v>
      </c>
    </row>
    <row r="123" spans="1:12" x14ac:dyDescent="0.2">
      <c r="A123" t="s">
        <v>8</v>
      </c>
    </row>
    <row r="124" spans="1:12" x14ac:dyDescent="0.2">
      <c r="A124" t="s">
        <v>9</v>
      </c>
      <c r="B124" t="s">
        <v>2</v>
      </c>
      <c r="C124" t="s">
        <v>4</v>
      </c>
      <c r="D124" t="s">
        <v>5</v>
      </c>
      <c r="E124" t="s">
        <v>6</v>
      </c>
      <c r="F124" t="s">
        <v>0</v>
      </c>
      <c r="G124" t="s">
        <v>24</v>
      </c>
      <c r="H124" t="s">
        <v>27</v>
      </c>
      <c r="I124" t="s">
        <v>49</v>
      </c>
      <c r="J124" t="s">
        <v>39</v>
      </c>
      <c r="K124" t="s">
        <v>40</v>
      </c>
      <c r="L124" t="s">
        <v>41</v>
      </c>
    </row>
    <row r="125" spans="1:12" x14ac:dyDescent="0.2">
      <c r="A125" t="str">
        <f>B116</f>
        <v>ac surf, construction</v>
      </c>
      <c r="B125" t="str">
        <f>B117</f>
        <v>ac surf, construction</v>
      </c>
      <c r="C125" t="s">
        <v>22</v>
      </c>
      <c r="D125">
        <v>1</v>
      </c>
      <c r="E125" t="s">
        <v>14</v>
      </c>
      <c r="F125" t="s">
        <v>28</v>
      </c>
      <c r="G125" t="s">
        <v>25</v>
      </c>
      <c r="J125">
        <v>0</v>
      </c>
    </row>
    <row r="126" spans="1:12" x14ac:dyDescent="0.2">
      <c r="A126" t="s">
        <v>59</v>
      </c>
      <c r="B126" t="s">
        <v>59</v>
      </c>
      <c r="C126" t="s">
        <v>20</v>
      </c>
      <c r="D126">
        <f>11.46/1000</f>
        <v>1.1460000000000001E-2</v>
      </c>
      <c r="E126" t="s">
        <v>18</v>
      </c>
      <c r="F126" t="s">
        <v>28</v>
      </c>
      <c r="G126" t="s">
        <v>26</v>
      </c>
      <c r="J126">
        <v>2</v>
      </c>
      <c r="K126">
        <f t="shared" ref="K126" si="10">LN(D126)</f>
        <v>-4.4688925676955433</v>
      </c>
      <c r="L126">
        <v>3.741657386773941E-2</v>
      </c>
    </row>
    <row r="128" spans="1:12" x14ac:dyDescent="0.2">
      <c r="A128" t="s">
        <v>1</v>
      </c>
      <c r="B128" t="s">
        <v>104</v>
      </c>
    </row>
    <row r="129" spans="1:12" x14ac:dyDescent="0.2">
      <c r="A129" t="s">
        <v>2</v>
      </c>
      <c r="B129" t="s">
        <v>104</v>
      </c>
    </row>
    <row r="130" spans="1:12" x14ac:dyDescent="0.2">
      <c r="A130" t="s">
        <v>3</v>
      </c>
      <c r="B130" t="s">
        <v>44</v>
      </c>
    </row>
    <row r="131" spans="1:12" x14ac:dyDescent="0.2">
      <c r="A131" t="s">
        <v>4</v>
      </c>
      <c r="B131" t="s">
        <v>22</v>
      </c>
    </row>
    <row r="132" spans="1:12" x14ac:dyDescent="0.2">
      <c r="A132" t="s">
        <v>5</v>
      </c>
      <c r="B132">
        <v>1</v>
      </c>
    </row>
    <row r="133" spans="1:12" x14ac:dyDescent="0.2">
      <c r="A133" t="s">
        <v>6</v>
      </c>
      <c r="B133" t="s">
        <v>14</v>
      </c>
    </row>
    <row r="134" spans="1:12" x14ac:dyDescent="0.2">
      <c r="A134" t="s">
        <v>7</v>
      </c>
      <c r="B134">
        <v>7.0921985815602842E-2</v>
      </c>
    </row>
    <row r="135" spans="1:12" x14ac:dyDescent="0.2">
      <c r="A135" t="s">
        <v>8</v>
      </c>
    </row>
    <row r="136" spans="1:12" x14ac:dyDescent="0.2">
      <c r="A136" t="s">
        <v>9</v>
      </c>
      <c r="B136" t="s">
        <v>2</v>
      </c>
      <c r="C136" t="s">
        <v>4</v>
      </c>
      <c r="D136" t="s">
        <v>5</v>
      </c>
      <c r="E136" t="s">
        <v>6</v>
      </c>
      <c r="F136" t="s">
        <v>0</v>
      </c>
      <c r="G136" t="s">
        <v>24</v>
      </c>
      <c r="H136" t="s">
        <v>27</v>
      </c>
      <c r="I136" t="s">
        <v>49</v>
      </c>
      <c r="J136" t="s">
        <v>39</v>
      </c>
      <c r="K136" t="s">
        <v>40</v>
      </c>
      <c r="L136" t="s">
        <v>41</v>
      </c>
    </row>
    <row r="137" spans="1:12" x14ac:dyDescent="0.2">
      <c r="A137" t="str">
        <f>B128</f>
        <v>ac surf, eol</v>
      </c>
      <c r="B137" t="str">
        <f>B129</f>
        <v>ac surf, eol</v>
      </c>
      <c r="C137" t="s">
        <v>22</v>
      </c>
      <c r="D137">
        <v>1</v>
      </c>
      <c r="E137" t="s">
        <v>14</v>
      </c>
      <c r="F137" t="s">
        <v>28</v>
      </c>
      <c r="G137" t="s">
        <v>25</v>
      </c>
      <c r="J137">
        <v>0</v>
      </c>
    </row>
    <row r="138" spans="1:12" x14ac:dyDescent="0.2">
      <c r="A138" t="s">
        <v>61</v>
      </c>
      <c r="B138" t="s">
        <v>61</v>
      </c>
      <c r="C138" t="s">
        <v>21</v>
      </c>
      <c r="D138">
        <f>1/1000*33.3</f>
        <v>3.3299999999999996E-2</v>
      </c>
      <c r="E138" t="s">
        <v>23</v>
      </c>
      <c r="F138" t="s">
        <v>28</v>
      </c>
      <c r="G138" t="s">
        <v>26</v>
      </c>
      <c r="J138">
        <v>2</v>
      </c>
      <c r="K138">
        <f t="shared" ref="K138:K142" si="11">LN(D138)</f>
        <v>-3.4021978819957388</v>
      </c>
      <c r="L138">
        <v>0.34745503306183378</v>
      </c>
    </row>
    <row r="139" spans="1:12" x14ac:dyDescent="0.2">
      <c r="A139" t="s">
        <v>60</v>
      </c>
      <c r="B139" t="s">
        <v>89</v>
      </c>
      <c r="C139" t="s">
        <v>21</v>
      </c>
      <c r="D139">
        <f>1/1000*11.1</f>
        <v>1.11E-2</v>
      </c>
      <c r="E139" t="s">
        <v>23</v>
      </c>
      <c r="F139" t="s">
        <v>28</v>
      </c>
      <c r="G139" t="s">
        <v>26</v>
      </c>
      <c r="J139">
        <v>2</v>
      </c>
      <c r="K139">
        <f t="shared" si="11"/>
        <v>-4.5008101706638488</v>
      </c>
      <c r="L139">
        <v>0.34745503306183378</v>
      </c>
    </row>
    <row r="140" spans="1:12" x14ac:dyDescent="0.2">
      <c r="A140" t="s">
        <v>59</v>
      </c>
      <c r="B140" t="s">
        <v>59</v>
      </c>
      <c r="C140" t="s">
        <v>20</v>
      </c>
      <c r="D140">
        <f>27.562/1000</f>
        <v>2.7562E-2</v>
      </c>
      <c r="E140" t="s">
        <v>18</v>
      </c>
      <c r="F140" t="s">
        <v>28</v>
      </c>
      <c r="G140" t="s">
        <v>26</v>
      </c>
      <c r="I140" t="s">
        <v>62</v>
      </c>
      <c r="J140">
        <v>2</v>
      </c>
      <c r="K140">
        <f t="shared" si="11"/>
        <v>-3.5913172665291841</v>
      </c>
      <c r="L140">
        <v>3.741657386773941E-2</v>
      </c>
    </row>
    <row r="141" spans="1:12" x14ac:dyDescent="0.2">
      <c r="A141" t="s">
        <v>59</v>
      </c>
      <c r="B141" t="s">
        <v>59</v>
      </c>
      <c r="C141" t="s">
        <v>20</v>
      </c>
      <c r="D141">
        <f>6.623/1000</f>
        <v>6.6230000000000004E-3</v>
      </c>
      <c r="E141" t="s">
        <v>18</v>
      </c>
      <c r="F141" t="s">
        <v>28</v>
      </c>
      <c r="G141" t="s">
        <v>26</v>
      </c>
      <c r="I141" t="s">
        <v>64</v>
      </c>
      <c r="J141">
        <v>2</v>
      </c>
      <c r="K141">
        <f t="shared" si="11"/>
        <v>-5.0172068394792948</v>
      </c>
      <c r="L141">
        <v>3.741657386773941E-2</v>
      </c>
    </row>
    <row r="142" spans="1:12" x14ac:dyDescent="0.2">
      <c r="A142" t="s">
        <v>59</v>
      </c>
      <c r="B142" t="s">
        <v>59</v>
      </c>
      <c r="C142" t="s">
        <v>20</v>
      </c>
      <c r="D142">
        <f>6.623/1000</f>
        <v>6.6230000000000004E-3</v>
      </c>
      <c r="E142" t="s">
        <v>18</v>
      </c>
      <c r="F142" t="s">
        <v>28</v>
      </c>
      <c r="G142" t="s">
        <v>26</v>
      </c>
      <c r="I142" t="s">
        <v>63</v>
      </c>
      <c r="J142">
        <v>2</v>
      </c>
      <c r="K142">
        <f t="shared" si="11"/>
        <v>-5.0172068394792948</v>
      </c>
      <c r="L142">
        <v>3.741657386773941E-2</v>
      </c>
    </row>
    <row r="144" spans="1:12" x14ac:dyDescent="0.2">
      <c r="A144" t="s">
        <v>1</v>
      </c>
      <c r="B144" t="s">
        <v>105</v>
      </c>
    </row>
    <row r="145" spans="1:12" x14ac:dyDescent="0.2">
      <c r="A145" t="s">
        <v>2</v>
      </c>
      <c r="B145" t="s">
        <v>83</v>
      </c>
    </row>
    <row r="146" spans="1:12" x14ac:dyDescent="0.2">
      <c r="A146" t="s">
        <v>3</v>
      </c>
      <c r="B146" t="s">
        <v>65</v>
      </c>
    </row>
    <row r="147" spans="1:12" x14ac:dyDescent="0.2">
      <c r="A147" t="s">
        <v>4</v>
      </c>
      <c r="B147" t="s">
        <v>21</v>
      </c>
    </row>
    <row r="148" spans="1:12" x14ac:dyDescent="0.2">
      <c r="A148" t="s">
        <v>5</v>
      </c>
      <c r="B148">
        <v>1</v>
      </c>
    </row>
    <row r="149" spans="1:12" x14ac:dyDescent="0.2">
      <c r="A149" t="s">
        <v>6</v>
      </c>
      <c r="B149" t="s">
        <v>14</v>
      </c>
    </row>
    <row r="150" spans="1:12" x14ac:dyDescent="0.2">
      <c r="A150" t="s">
        <v>7</v>
      </c>
      <c r="B150">
        <v>1</v>
      </c>
    </row>
    <row r="151" spans="1:12" x14ac:dyDescent="0.2">
      <c r="A151" t="s">
        <v>8</v>
      </c>
    </row>
    <row r="152" spans="1:12" x14ac:dyDescent="0.2">
      <c r="A152" t="s">
        <v>9</v>
      </c>
      <c r="B152" t="s">
        <v>2</v>
      </c>
      <c r="C152" t="s">
        <v>4</v>
      </c>
      <c r="D152" t="s">
        <v>5</v>
      </c>
      <c r="E152" t="s">
        <v>6</v>
      </c>
      <c r="F152" t="s">
        <v>0</v>
      </c>
      <c r="G152" t="s">
        <v>24</v>
      </c>
      <c r="H152" t="s">
        <v>27</v>
      </c>
      <c r="I152" t="s">
        <v>49</v>
      </c>
      <c r="J152" t="s">
        <v>39</v>
      </c>
      <c r="K152" t="s">
        <v>40</v>
      </c>
      <c r="L152" t="s">
        <v>41</v>
      </c>
    </row>
    <row r="153" spans="1:12" x14ac:dyDescent="0.2">
      <c r="A153" t="str">
        <f>B144</f>
        <v>lignin production, 1kg</v>
      </c>
      <c r="B153" t="str">
        <f>B145</f>
        <v xml:space="preserve">lignin production </v>
      </c>
      <c r="C153" t="s">
        <v>21</v>
      </c>
      <c r="D153">
        <v>1</v>
      </c>
      <c r="E153" t="s">
        <v>14</v>
      </c>
      <c r="F153" t="s">
        <v>28</v>
      </c>
      <c r="G153" t="s">
        <v>25</v>
      </c>
      <c r="J153">
        <v>0</v>
      </c>
    </row>
    <row r="154" spans="1:12" x14ac:dyDescent="0.2">
      <c r="A154" t="s">
        <v>95</v>
      </c>
      <c r="B154" t="s">
        <v>94</v>
      </c>
      <c r="C154" t="s">
        <v>21</v>
      </c>
      <c r="D154">
        <f>0.107</f>
        <v>0.107</v>
      </c>
      <c r="E154" s="3" t="s">
        <v>14</v>
      </c>
      <c r="F154" t="s">
        <v>28</v>
      </c>
      <c r="G154" t="s">
        <v>26</v>
      </c>
      <c r="J154">
        <v>2</v>
      </c>
      <c r="K154">
        <f>LN(D154)</f>
        <v>-2.234926444520231</v>
      </c>
      <c r="L154">
        <v>3.605551275463989E-2</v>
      </c>
    </row>
    <row r="155" spans="1:12" x14ac:dyDescent="0.2">
      <c r="A155" t="s">
        <v>96</v>
      </c>
      <c r="B155" t="s">
        <v>66</v>
      </c>
      <c r="C155" t="s">
        <v>21</v>
      </c>
      <c r="D155">
        <f>0.23</f>
        <v>0.23</v>
      </c>
      <c r="E155" s="3" t="s">
        <v>14</v>
      </c>
      <c r="F155" t="s">
        <v>28</v>
      </c>
      <c r="G155" t="s">
        <v>26</v>
      </c>
      <c r="J155">
        <v>2</v>
      </c>
      <c r="K155">
        <f t="shared" ref="K155:K162" si="12">LN(D155)</f>
        <v>-1.4696759700589417</v>
      </c>
      <c r="L155">
        <v>3.605551275463989E-2</v>
      </c>
    </row>
    <row r="156" spans="1:12" x14ac:dyDescent="0.2">
      <c r="A156" t="s">
        <v>56</v>
      </c>
      <c r="B156" t="s">
        <v>57</v>
      </c>
      <c r="C156" t="s">
        <v>58</v>
      </c>
      <c r="D156">
        <f>4700/1000</f>
        <v>4.7</v>
      </c>
      <c r="E156" s="3" t="s">
        <v>18</v>
      </c>
      <c r="F156" t="s">
        <v>28</v>
      </c>
      <c r="G156" t="s">
        <v>26</v>
      </c>
      <c r="J156">
        <v>2</v>
      </c>
      <c r="K156">
        <f t="shared" si="12"/>
        <v>1.547562508716013</v>
      </c>
      <c r="L156">
        <v>3.605551275463989E-2</v>
      </c>
    </row>
    <row r="157" spans="1:12" x14ac:dyDescent="0.2">
      <c r="A157" t="s">
        <v>67</v>
      </c>
      <c r="B157" t="s">
        <v>68</v>
      </c>
      <c r="C157" t="s">
        <v>21</v>
      </c>
      <c r="D157">
        <f>0.23</f>
        <v>0.23</v>
      </c>
      <c r="E157" s="3" t="s">
        <v>14</v>
      </c>
      <c r="F157" t="s">
        <v>28</v>
      </c>
      <c r="G157" t="s">
        <v>26</v>
      </c>
      <c r="J157">
        <v>2</v>
      </c>
      <c r="K157">
        <f t="shared" si="12"/>
        <v>-1.4696759700589417</v>
      </c>
      <c r="L157">
        <v>3.605551275463989E-2</v>
      </c>
    </row>
    <row r="158" spans="1:12" x14ac:dyDescent="0.2">
      <c r="A158" t="s">
        <v>69</v>
      </c>
      <c r="B158" t="s">
        <v>70</v>
      </c>
      <c r="C158" t="s">
        <v>13</v>
      </c>
      <c r="D158">
        <f>1.87</f>
        <v>1.87</v>
      </c>
      <c r="E158" s="3" t="s">
        <v>14</v>
      </c>
      <c r="F158" t="s">
        <v>28</v>
      </c>
      <c r="G158" t="s">
        <v>26</v>
      </c>
      <c r="J158">
        <v>2</v>
      </c>
      <c r="K158">
        <f t="shared" si="12"/>
        <v>0.62593843086649537</v>
      </c>
      <c r="L158">
        <v>3.605551275463989E-2</v>
      </c>
    </row>
    <row r="159" spans="1:12" x14ac:dyDescent="0.2">
      <c r="A159" t="s">
        <v>12</v>
      </c>
      <c r="B159" s="4" t="s">
        <v>19</v>
      </c>
      <c r="C159" t="s">
        <v>13</v>
      </c>
      <c r="D159">
        <f>26800/1000</f>
        <v>26.8</v>
      </c>
      <c r="E159" s="3" t="s">
        <v>18</v>
      </c>
      <c r="F159" t="s">
        <v>28</v>
      </c>
      <c r="G159" t="s">
        <v>26</v>
      </c>
      <c r="J159">
        <v>2</v>
      </c>
      <c r="K159">
        <f t="shared" si="12"/>
        <v>3.2884018875168111</v>
      </c>
      <c r="L159">
        <v>3.605551275463989E-2</v>
      </c>
    </row>
    <row r="160" spans="1:12" x14ac:dyDescent="0.2">
      <c r="A160" t="s">
        <v>71</v>
      </c>
      <c r="B160" t="s">
        <v>72</v>
      </c>
      <c r="C160" t="s">
        <v>21</v>
      </c>
      <c r="D160">
        <f>0.3</f>
        <v>0.3</v>
      </c>
      <c r="E160" s="3" t="s">
        <v>14</v>
      </c>
      <c r="F160" t="s">
        <v>28</v>
      </c>
      <c r="G160" t="s">
        <v>26</v>
      </c>
      <c r="J160">
        <v>2</v>
      </c>
      <c r="K160">
        <f t="shared" si="12"/>
        <v>-1.2039728043259361</v>
      </c>
      <c r="L160">
        <v>3.605551275463989E-2</v>
      </c>
    </row>
    <row r="161" spans="1:12" x14ac:dyDescent="0.2">
      <c r="A161" t="s">
        <v>10</v>
      </c>
      <c r="B161" t="s">
        <v>15</v>
      </c>
      <c r="C161" t="s">
        <v>21</v>
      </c>
      <c r="D161">
        <f>4.85</f>
        <v>4.8499999999999996</v>
      </c>
      <c r="E161" s="3" t="s">
        <v>14</v>
      </c>
      <c r="F161" t="s">
        <v>28</v>
      </c>
      <c r="G161" t="s">
        <v>26</v>
      </c>
      <c r="J161">
        <v>2</v>
      </c>
      <c r="K161">
        <f t="shared" si="12"/>
        <v>1.5789787049493917</v>
      </c>
      <c r="L161">
        <v>3.605551275463989E-2</v>
      </c>
    </row>
    <row r="162" spans="1:12" x14ac:dyDescent="0.2">
      <c r="A162" t="s">
        <v>11</v>
      </c>
      <c r="B162" t="s">
        <v>17</v>
      </c>
      <c r="C162" t="s">
        <v>22</v>
      </c>
      <c r="D162">
        <f>10/1000</f>
        <v>0.01</v>
      </c>
      <c r="E162" t="s">
        <v>16</v>
      </c>
      <c r="F162" t="s">
        <v>28</v>
      </c>
      <c r="G162" t="s">
        <v>26</v>
      </c>
      <c r="J162">
        <v>2</v>
      </c>
      <c r="K162">
        <f t="shared" si="12"/>
        <v>-4.6051701859880909</v>
      </c>
      <c r="L162">
        <v>3.605551275463989E-2</v>
      </c>
    </row>
    <row r="163" spans="1:12" ht="16" x14ac:dyDescent="0.2">
      <c r="B163" s="2"/>
    </row>
    <row r="165" spans="1:12" x14ac:dyDescent="0.2">
      <c r="A165" t="s">
        <v>1</v>
      </c>
      <c r="B165" t="s">
        <v>73</v>
      </c>
    </row>
    <row r="166" spans="1:12" x14ac:dyDescent="0.2">
      <c r="A166" t="s">
        <v>2</v>
      </c>
      <c r="B166" t="s">
        <v>74</v>
      </c>
    </row>
    <row r="167" spans="1:12" x14ac:dyDescent="0.2">
      <c r="A167" t="s">
        <v>3</v>
      </c>
      <c r="B167" t="s">
        <v>75</v>
      </c>
    </row>
    <row r="168" spans="1:12" x14ac:dyDescent="0.2">
      <c r="A168" t="s">
        <v>4</v>
      </c>
      <c r="B168" t="s">
        <v>21</v>
      </c>
    </row>
    <row r="169" spans="1:12" x14ac:dyDescent="0.2">
      <c r="A169" t="s">
        <v>5</v>
      </c>
      <c r="B169">
        <v>1</v>
      </c>
    </row>
    <row r="170" spans="1:12" x14ac:dyDescent="0.2">
      <c r="A170" t="s">
        <v>6</v>
      </c>
      <c r="B170" t="s">
        <v>14</v>
      </c>
    </row>
    <row r="171" spans="1:12" x14ac:dyDescent="0.2">
      <c r="A171" t="s">
        <v>7</v>
      </c>
      <c r="B171">
        <v>1</v>
      </c>
    </row>
    <row r="172" spans="1:12" x14ac:dyDescent="0.2">
      <c r="A172" t="s">
        <v>8</v>
      </c>
    </row>
    <row r="173" spans="1:12" x14ac:dyDescent="0.2">
      <c r="A173" t="s">
        <v>9</v>
      </c>
      <c r="B173" t="s">
        <v>2</v>
      </c>
      <c r="C173" t="s">
        <v>4</v>
      </c>
      <c r="D173" t="s">
        <v>5</v>
      </c>
      <c r="E173" t="s">
        <v>6</v>
      </c>
      <c r="F173" t="s">
        <v>0</v>
      </c>
      <c r="G173" t="s">
        <v>24</v>
      </c>
      <c r="H173" t="s">
        <v>27</v>
      </c>
      <c r="I173" t="s">
        <v>49</v>
      </c>
      <c r="J173" t="s">
        <v>39</v>
      </c>
      <c r="K173" t="s">
        <v>40</v>
      </c>
      <c r="L173" t="s">
        <v>41</v>
      </c>
    </row>
    <row r="174" spans="1:12" x14ac:dyDescent="0.2">
      <c r="A174" t="str">
        <f>B165</f>
        <v>top layer asphalt with lignin, 1 kg</v>
      </c>
      <c r="B174" t="str">
        <f>B166</f>
        <v>top layer asphalt with lignin</v>
      </c>
      <c r="C174" t="s">
        <v>21</v>
      </c>
      <c r="D174">
        <v>1</v>
      </c>
      <c r="E174" t="s">
        <v>14</v>
      </c>
      <c r="F174" t="s">
        <v>28</v>
      </c>
      <c r="G174" t="s">
        <v>25</v>
      </c>
      <c r="J174">
        <v>0</v>
      </c>
    </row>
    <row r="175" spans="1:12" x14ac:dyDescent="0.2">
      <c r="A175" t="s">
        <v>98</v>
      </c>
      <c r="B175" t="s">
        <v>98</v>
      </c>
      <c r="C175" t="s">
        <v>22</v>
      </c>
      <c r="D175">
        <v>1</v>
      </c>
      <c r="E175" t="s">
        <v>14</v>
      </c>
      <c r="F175" t="s">
        <v>28</v>
      </c>
      <c r="G175" t="s">
        <v>26</v>
      </c>
      <c r="J175">
        <v>0</v>
      </c>
    </row>
    <row r="176" spans="1:12" x14ac:dyDescent="0.2">
      <c r="A176" t="s">
        <v>100</v>
      </c>
      <c r="B176" t="s">
        <v>100</v>
      </c>
      <c r="C176" t="s">
        <v>22</v>
      </c>
      <c r="D176">
        <v>1</v>
      </c>
      <c r="E176" t="s">
        <v>14</v>
      </c>
      <c r="F176" t="s">
        <v>28</v>
      </c>
      <c r="G176" t="s">
        <v>26</v>
      </c>
      <c r="J176">
        <v>0</v>
      </c>
    </row>
    <row r="177" spans="1:11" x14ac:dyDescent="0.2">
      <c r="A177" t="s">
        <v>101</v>
      </c>
      <c r="B177" t="s">
        <v>101</v>
      </c>
      <c r="C177" t="s">
        <v>22</v>
      </c>
      <c r="D177">
        <v>1</v>
      </c>
      <c r="E177" t="s">
        <v>14</v>
      </c>
      <c r="F177" t="s">
        <v>28</v>
      </c>
      <c r="G177" t="s">
        <v>26</v>
      </c>
      <c r="J177">
        <v>0</v>
      </c>
    </row>
    <row r="178" spans="1:11" x14ac:dyDescent="0.2">
      <c r="A178" t="s">
        <v>102</v>
      </c>
      <c r="B178" t="s">
        <v>102</v>
      </c>
      <c r="C178" t="s">
        <v>22</v>
      </c>
      <c r="D178">
        <v>1</v>
      </c>
      <c r="E178" t="s">
        <v>14</v>
      </c>
      <c r="F178" t="s">
        <v>28</v>
      </c>
      <c r="G178" t="s">
        <v>26</v>
      </c>
      <c r="J178">
        <v>0</v>
      </c>
    </row>
    <row r="179" spans="1:11" x14ac:dyDescent="0.2">
      <c r="A179" t="s">
        <v>103</v>
      </c>
      <c r="B179" t="s">
        <v>103</v>
      </c>
      <c r="C179" t="s">
        <v>22</v>
      </c>
      <c r="D179">
        <v>1</v>
      </c>
      <c r="E179" t="s">
        <v>14</v>
      </c>
      <c r="F179" t="s">
        <v>28</v>
      </c>
      <c r="G179" t="s">
        <v>26</v>
      </c>
      <c r="J179">
        <v>0</v>
      </c>
    </row>
    <row r="180" spans="1:11" x14ac:dyDescent="0.2">
      <c r="A180" t="s">
        <v>104</v>
      </c>
      <c r="B180" t="s">
        <v>104</v>
      </c>
      <c r="C180" t="s">
        <v>22</v>
      </c>
      <c r="D180">
        <v>1</v>
      </c>
      <c r="E180" t="s">
        <v>14</v>
      </c>
      <c r="F180" t="s">
        <v>28</v>
      </c>
      <c r="G180" t="s">
        <v>26</v>
      </c>
      <c r="J180">
        <v>0</v>
      </c>
    </row>
    <row r="183" spans="1:11" x14ac:dyDescent="0.2">
      <c r="A183" t="s">
        <v>1</v>
      </c>
      <c r="B183" t="s">
        <v>79</v>
      </c>
    </row>
    <row r="184" spans="1:11" x14ac:dyDescent="0.2">
      <c r="A184" t="s">
        <v>2</v>
      </c>
      <c r="B184" t="s">
        <v>80</v>
      </c>
    </row>
    <row r="185" spans="1:11" x14ac:dyDescent="0.2">
      <c r="A185" t="s">
        <v>3</v>
      </c>
      <c r="B185" t="s">
        <v>81</v>
      </c>
    </row>
    <row r="186" spans="1:11" x14ac:dyDescent="0.2">
      <c r="A186" t="s">
        <v>4</v>
      </c>
      <c r="B186" t="s">
        <v>21</v>
      </c>
    </row>
    <row r="187" spans="1:11" x14ac:dyDescent="0.2">
      <c r="A187" t="s">
        <v>5</v>
      </c>
      <c r="B187">
        <v>1</v>
      </c>
    </row>
    <row r="188" spans="1:11" x14ac:dyDescent="0.2">
      <c r="A188" t="s">
        <v>6</v>
      </c>
      <c r="B188" t="s">
        <v>14</v>
      </c>
    </row>
    <row r="189" spans="1:11" x14ac:dyDescent="0.2">
      <c r="A189" t="s">
        <v>7</v>
      </c>
      <c r="B189">
        <v>1</v>
      </c>
    </row>
    <row r="190" spans="1:11" x14ac:dyDescent="0.2">
      <c r="A190" t="s">
        <v>8</v>
      </c>
    </row>
    <row r="191" spans="1:11" x14ac:dyDescent="0.2">
      <c r="A191" t="s">
        <v>9</v>
      </c>
      <c r="B191" t="s">
        <v>2</v>
      </c>
      <c r="C191" t="s">
        <v>4</v>
      </c>
      <c r="D191" t="s">
        <v>5</v>
      </c>
      <c r="E191" t="s">
        <v>6</v>
      </c>
      <c r="F191" t="s">
        <v>0</v>
      </c>
      <c r="G191" t="s">
        <v>24</v>
      </c>
      <c r="H191" t="s">
        <v>27</v>
      </c>
      <c r="I191" t="s">
        <v>39</v>
      </c>
      <c r="J191" t="s">
        <v>40</v>
      </c>
      <c r="K191" t="s">
        <v>41</v>
      </c>
    </row>
    <row r="192" spans="1:11" x14ac:dyDescent="0.2">
      <c r="A192" t="s">
        <v>79</v>
      </c>
      <c r="B192" t="s">
        <v>80</v>
      </c>
      <c r="C192" t="s">
        <v>21</v>
      </c>
      <c r="D192">
        <v>1</v>
      </c>
      <c r="E192" t="s">
        <v>14</v>
      </c>
      <c r="F192" t="s">
        <v>28</v>
      </c>
      <c r="G192" t="s">
        <v>25</v>
      </c>
      <c r="J192">
        <v>0</v>
      </c>
    </row>
    <row r="193" spans="1:10" x14ac:dyDescent="0.2">
      <c r="A193" t="s">
        <v>97</v>
      </c>
      <c r="B193" t="s">
        <v>97</v>
      </c>
      <c r="C193" t="s">
        <v>22</v>
      </c>
      <c r="D193">
        <v>1</v>
      </c>
      <c r="E193" t="s">
        <v>14</v>
      </c>
      <c r="F193" t="s">
        <v>28</v>
      </c>
      <c r="G193" t="s">
        <v>26</v>
      </c>
      <c r="J193">
        <v>0</v>
      </c>
    </row>
    <row r="194" spans="1:10" x14ac:dyDescent="0.2">
      <c r="A194" t="s">
        <v>99</v>
      </c>
      <c r="B194" t="s">
        <v>99</v>
      </c>
      <c r="C194" t="s">
        <v>22</v>
      </c>
      <c r="D194">
        <v>1</v>
      </c>
      <c r="E194" t="s">
        <v>14</v>
      </c>
      <c r="F194" t="s">
        <v>28</v>
      </c>
      <c r="G194" t="s">
        <v>26</v>
      </c>
      <c r="J194">
        <v>0</v>
      </c>
    </row>
    <row r="195" spans="1:10" x14ac:dyDescent="0.2">
      <c r="A195" t="s">
        <v>101</v>
      </c>
      <c r="B195" t="s">
        <v>101</v>
      </c>
      <c r="C195" t="s">
        <v>22</v>
      </c>
      <c r="D195">
        <v>1</v>
      </c>
      <c r="E195" t="s">
        <v>14</v>
      </c>
      <c r="F195" t="s">
        <v>28</v>
      </c>
      <c r="G195" t="s">
        <v>26</v>
      </c>
      <c r="J195">
        <v>0</v>
      </c>
    </row>
    <row r="196" spans="1:10" x14ac:dyDescent="0.2">
      <c r="A196" t="s">
        <v>102</v>
      </c>
      <c r="B196" t="s">
        <v>102</v>
      </c>
      <c r="C196" t="s">
        <v>22</v>
      </c>
      <c r="D196">
        <v>1</v>
      </c>
      <c r="E196" t="s">
        <v>14</v>
      </c>
      <c r="F196" t="s">
        <v>28</v>
      </c>
      <c r="G196" t="s">
        <v>26</v>
      </c>
      <c r="J196">
        <v>0</v>
      </c>
    </row>
    <row r="197" spans="1:10" x14ac:dyDescent="0.2">
      <c r="A197" t="s">
        <v>103</v>
      </c>
      <c r="B197" t="s">
        <v>103</v>
      </c>
      <c r="C197" t="s">
        <v>22</v>
      </c>
      <c r="D197">
        <v>1</v>
      </c>
      <c r="E197" t="s">
        <v>14</v>
      </c>
      <c r="F197" t="s">
        <v>28</v>
      </c>
      <c r="G197" t="s">
        <v>26</v>
      </c>
      <c r="J197">
        <v>0</v>
      </c>
    </row>
    <row r="198" spans="1:10" x14ac:dyDescent="0.2">
      <c r="A198" t="s">
        <v>104</v>
      </c>
      <c r="B198" t="s">
        <v>104</v>
      </c>
      <c r="C198" t="s">
        <v>22</v>
      </c>
      <c r="D198">
        <v>1</v>
      </c>
      <c r="E198" t="s">
        <v>14</v>
      </c>
      <c r="F198" t="s">
        <v>28</v>
      </c>
      <c r="G198" t="s">
        <v>26</v>
      </c>
      <c r="J198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Vargas Farias, Andrea (UT-ET)</cp:lastModifiedBy>
  <dcterms:created xsi:type="dcterms:W3CDTF">2022-11-21T15:52:33Z</dcterms:created>
  <dcterms:modified xsi:type="dcterms:W3CDTF">2023-10-12T18:13:48Z</dcterms:modified>
</cp:coreProperties>
</file>