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2"/>
  <workbookPr/>
  <mc:AlternateContent xmlns:mc="http://schemas.openxmlformats.org/markup-compatibility/2006">
    <mc:Choice Requires="x15">
      <x15ac:absPath xmlns:x15ac="http://schemas.microsoft.com/office/spreadsheetml/2010/11/ac" url="/Users/pierre/Documents/my_projects/M2_CRC_Immunex/Protocole/"/>
    </mc:Choice>
  </mc:AlternateContent>
  <xr:revisionPtr revIDLastSave="0" documentId="13_ncr:1_{783088EB-1DD9-4A40-BA2A-2F5D157BC091}" xr6:coauthVersionLast="47" xr6:coauthVersionMax="47" xr10:uidLastSave="{00000000-0000-0000-0000-000000000000}"/>
  <bookViews>
    <workbookView xWindow="1360" yWindow="520" windowWidth="21280" windowHeight="16300" activeTab="1" xr2:uid="{00000000-000D-0000-FFFF-FFFF00000000}"/>
  </bookViews>
  <sheets>
    <sheet name="Volume Total" sheetId="1" r:id="rId1"/>
    <sheet name="Tub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" i="2" l="1"/>
  <c r="F9" i="2"/>
  <c r="F8" i="2"/>
  <c r="F7" i="2"/>
  <c r="F6" i="2"/>
  <c r="F5" i="2"/>
  <c r="D19" i="2"/>
  <c r="E9" i="1"/>
  <c r="C15" i="1"/>
  <c r="D15" i="1" s="1"/>
  <c r="E15" i="1" s="1"/>
  <c r="F15" i="1" s="1"/>
  <c r="C7" i="1"/>
  <c r="D7" i="1" s="1"/>
  <c r="E7" i="1" s="1"/>
  <c r="F7" i="1" s="1"/>
  <c r="C14" i="1"/>
  <c r="D14" i="1" s="1"/>
  <c r="E14" i="1" s="1"/>
  <c r="C25" i="1"/>
  <c r="D25" i="1" s="1"/>
  <c r="E25" i="1" s="1"/>
  <c r="F25" i="1" s="1"/>
  <c r="I25" i="1" s="1"/>
  <c r="H25" i="1" s="1"/>
  <c r="C23" i="1"/>
  <c r="D23" i="1" s="1"/>
  <c r="E23" i="1" s="1"/>
  <c r="F23" i="1" s="1"/>
  <c r="J23" i="1" s="1"/>
  <c r="C22" i="1"/>
  <c r="D22" i="1" s="1"/>
  <c r="E22" i="1" s="1"/>
  <c r="F22" i="1" s="1"/>
  <c r="C21" i="1"/>
  <c r="D21" i="1" s="1"/>
  <c r="E21" i="1" s="1"/>
  <c r="F21" i="1" s="1"/>
  <c r="C20" i="1"/>
  <c r="D20" i="1" s="1"/>
  <c r="E20" i="1" s="1"/>
  <c r="F20" i="1" s="1"/>
  <c r="C19" i="1"/>
  <c r="D19" i="1" s="1"/>
  <c r="E19" i="1" s="1"/>
  <c r="F19" i="1" s="1"/>
  <c r="C18" i="1"/>
  <c r="D18" i="1" s="1"/>
  <c r="E18" i="1" s="1"/>
  <c r="F18" i="1" s="1"/>
  <c r="C17" i="1"/>
  <c r="D17" i="1" s="1"/>
  <c r="E17" i="1" s="1"/>
  <c r="F17" i="1" s="1"/>
  <c r="C13" i="1"/>
  <c r="D13" i="1" s="1"/>
  <c r="E13" i="1" s="1"/>
  <c r="C12" i="1"/>
  <c r="D12" i="1" s="1"/>
  <c r="E12" i="1" s="1"/>
  <c r="C11" i="1"/>
  <c r="D11" i="1" s="1"/>
  <c r="E11" i="1" s="1"/>
  <c r="C10" i="1"/>
  <c r="D10" i="1" s="1"/>
  <c r="E10" i="1" s="1"/>
  <c r="C9" i="1"/>
  <c r="D9" i="1" s="1"/>
  <c r="H7" i="1" l="1"/>
  <c r="I7" i="1" s="1"/>
  <c r="K23" i="1"/>
  <c r="H18" i="1"/>
  <c r="I18" i="1" s="1"/>
  <c r="H20" i="1"/>
  <c r="I20" i="1" s="1"/>
  <c r="H21" i="1"/>
  <c r="I21" i="1" s="1"/>
  <c r="H19" i="1"/>
  <c r="I19" i="1" s="1"/>
  <c r="H22" i="1"/>
  <c r="I22" i="1" s="1"/>
  <c r="K9" i="1"/>
  <c r="K11" i="1"/>
  <c r="H17" i="1"/>
  <c r="I17" i="1" s="1"/>
  <c r="K10" i="1"/>
  <c r="K12" i="1"/>
  <c r="K13" i="1"/>
  <c r="K14" i="1"/>
</calcChain>
</file>

<file path=xl/sharedStrings.xml><?xml version="1.0" encoding="utf-8"?>
<sst xmlns="http://schemas.openxmlformats.org/spreadsheetml/2006/main" count="109" uniqueCount="55">
  <si>
    <t>Number of slides</t>
  </si>
  <si>
    <t>Volume/deposit (µL)</t>
  </si>
  <si>
    <t>Reagents preparation</t>
  </si>
  <si>
    <t>Reagents</t>
  </si>
  <si>
    <t>Number of step</t>
  </si>
  <si>
    <t>Volume needed</t>
  </si>
  <si>
    <t>Dead volume</t>
  </si>
  <si>
    <t>Volume to prepare</t>
  </si>
  <si>
    <t>9% H2O2 (µL)</t>
  </si>
  <si>
    <t>Water (µL)</t>
  </si>
  <si>
    <t>H2O2</t>
  </si>
  <si>
    <t>Antibody (µL)</t>
  </si>
  <si>
    <t>Antibody Diluant</t>
  </si>
  <si>
    <t>Open1</t>
  </si>
  <si>
    <t>Open2</t>
  </si>
  <si>
    <t>Open3</t>
  </si>
  <si>
    <t>Open4</t>
  </si>
  <si>
    <t>Open5</t>
  </si>
  <si>
    <t>Open6</t>
  </si>
  <si>
    <t>HRP</t>
  </si>
  <si>
    <t>Polymer HRP</t>
  </si>
  <si>
    <t>Opal (µL)</t>
  </si>
  <si>
    <t>Amplification Buffer</t>
  </si>
  <si>
    <t>Opal 690 1/100</t>
  </si>
  <si>
    <t>TSA1</t>
  </si>
  <si>
    <t>Opal 480 1/100</t>
  </si>
  <si>
    <t>TSA2</t>
  </si>
  <si>
    <t>Opal 570 1/100</t>
  </si>
  <si>
    <t>TSA3</t>
  </si>
  <si>
    <t>Opal 520 1/100</t>
  </si>
  <si>
    <t>TSA4</t>
  </si>
  <si>
    <t>Opal 620 1/100</t>
  </si>
  <si>
    <t>TSA5</t>
  </si>
  <si>
    <t>Opal TSA DIG 1/100</t>
  </si>
  <si>
    <t>TSA6</t>
  </si>
  <si>
    <t>Opal 780 Polaris 1/25</t>
  </si>
  <si>
    <t>TSA7</t>
  </si>
  <si>
    <t>DAPI drop</t>
  </si>
  <si>
    <t>Wash Buffer</t>
  </si>
  <si>
    <t>DAPI</t>
  </si>
  <si>
    <t>CK 1/500</t>
  </si>
  <si>
    <t>CD20 1/400</t>
  </si>
  <si>
    <t>CD23 1/200</t>
  </si>
  <si>
    <t>PNAd 1/100</t>
  </si>
  <si>
    <t>Ki67 1/200</t>
  </si>
  <si>
    <t>Nombre de tubes</t>
  </si>
  <si>
    <t>Contenance d'un tube  (µL)</t>
  </si>
  <si>
    <t>Protein Block (Enzo)</t>
  </si>
  <si>
    <t>CD3 1/100</t>
  </si>
  <si>
    <t>1mL</t>
  </si>
  <si>
    <t>500uL</t>
  </si>
  <si>
    <t>BD à voir</t>
  </si>
  <si>
    <t>Tube à acheter</t>
  </si>
  <si>
    <t>200uL</t>
  </si>
  <si>
    <t>PNAd 1/150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</si>
</sst>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4"/>
      <color rgb="FF1E1E1E"/>
      <name val="Inherit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center"/>
    </xf>
    <xf numFmtId="0" fontId="1" fillId="0" borderId="4" xfId="0" applyFont="1" applyBorder="1"/>
    <xf numFmtId="0" fontId="0" fillId="0" borderId="5" xfId="0" applyBorder="1"/>
    <xf numFmtId="0" fontId="0" fillId="0" borderId="6" xfId="0" applyBorder="1"/>
    <xf numFmtId="0" fontId="1" fillId="0" borderId="1" xfId="0" applyFont="1" applyBorder="1"/>
    <xf numFmtId="0" fontId="1" fillId="0" borderId="7" xfId="0" applyFont="1" applyBorder="1"/>
    <xf numFmtId="0" fontId="1" fillId="0" borderId="0" xfId="0" applyFont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7" xfId="0" applyBorder="1"/>
    <xf numFmtId="18" fontId="0" fillId="0" borderId="0" xfId="0" applyNumberFormat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2" fillId="0" borderId="22" xfId="0" applyFont="1" applyBorder="1"/>
    <xf numFmtId="0" fontId="3" fillId="0" borderId="23" xfId="0" applyFont="1" applyBorder="1"/>
    <xf numFmtId="0" fontId="4" fillId="0" borderId="0" xfId="0" applyFont="1"/>
    <xf numFmtId="0" fontId="5" fillId="0" borderId="17" xfId="0" applyFont="1" applyBorder="1"/>
    <xf numFmtId="0" fontId="5" fillId="0" borderId="18" xfId="0" applyFont="1" applyBorder="1"/>
    <xf numFmtId="0" fontId="5" fillId="0" borderId="19" xfId="0" applyFont="1" applyBorder="1"/>
    <xf numFmtId="0" fontId="6" fillId="0" borderId="0" xfId="0" applyFo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27"/>
  <sheetViews>
    <sheetView topLeftCell="C1" zoomScale="133" workbookViewId="0">
      <selection activeCell="J8" sqref="J8:J14"/>
    </sheetView>
  </sheetViews>
  <sheetFormatPr baseColWidth="10" defaultRowHeight="15"/>
  <cols>
    <col min="1" max="1" width="16.6640625" bestFit="1" customWidth="1"/>
    <col min="2" max="2" width="22.5" bestFit="1" customWidth="1"/>
    <col min="3" max="3" width="19.5" customWidth="1"/>
    <col min="4" max="4" width="15.33203125" bestFit="1" customWidth="1"/>
    <col min="5" max="5" width="12.6640625" bestFit="1" customWidth="1"/>
    <col min="6" max="6" width="23.1640625" bestFit="1" customWidth="1"/>
    <col min="8" max="8" width="12.5" bestFit="1" customWidth="1"/>
    <col min="9" max="9" width="19.1640625" bestFit="1" customWidth="1"/>
    <col min="10" max="10" width="13" bestFit="1" customWidth="1"/>
    <col min="11" max="11" width="16.1640625" bestFit="1" customWidth="1"/>
    <col min="12" max="12" width="12.5" bestFit="1" customWidth="1"/>
  </cols>
  <sheetData>
    <row r="1" spans="1:12" ht="16" thickBot="1">
      <c r="B1" s="31"/>
      <c r="C1" s="32"/>
      <c r="D1" s="32"/>
      <c r="E1" s="32"/>
      <c r="F1" s="33"/>
    </row>
    <row r="2" spans="1:12" ht="16" thickBot="1">
      <c r="H2" s="1"/>
      <c r="I2" s="1"/>
      <c r="J2" s="1"/>
      <c r="K2" s="1"/>
    </row>
    <row r="3" spans="1:12" ht="16" thickBot="1">
      <c r="B3" s="2" t="s">
        <v>0</v>
      </c>
      <c r="C3" s="2" t="s">
        <v>1</v>
      </c>
      <c r="H3" s="34" t="s">
        <v>2</v>
      </c>
      <c r="I3" s="35"/>
      <c r="J3" s="35"/>
      <c r="K3" s="36"/>
    </row>
    <row r="4" spans="1:12" ht="16" thickBot="1">
      <c r="B4" s="3">
        <v>240</v>
      </c>
      <c r="C4" s="4">
        <v>150</v>
      </c>
    </row>
    <row r="5" spans="1:12" ht="16" thickBot="1"/>
    <row r="6" spans="1:12" ht="16" thickBot="1">
      <c r="A6" s="7" t="s">
        <v>10</v>
      </c>
      <c r="B6" s="5" t="s">
        <v>3</v>
      </c>
      <c r="C6" s="2" t="s">
        <v>4</v>
      </c>
      <c r="D6" s="2" t="s">
        <v>5</v>
      </c>
      <c r="E6" s="2" t="s">
        <v>6</v>
      </c>
      <c r="F6" s="2" t="s">
        <v>7</v>
      </c>
      <c r="H6" s="6" t="s">
        <v>8</v>
      </c>
      <c r="I6" s="6" t="s">
        <v>9</v>
      </c>
      <c r="L6" s="7" t="s">
        <v>10</v>
      </c>
    </row>
    <row r="7" spans="1:12" ht="16" thickBot="1">
      <c r="A7" s="7"/>
      <c r="B7" s="8" t="s">
        <v>10</v>
      </c>
      <c r="C7" s="9">
        <f>$B$4*6</f>
        <v>1440</v>
      </c>
      <c r="D7" s="9">
        <f>C7*$C$4</f>
        <v>216000</v>
      </c>
      <c r="E7" s="9">
        <f>IF(D7&gt;6000,1700,300)</f>
        <v>1700</v>
      </c>
      <c r="F7" s="10">
        <f>E7+D7</f>
        <v>217700</v>
      </c>
      <c r="H7" s="11">
        <f>F7/3</f>
        <v>72566.666666666672</v>
      </c>
      <c r="I7" s="11">
        <f>F7-H7</f>
        <v>145133.33333333331</v>
      </c>
      <c r="L7" s="7"/>
    </row>
    <row r="8" spans="1:12" ht="16" thickBot="1">
      <c r="A8" s="7"/>
      <c r="C8" s="12"/>
      <c r="J8" s="6" t="s">
        <v>11</v>
      </c>
      <c r="K8" s="6" t="s">
        <v>12</v>
      </c>
      <c r="L8" s="7"/>
    </row>
    <row r="9" spans="1:12" ht="16" thickBot="1">
      <c r="A9" s="7" t="s">
        <v>13</v>
      </c>
      <c r="B9" s="13" t="s">
        <v>48</v>
      </c>
      <c r="C9" s="14">
        <f>$B$4</f>
        <v>240</v>
      </c>
      <c r="D9" s="14">
        <f>C9*$C$4</f>
        <v>36000</v>
      </c>
      <c r="E9" s="14">
        <f>IF(D9&gt;6000,1700,300)</f>
        <v>1700</v>
      </c>
      <c r="F9" s="15">
        <v>39600</v>
      </c>
      <c r="J9" s="11">
        <v>396</v>
      </c>
      <c r="K9" s="11">
        <f>F9-J9</f>
        <v>39204</v>
      </c>
      <c r="L9" s="7" t="s">
        <v>13</v>
      </c>
    </row>
    <row r="10" spans="1:12" ht="16" thickBot="1">
      <c r="A10" s="7" t="s">
        <v>14</v>
      </c>
      <c r="B10" s="16" t="s">
        <v>41</v>
      </c>
      <c r="C10" s="11">
        <f>$B$4</f>
        <v>240</v>
      </c>
      <c r="D10" s="11">
        <f>C10*$C$4</f>
        <v>36000</v>
      </c>
      <c r="E10" s="17">
        <f t="shared" ref="E10:E25" si="0">IF(D10&gt;6000,1700,300)</f>
        <v>1700</v>
      </c>
      <c r="F10" s="15">
        <v>39600</v>
      </c>
      <c r="J10" s="11">
        <v>99</v>
      </c>
      <c r="K10" s="11">
        <f t="shared" ref="K10:K14" si="1">F10-J10</f>
        <v>39501</v>
      </c>
      <c r="L10" s="7" t="s">
        <v>14</v>
      </c>
    </row>
    <row r="11" spans="1:12" ht="16" thickBot="1">
      <c r="A11" s="7" t="s">
        <v>15</v>
      </c>
      <c r="B11" s="16" t="s">
        <v>42</v>
      </c>
      <c r="C11" s="11">
        <f t="shared" ref="C11:C13" si="2">$B$4</f>
        <v>240</v>
      </c>
      <c r="D11" s="11">
        <f t="shared" ref="D11:D25" si="3">C11*$C$4</f>
        <v>36000</v>
      </c>
      <c r="E11" s="17">
        <f t="shared" si="0"/>
        <v>1700</v>
      </c>
      <c r="F11" s="15">
        <v>39600</v>
      </c>
      <c r="J11" s="11">
        <v>198</v>
      </c>
      <c r="K11" s="11">
        <f t="shared" si="1"/>
        <v>39402</v>
      </c>
      <c r="L11" s="7" t="s">
        <v>15</v>
      </c>
    </row>
    <row r="12" spans="1:12" ht="16" thickBot="1">
      <c r="A12" s="7" t="s">
        <v>16</v>
      </c>
      <c r="B12" s="16" t="s">
        <v>43</v>
      </c>
      <c r="C12" s="11">
        <f t="shared" si="2"/>
        <v>240</v>
      </c>
      <c r="D12" s="11">
        <f t="shared" si="3"/>
        <v>36000</v>
      </c>
      <c r="E12" s="17">
        <f t="shared" si="0"/>
        <v>1700</v>
      </c>
      <c r="F12" s="15">
        <v>39600</v>
      </c>
      <c r="J12" s="11">
        <v>396</v>
      </c>
      <c r="K12" s="11">
        <f t="shared" si="1"/>
        <v>39204</v>
      </c>
      <c r="L12" s="7" t="s">
        <v>16</v>
      </c>
    </row>
    <row r="13" spans="1:12" ht="16" thickBot="1">
      <c r="A13" s="7" t="s">
        <v>17</v>
      </c>
      <c r="B13" s="16" t="s">
        <v>44</v>
      </c>
      <c r="C13" s="11">
        <f t="shared" si="2"/>
        <v>240</v>
      </c>
      <c r="D13" s="11">
        <f t="shared" si="3"/>
        <v>36000</v>
      </c>
      <c r="E13" s="17">
        <f t="shared" si="0"/>
        <v>1700</v>
      </c>
      <c r="F13" s="15">
        <v>39600</v>
      </c>
      <c r="J13" s="11">
        <v>198</v>
      </c>
      <c r="K13" s="11">
        <f t="shared" si="1"/>
        <v>39402</v>
      </c>
      <c r="L13" s="7" t="s">
        <v>17</v>
      </c>
    </row>
    <row r="14" spans="1:12">
      <c r="A14" s="7" t="s">
        <v>18</v>
      </c>
      <c r="B14" s="16" t="s">
        <v>40</v>
      </c>
      <c r="C14" s="11">
        <f>$B$4</f>
        <v>240</v>
      </c>
      <c r="D14" s="11">
        <f t="shared" si="3"/>
        <v>36000</v>
      </c>
      <c r="E14" s="17">
        <f t="shared" si="0"/>
        <v>1700</v>
      </c>
      <c r="F14" s="15">
        <v>39600</v>
      </c>
      <c r="J14" s="11">
        <v>79.2</v>
      </c>
      <c r="K14" s="11">
        <f t="shared" si="1"/>
        <v>39520.800000000003</v>
      </c>
      <c r="L14" s="7" t="s">
        <v>18</v>
      </c>
    </row>
    <row r="15" spans="1:12" ht="16" thickBot="1">
      <c r="A15" s="26" t="s">
        <v>20</v>
      </c>
      <c r="B15" s="27" t="s">
        <v>19</v>
      </c>
      <c r="C15" s="28">
        <f>$B$4*6</f>
        <v>1440</v>
      </c>
      <c r="D15" s="28">
        <f t="shared" si="3"/>
        <v>216000</v>
      </c>
      <c r="E15" s="28">
        <f t="shared" si="0"/>
        <v>1700</v>
      </c>
      <c r="F15" s="29">
        <f t="shared" ref="F15:F25" si="4">E15+D15</f>
        <v>217700</v>
      </c>
      <c r="L15" s="7" t="s">
        <v>20</v>
      </c>
    </row>
    <row r="16" spans="1:12" ht="16" thickBot="1">
      <c r="A16" s="7"/>
      <c r="H16" s="6" t="s">
        <v>21</v>
      </c>
      <c r="I16" s="6" t="s">
        <v>22</v>
      </c>
      <c r="L16" s="7"/>
    </row>
    <row r="17" spans="1:12">
      <c r="A17" s="7" t="s">
        <v>24</v>
      </c>
      <c r="B17" s="13" t="s">
        <v>29</v>
      </c>
      <c r="C17" s="14">
        <f>$B$4</f>
        <v>240</v>
      </c>
      <c r="D17" s="14">
        <f t="shared" si="3"/>
        <v>36000</v>
      </c>
      <c r="E17" s="14">
        <f t="shared" si="0"/>
        <v>1700</v>
      </c>
      <c r="F17" s="15">
        <f t="shared" si="4"/>
        <v>37700</v>
      </c>
      <c r="H17" s="11">
        <f>F17/100</f>
        <v>377</v>
      </c>
      <c r="I17" s="11">
        <f>F17-H17</f>
        <v>37323</v>
      </c>
      <c r="L17" s="7" t="s">
        <v>24</v>
      </c>
    </row>
    <row r="18" spans="1:12">
      <c r="A18" s="7" t="s">
        <v>26</v>
      </c>
      <c r="B18" s="16" t="s">
        <v>25</v>
      </c>
      <c r="C18" s="11">
        <f t="shared" ref="C18:C25" si="5">$B$4</f>
        <v>240</v>
      </c>
      <c r="D18" s="11">
        <f t="shared" si="3"/>
        <v>36000</v>
      </c>
      <c r="E18" s="17">
        <f t="shared" si="0"/>
        <v>1700</v>
      </c>
      <c r="F18" s="18">
        <f t="shared" si="4"/>
        <v>37700</v>
      </c>
      <c r="H18" s="11">
        <f t="shared" ref="H18:H22" si="6">F18/100</f>
        <v>377</v>
      </c>
      <c r="I18" s="11">
        <f t="shared" ref="I18:I22" si="7">F18-H18</f>
        <v>37323</v>
      </c>
      <c r="L18" s="7" t="s">
        <v>26</v>
      </c>
    </row>
    <row r="19" spans="1:12">
      <c r="A19" s="7" t="s">
        <v>28</v>
      </c>
      <c r="B19" s="16" t="s">
        <v>27</v>
      </c>
      <c r="C19" s="11">
        <f t="shared" si="5"/>
        <v>240</v>
      </c>
      <c r="D19" s="11">
        <f t="shared" si="3"/>
        <v>36000</v>
      </c>
      <c r="E19" s="17">
        <f t="shared" si="0"/>
        <v>1700</v>
      </c>
      <c r="F19" s="18">
        <f t="shared" si="4"/>
        <v>37700</v>
      </c>
      <c r="H19" s="11">
        <f t="shared" si="6"/>
        <v>377</v>
      </c>
      <c r="I19" s="11">
        <f t="shared" si="7"/>
        <v>37323</v>
      </c>
      <c r="L19" s="7" t="s">
        <v>28</v>
      </c>
    </row>
    <row r="20" spans="1:12">
      <c r="A20" s="7" t="s">
        <v>30</v>
      </c>
      <c r="B20" s="16" t="s">
        <v>23</v>
      </c>
      <c r="C20" s="11">
        <f t="shared" si="5"/>
        <v>240</v>
      </c>
      <c r="D20" s="11">
        <f t="shared" si="3"/>
        <v>36000</v>
      </c>
      <c r="E20" s="17">
        <f t="shared" si="0"/>
        <v>1700</v>
      </c>
      <c r="F20" s="18">
        <f t="shared" si="4"/>
        <v>37700</v>
      </c>
      <c r="H20" s="11">
        <f t="shared" si="6"/>
        <v>377</v>
      </c>
      <c r="I20" s="11">
        <f t="shared" si="7"/>
        <v>37323</v>
      </c>
      <c r="L20" s="7" t="s">
        <v>30</v>
      </c>
    </row>
    <row r="21" spans="1:12">
      <c r="A21" s="7" t="s">
        <v>32</v>
      </c>
      <c r="B21" s="16" t="s">
        <v>31</v>
      </c>
      <c r="C21" s="11">
        <f t="shared" si="5"/>
        <v>240</v>
      </c>
      <c r="D21" s="11">
        <f t="shared" si="3"/>
        <v>36000</v>
      </c>
      <c r="E21" s="17">
        <f t="shared" si="0"/>
        <v>1700</v>
      </c>
      <c r="F21" s="18">
        <f t="shared" si="4"/>
        <v>37700</v>
      </c>
      <c r="H21" s="11">
        <f t="shared" si="6"/>
        <v>377</v>
      </c>
      <c r="I21" s="11">
        <f t="shared" si="7"/>
        <v>37323</v>
      </c>
      <c r="L21" s="7" t="s">
        <v>32</v>
      </c>
    </row>
    <row r="22" spans="1:12">
      <c r="A22" s="7" t="s">
        <v>34</v>
      </c>
      <c r="B22" s="22" t="s">
        <v>33</v>
      </c>
      <c r="C22" s="11">
        <f t="shared" si="5"/>
        <v>240</v>
      </c>
      <c r="D22" s="11">
        <f t="shared" si="3"/>
        <v>36000</v>
      </c>
      <c r="E22" s="17">
        <f t="shared" si="0"/>
        <v>1700</v>
      </c>
      <c r="F22" s="18">
        <f t="shared" si="4"/>
        <v>37700</v>
      </c>
      <c r="H22" s="11">
        <f t="shared" si="6"/>
        <v>377</v>
      </c>
      <c r="I22" s="23">
        <f t="shared" si="7"/>
        <v>37323</v>
      </c>
      <c r="J22" s="6" t="s">
        <v>21</v>
      </c>
      <c r="K22" s="6" t="s">
        <v>12</v>
      </c>
      <c r="L22" s="7" t="s">
        <v>34</v>
      </c>
    </row>
    <row r="23" spans="1:12" ht="16" thickBot="1">
      <c r="A23" s="7" t="s">
        <v>36</v>
      </c>
      <c r="B23" s="19" t="s">
        <v>35</v>
      </c>
      <c r="C23" s="20">
        <f t="shared" si="5"/>
        <v>240</v>
      </c>
      <c r="D23" s="20">
        <f t="shared" si="3"/>
        <v>36000</v>
      </c>
      <c r="E23" s="20">
        <f t="shared" si="0"/>
        <v>1700</v>
      </c>
      <c r="F23" s="21">
        <f t="shared" si="4"/>
        <v>37700</v>
      </c>
      <c r="J23" s="11">
        <f>F23/25</f>
        <v>1508</v>
      </c>
      <c r="K23" s="11">
        <f>F23-J23</f>
        <v>36192</v>
      </c>
      <c r="L23" s="7" t="s">
        <v>36</v>
      </c>
    </row>
    <row r="24" spans="1:12" ht="16" thickBot="1">
      <c r="A24" s="7"/>
      <c r="H24" s="6" t="s">
        <v>37</v>
      </c>
      <c r="I24" s="6" t="s">
        <v>38</v>
      </c>
      <c r="L24" s="7"/>
    </row>
    <row r="25" spans="1:12" ht="16" thickBot="1">
      <c r="A25" s="7" t="s">
        <v>39</v>
      </c>
      <c r="B25" s="8" t="s">
        <v>39</v>
      </c>
      <c r="C25" s="9">
        <f t="shared" si="5"/>
        <v>240</v>
      </c>
      <c r="D25" s="9">
        <f t="shared" si="3"/>
        <v>36000</v>
      </c>
      <c r="E25" s="9">
        <f t="shared" si="0"/>
        <v>1700</v>
      </c>
      <c r="F25" s="10">
        <f t="shared" si="4"/>
        <v>37700</v>
      </c>
      <c r="H25" s="11">
        <f>(I25/1000)*2</f>
        <v>75.400000000000006</v>
      </c>
      <c r="I25" s="11">
        <f>F25</f>
        <v>37700</v>
      </c>
      <c r="L25" s="7" t="s">
        <v>39</v>
      </c>
    </row>
    <row r="27" spans="1:12">
      <c r="A27" s="26" t="s">
        <v>47</v>
      </c>
    </row>
  </sheetData>
  <mergeCells count="2">
    <mergeCell ref="B1:F1"/>
    <mergeCell ref="H3:K3"/>
  </mergeCells>
  <pageMargins left="0.7" right="0.7" top="0.75" bottom="0.75" header="0.3" footer="0.3"/>
  <pageSetup paperSize="9" scale="6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58D4E-80D6-F44F-A3F4-E0B9CB7B4545}">
  <dimension ref="A4:G22"/>
  <sheetViews>
    <sheetView tabSelected="1" zoomScale="113" workbookViewId="0">
      <selection activeCell="F8" sqref="F8"/>
    </sheetView>
  </sheetViews>
  <sheetFormatPr baseColWidth="10" defaultRowHeight="15"/>
  <cols>
    <col min="1" max="1" width="11.5" bestFit="1" customWidth="1"/>
    <col min="2" max="2" width="17.6640625" bestFit="1" customWidth="1"/>
    <col min="4" max="4" width="16.83203125" bestFit="1" customWidth="1"/>
    <col min="5" max="6" width="21.6640625" bestFit="1" customWidth="1"/>
    <col min="7" max="7" width="14" bestFit="1" customWidth="1"/>
  </cols>
  <sheetData>
    <row r="4" spans="1:7" ht="16" thickBot="1">
      <c r="C4" s="6" t="s">
        <v>11</v>
      </c>
      <c r="D4" s="24" t="s">
        <v>12</v>
      </c>
      <c r="E4" t="s">
        <v>46</v>
      </c>
      <c r="F4" t="s">
        <v>45</v>
      </c>
      <c r="G4" t="s">
        <v>52</v>
      </c>
    </row>
    <row r="5" spans="1:7">
      <c r="A5" s="7" t="s">
        <v>13</v>
      </c>
      <c r="B5" s="13" t="s">
        <v>48</v>
      </c>
      <c r="C5" s="11">
        <v>396</v>
      </c>
      <c r="D5" s="25">
        <v>37511.5</v>
      </c>
      <c r="E5">
        <v>1000</v>
      </c>
      <c r="F5">
        <f>C5/E5</f>
        <v>0.39600000000000002</v>
      </c>
      <c r="G5" t="s">
        <v>49</v>
      </c>
    </row>
    <row r="6" spans="1:7">
      <c r="A6" s="7" t="s">
        <v>14</v>
      </c>
      <c r="B6" s="16" t="s">
        <v>41</v>
      </c>
      <c r="C6" s="11">
        <v>99</v>
      </c>
      <c r="D6" s="25">
        <v>37605.75</v>
      </c>
      <c r="E6">
        <v>1000</v>
      </c>
      <c r="F6">
        <f t="shared" ref="F6:F10" si="0">C6/E6</f>
        <v>9.9000000000000005E-2</v>
      </c>
      <c r="G6" t="s">
        <v>49</v>
      </c>
    </row>
    <row r="7" spans="1:7">
      <c r="A7" s="7" t="s">
        <v>15</v>
      </c>
      <c r="B7" s="16" t="s">
        <v>42</v>
      </c>
      <c r="C7" s="11">
        <v>198</v>
      </c>
      <c r="D7" s="25">
        <v>37511.5</v>
      </c>
      <c r="E7">
        <v>500</v>
      </c>
      <c r="F7">
        <f t="shared" si="0"/>
        <v>0.39600000000000002</v>
      </c>
      <c r="G7" t="s">
        <v>50</v>
      </c>
    </row>
    <row r="8" spans="1:7">
      <c r="A8" s="7" t="s">
        <v>16</v>
      </c>
      <c r="B8" s="16" t="s">
        <v>54</v>
      </c>
      <c r="C8" s="11">
        <v>396</v>
      </c>
      <c r="D8" s="25">
        <v>37323</v>
      </c>
      <c r="E8">
        <v>1000</v>
      </c>
      <c r="F8">
        <f t="shared" si="0"/>
        <v>0.39600000000000002</v>
      </c>
      <c r="G8" t="s">
        <v>51</v>
      </c>
    </row>
    <row r="9" spans="1:7">
      <c r="A9" s="7" t="s">
        <v>17</v>
      </c>
      <c r="B9" s="16" t="s">
        <v>44</v>
      </c>
      <c r="C9" s="11">
        <v>198</v>
      </c>
      <c r="D9" s="25">
        <v>37511.5</v>
      </c>
      <c r="E9">
        <v>1000</v>
      </c>
      <c r="F9">
        <f t="shared" si="0"/>
        <v>0.19800000000000001</v>
      </c>
      <c r="G9" t="s">
        <v>49</v>
      </c>
    </row>
    <row r="10" spans="1:7">
      <c r="A10" s="7" t="s">
        <v>18</v>
      </c>
      <c r="B10" s="16" t="s">
        <v>40</v>
      </c>
      <c r="C10" s="11">
        <v>79.2</v>
      </c>
      <c r="D10" s="25">
        <v>37624.6</v>
      </c>
      <c r="E10">
        <v>1000</v>
      </c>
      <c r="F10">
        <f t="shared" si="0"/>
        <v>7.9200000000000007E-2</v>
      </c>
      <c r="G10" t="s">
        <v>53</v>
      </c>
    </row>
    <row r="12" spans="1:7" ht="16" thickBot="1">
      <c r="C12" s="6" t="s">
        <v>21</v>
      </c>
      <c r="D12" s="6" t="s">
        <v>22</v>
      </c>
      <c r="E12" s="6" t="s">
        <v>12</v>
      </c>
      <c r="F12" t="s">
        <v>46</v>
      </c>
      <c r="G12" t="s">
        <v>45</v>
      </c>
    </row>
    <row r="13" spans="1:7">
      <c r="A13" s="7" t="s">
        <v>24</v>
      </c>
      <c r="B13" s="13" t="s">
        <v>29</v>
      </c>
      <c r="C13" s="11">
        <v>377</v>
      </c>
      <c r="D13" s="11">
        <v>37323</v>
      </c>
    </row>
    <row r="14" spans="1:7">
      <c r="A14" s="7" t="s">
        <v>26</v>
      </c>
      <c r="B14" s="16" t="s">
        <v>25</v>
      </c>
      <c r="C14" s="11">
        <v>377</v>
      </c>
      <c r="D14" s="11">
        <v>37323</v>
      </c>
    </row>
    <row r="15" spans="1:7">
      <c r="A15" s="7" t="s">
        <v>28</v>
      </c>
      <c r="B15" s="16" t="s">
        <v>27</v>
      </c>
      <c r="C15" s="11">
        <v>377</v>
      </c>
      <c r="D15" s="11">
        <v>37323</v>
      </c>
    </row>
    <row r="16" spans="1:7">
      <c r="A16" s="7" t="s">
        <v>30</v>
      </c>
      <c r="B16" s="16" t="s">
        <v>23</v>
      </c>
      <c r="C16" s="11">
        <v>377</v>
      </c>
      <c r="D16" s="11">
        <v>37323</v>
      </c>
    </row>
    <row r="17" spans="1:5">
      <c r="A17" s="7" t="s">
        <v>32</v>
      </c>
      <c r="B17" s="16" t="s">
        <v>31</v>
      </c>
      <c r="C17" s="11">
        <v>377</v>
      </c>
      <c r="D17" s="11">
        <v>37323</v>
      </c>
    </row>
    <row r="18" spans="1:5">
      <c r="A18" s="7" t="s">
        <v>34</v>
      </c>
      <c r="B18" s="22" t="s">
        <v>33</v>
      </c>
      <c r="C18" s="11">
        <v>377</v>
      </c>
      <c r="D18" s="23">
        <v>37323</v>
      </c>
    </row>
    <row r="19" spans="1:5" ht="16" thickBot="1">
      <c r="A19" s="7" t="s">
        <v>36</v>
      </c>
      <c r="B19" s="19" t="s">
        <v>35</v>
      </c>
      <c r="C19" s="11">
        <v>1508</v>
      </c>
      <c r="D19">
        <f>SUM(D13:D18)</f>
        <v>223938</v>
      </c>
      <c r="E19" s="11">
        <v>36192</v>
      </c>
    </row>
    <row r="22" spans="1:5" ht="18">
      <c r="E22" s="3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Volume Total</vt:lpstr>
      <vt:lpstr>Tube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Akoya</dc:creator>
  <cp:lastModifiedBy>Microsoft Office User</cp:lastModifiedBy>
  <cp:lastPrinted>2022-02-02T10:16:42Z</cp:lastPrinted>
  <dcterms:created xsi:type="dcterms:W3CDTF">2021-09-16T13:30:07Z</dcterms:created>
  <dcterms:modified xsi:type="dcterms:W3CDTF">2023-02-23T16:30:27Z</dcterms:modified>
</cp:coreProperties>
</file>