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Volumes/GoogleDrive/Mon Drive/AI Engineer/P11-Fashion-Insta/"/>
    </mc:Choice>
  </mc:AlternateContent>
  <xr:revisionPtr revIDLastSave="0" documentId="13_ncr:1_{77CF61A7-419A-AA4B-8239-E3723556326D}" xr6:coauthVersionLast="47" xr6:coauthVersionMax="47" xr10:uidLastSave="{00000000-0000-0000-0000-000000000000}"/>
  <bookViews>
    <workbookView xWindow="0" yWindow="500" windowWidth="27340" windowHeight="16740" activeTab="1" xr2:uid="{D2E0D734-7900-684E-94A8-7BD3927DBAC4}"/>
  </bookViews>
  <sheets>
    <sheet name="Dimensionnement (dev)" sheetId="3" r:id="rId1"/>
    <sheet name="Dimensionnement (expl)" sheetId="1" r:id="rId2"/>
    <sheet name="Plan de charge" sheetId="2" r:id="rId3"/>
    <sheet name="Estimation rentabilité" sheetId="4" r:id="rId4"/>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4" l="1"/>
  <c r="L11" i="4"/>
  <c r="K11" i="4"/>
  <c r="J11" i="4"/>
  <c r="I11" i="4"/>
  <c r="H11" i="4"/>
  <c r="G11" i="4"/>
  <c r="M7" i="4"/>
  <c r="L7" i="4"/>
  <c r="K7" i="4"/>
  <c r="K9" i="4" s="1"/>
  <c r="F8" i="4"/>
  <c r="E8" i="4"/>
  <c r="D8" i="4"/>
  <c r="C8" i="4"/>
  <c r="B8" i="4"/>
  <c r="J7" i="4"/>
  <c r="I7" i="4"/>
  <c r="I9" i="4" s="1"/>
  <c r="H7" i="4"/>
  <c r="H9" i="4" s="1"/>
  <c r="G7" i="4"/>
  <c r="G9" i="4" s="1"/>
  <c r="F6" i="4"/>
  <c r="E6" i="4"/>
  <c r="D6" i="4"/>
  <c r="D9" i="4" s="1"/>
  <c r="D13" i="4" s="1"/>
  <c r="C6" i="4"/>
  <c r="B6" i="4"/>
  <c r="I12" i="2"/>
  <c r="H12" i="2"/>
  <c r="I11" i="2"/>
  <c r="H11" i="2"/>
  <c r="I10" i="2"/>
  <c r="H10" i="2"/>
  <c r="I9" i="2"/>
  <c r="H9" i="2"/>
  <c r="I8" i="2"/>
  <c r="H8" i="2"/>
  <c r="I7" i="2"/>
  <c r="H7" i="2"/>
  <c r="I6" i="2"/>
  <c r="I13" i="2" s="1"/>
  <c r="H6" i="2"/>
  <c r="E4" i="3"/>
  <c r="E4" i="1"/>
  <c r="B9" i="4" l="1"/>
  <c r="E9" i="4"/>
  <c r="E13" i="4" s="1"/>
  <c r="J9" i="4"/>
  <c r="J13" i="4" s="1"/>
  <c r="H13" i="4"/>
  <c r="F9" i="4"/>
  <c r="F13" i="4" s="1"/>
  <c r="B13" i="4"/>
  <c r="B14" i="4" s="1"/>
  <c r="I13" i="4"/>
  <c r="C9" i="4"/>
  <c r="C13" i="4" s="1"/>
  <c r="G13" i="4"/>
  <c r="M9" i="4"/>
  <c r="M13" i="4" s="1"/>
  <c r="L9" i="4"/>
  <c r="L13" i="4" s="1"/>
  <c r="K13" i="4"/>
  <c r="H13" i="2"/>
  <c r="C14" i="4" l="1"/>
  <c r="D14" i="4" s="1"/>
  <c r="E14" i="4" s="1"/>
  <c r="F14" i="4" s="1"/>
  <c r="G14" i="4" s="1"/>
  <c r="H14" i="4" s="1"/>
  <c r="I14" i="4" s="1"/>
  <c r="J14" i="4" s="1"/>
  <c r="K14" i="4" s="1"/>
  <c r="L14" i="4" s="1"/>
  <c r="M14" i="4" s="1"/>
</calcChain>
</file>

<file path=xl/sharedStrings.xml><?xml version="1.0" encoding="utf-8"?>
<sst xmlns="http://schemas.openxmlformats.org/spreadsheetml/2006/main" count="110" uniqueCount="69">
  <si>
    <t>Coût total</t>
  </si>
  <si>
    <t>Coût infrastructure</t>
  </si>
  <si>
    <t>Développement</t>
  </si>
  <si>
    <t>Azure Machine Learning</t>
  </si>
  <si>
    <t>1 D4 v2 (8 coeur(s), 28 Go de RAM) x 730 Heures, À l'utilisation</t>
  </si>
  <si>
    <t>Azure DevOps</t>
  </si>
  <si>
    <t>Description</t>
  </si>
  <si>
    <t>Coût mensuel</t>
  </si>
  <si>
    <t>Storage Accounts</t>
  </si>
  <si>
    <t>App Service</t>
  </si>
  <si>
    <t>Niveau Premium V2 ; 1 P1V2 (1 Cœur(s), 3.5 Go de RAM, 250 Go de stockage) x 730 Heures ; Système d’exploitation Linux</t>
  </si>
  <si>
    <t>Azure Functions</t>
  </si>
  <si>
    <t>Azure Monitor</t>
  </si>
  <si>
    <t>Log analytics : 0 Go journaux quotidiens ingérés, 1 mois de conservation des données ; Application Insights : 0 Go journaux quotidiens ingérés, 3 mois de conservation des données, 0 Tests web multiétapes ; 1 Machine virtuelle supervisée X 1 métrique supervisée par VM, 1 Alerte de journal à la fréquence 5 minutes, 0 Événements supplémentaires, 0 E-mails supplémentaires, 0 Notifications Push supplémentaires, 0 Webhooks supplémentaires (en millions)</t>
  </si>
  <si>
    <t>Exploitation</t>
  </si>
  <si>
    <t>Service type</t>
  </si>
  <si>
    <t>Region</t>
  </si>
  <si>
    <t>Estimated monthly cost</t>
  </si>
  <si>
    <t>Estimated upfront cost</t>
  </si>
  <si>
    <t>France Central</t>
  </si>
  <si>
    <t>North Europe</t>
  </si>
  <si>
    <t>Niveau Premium, EP1: 1 Cœurs(s), 3.5 Go de RAM, 250 Go de stockage, 1 instances chauffées au préalable, 1 unités montées en charge supplémentaires</t>
  </si>
  <si>
    <t>Redondance Stockage d’objets blob de bloc, Stockage Blob, LRS, Niveau d’accès À chaud, 1 000 Go Capacité - À l'utilisation, 10 x 10 000 opérations d’écriture, 10 x 10 000 opérations de listage et de création de conteneur, 10 x 10 000 opérations de lecture, 100 000 opérations de lecture haute priorité Archive, 1 x 10 000 autres opérations. 1 000 Go Extraction de données, 1 000 Go Extraction de données haute priorité Archive, 1 000 Go Écriture de données</t>
  </si>
  <si>
    <t>Azure Database for PostgreSQL</t>
  </si>
  <si>
    <t>Déploiement de Serveur unique, Niveau Usage général, 1 Gen 5 (8 vCore) x 730 Heures, 5 Go de stockage, 100 - Go de stockage de sauvegarde supplémentaire - Redondance LRS</t>
  </si>
  <si>
    <t>Azure Cost Management and Billing</t>
  </si>
  <si>
    <t>Aucuns frais liés aux dépenses Azure gérées. Des fonctionnalités Premium supplémentaires sont disponibles gratuitement jusqu’en décembre 2018. Elles seront ensuite payantes. 1 % des dépenses gérées pour AWS et Google Cloud Platform.</t>
  </si>
  <si>
    <t>Support</t>
  </si>
  <si>
    <t>Licensing Program</t>
  </si>
  <si>
    <t>Microsoft Customer Agreement (MCA)</t>
  </si>
  <si>
    <t>Billing Account</t>
  </si>
  <si>
    <t/>
  </si>
  <si>
    <t>Billing Profile</t>
  </si>
  <si>
    <t>Total</t>
  </si>
  <si>
    <t>Disclaimer</t>
  </si>
  <si>
    <t>All prices shown are in Euro Zone – Euro (€) EUR. This is a summary estimate, not a quote. For up to date pricing information please visit https://azure.microsoft.com/pricing/calculator/</t>
  </si>
  <si>
    <t>This estimate was created at 12/2/2021 7:52:33 PM UTC.</t>
  </si>
  <si>
    <t>Les coûts d'exploitaton comprennent :
 - La base de données pour stocker les informations client
 - Un espace de stockage pour les images des utilisateurs
- Un système de monitoring des coüts Azure
- Le serveur pour l'hébergement de le modèle IA</t>
  </si>
  <si>
    <t>5 utilisateurs d’une licence De base, 5 utilisateurs d’une licence De base + Test, niveau Gratuit - 1 pipeline(s) hébergé(s) Microsoft, 1 pipeline(s) auto-hébergé(s), 0 Go artefacts, 0 minutes d’utilisateur virtuel</t>
  </si>
  <si>
    <t>West Europe</t>
  </si>
  <si>
    <t>This estimate was created at 12/2/2021 8:33:47 PM UTC.</t>
  </si>
  <si>
    <t>Les coûts de développement comprennent :
 - Un serveur pour l'entrainement des modèles
 - Un espace colaboratif pour les acteurs du projet
 - La base de données pour stocker les informations client
 - Un espace de stockage pour les images des utilisateurs
- Un système de monitoring des coüts Azure
- Le serveur pour l'hébergement de le modèle IA</t>
  </si>
  <si>
    <t>Plan de charge estimé</t>
  </si>
  <si>
    <t>Tâches</t>
  </si>
  <si>
    <t>Product Owner (Alicia)</t>
  </si>
  <si>
    <t>Scrum master</t>
  </si>
  <si>
    <t>Designer</t>
  </si>
  <si>
    <t>Data Scientist</t>
  </si>
  <si>
    <t>DataOps Azure</t>
  </si>
  <si>
    <t>intégration mobile</t>
  </si>
  <si>
    <t>Total jours</t>
  </si>
  <si>
    <t>Taux journalier</t>
  </si>
  <si>
    <t>Rédaction des user stories</t>
  </si>
  <si>
    <t>Design de l'application</t>
  </si>
  <si>
    <t>Création de modèle IA</t>
  </si>
  <si>
    <t>Développement application mobile</t>
  </si>
  <si>
    <t>Intégration Azure</t>
  </si>
  <si>
    <t>Recettage</t>
  </si>
  <si>
    <t>Organisation des réunions</t>
  </si>
  <si>
    <t>Coûts</t>
  </si>
  <si>
    <t>Estimation rentabilité</t>
  </si>
  <si>
    <t xml:space="preserve">Développement </t>
  </si>
  <si>
    <t xml:space="preserve">Charges </t>
  </si>
  <si>
    <t>Gains</t>
  </si>
  <si>
    <t>Rentabilité</t>
  </si>
  <si>
    <t>Actuellement le panier moyen sur le site e-commerce est de 125 €, 
l’ojectif est d’augmenter ce panier moyen dans l’application de 30% et donc de passer à 163 €
La marge estimée pour chaque panier est de 40%</t>
  </si>
  <si>
    <t>Lancement</t>
  </si>
  <si>
    <t>Le service marketing estime qu'au premier mois du lancement de la campagne marketing pour la promotion de l'application 
nous devrions acquérir au moins 5000 utilisateurs dont 2000 actifs (au moins une commande) et consolider 30% de nos utilisateurs habituels (3000). 
Pour le second mois, nous estimons pouvoir acquérir 2000 utilisateurs dont 1000 actifs et une perte de 100 utilisateurs acquis le mois précédent et consolider 30% de nos utilisateurs habituels (2500) . 
Nous estimons un rythme de croisière à 500 nouveaux utilisateurs par mois avec une acquisions de 50 nouveaux utilisateurs et une perte de 10 utilisateurs et consolider 30% de nos utilisateurs habituels (2500).</t>
  </si>
  <si>
    <t>Niveau Premium, EP1: 1 Cœurs(s), 3.5 Go de RAM, 250 Go de stockage, 1 instances chauffées au préalable, 1 unités montées en charges supplémentaires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</si>
</sst>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quot;"/>
    <numFmt numFmtId="165" formatCode="[$€]#,##0.00"/>
    <numFmt numFmtId="166" formatCode="#,##0\ [$€-1]"/>
  </numFmts>
  <fonts count="11">
    <font>
      <sz val="12"/>
      <color theme="1"/>
      <name val="Calibri"/>
      <family val="2"/>
      <scheme val="minor"/>
    </font>
    <font>
      <sz val="18"/>
      <color theme="3"/>
      <name val="Calibri Light"/>
      <family val="2"/>
      <scheme val="major"/>
    </font>
    <font>
      <sz val="18"/>
      <color theme="0"/>
      <name val="Trebuchet MS Bold Italic"/>
    </font>
    <font>
      <sz val="18"/>
      <color theme="3"/>
      <name val="Trebuchet MS Bold Italic"/>
    </font>
    <font>
      <sz val="12"/>
      <color theme="1"/>
      <name val="Trebuchet MS Bold Italic"/>
    </font>
    <font>
      <sz val="12"/>
      <color theme="0"/>
      <name val="Trebuchet MS Bold Italic"/>
    </font>
    <font>
      <sz val="10"/>
      <name val="Trebuchet MS Bold Italic"/>
    </font>
    <font>
      <i/>
      <sz val="10"/>
      <name val="Trebuchet MS Bold Italic"/>
    </font>
    <font>
      <b/>
      <sz val="12"/>
      <color theme="1"/>
      <name val="Trebuchet MS Bold Italic"/>
    </font>
    <font>
      <sz val="12"/>
      <color rgb="FF333333"/>
      <name val="Trebuchet MS Bold Italic"/>
    </font>
    <font>
      <sz val="12"/>
      <color theme="3"/>
      <name val="Trebuchet MS Bold Italic"/>
    </font>
  </fonts>
  <fills count="9">
    <fill>
      <patternFill patternType="none"/>
    </fill>
    <fill>
      <patternFill patternType="gray125"/>
    </fill>
    <fill>
      <patternFill patternType="solid">
        <fgColor theme="4" tint="-0.249977111117893"/>
        <bgColor indexed="64"/>
      </patternFill>
    </fill>
    <fill>
      <patternFill patternType="solid">
        <fgColor rgb="FFDDEBF7"/>
      </patternFill>
    </fill>
    <fill>
      <patternFill patternType="solid">
        <fgColor rgb="FFD3D3D3"/>
      </patternFill>
    </fill>
    <fill>
      <patternFill patternType="solid">
        <fgColor theme="0" tint="-0.14999847407452621"/>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11">
    <border>
      <left/>
      <right/>
      <top/>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
      <left style="thin">
        <color rgb="FF002060"/>
      </left>
      <right style="thin">
        <color rgb="FF002060"/>
      </right>
      <top/>
      <bottom style="thin">
        <color rgb="FF002060"/>
      </bottom>
      <diagonal/>
    </border>
    <border>
      <left style="thin">
        <color rgb="FF002060"/>
      </left>
      <right/>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style="thin">
        <color rgb="FF002060"/>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2" borderId="0" xfId="1" applyFont="1" applyFill="1" applyAlignment="1">
      <alignment horizontal="left" vertical="center"/>
    </xf>
    <xf numFmtId="0" fontId="3" fillId="2" borderId="0" xfId="1" applyFont="1" applyFill="1" applyAlignment="1">
      <alignment horizontal="left" vertical="center"/>
    </xf>
    <xf numFmtId="0" fontId="4" fillId="0" borderId="0" xfId="0" applyFont="1"/>
    <xf numFmtId="164" fontId="2" fillId="2" borderId="0" xfId="1" applyNumberFormat="1" applyFont="1" applyFill="1" applyAlignment="1">
      <alignment horizontal="right" vertical="center"/>
    </xf>
    <xf numFmtId="0" fontId="6" fillId="0" borderId="0" xfId="0" applyFont="1" applyAlignment="1">
      <alignment vertical="top" wrapText="1"/>
    </xf>
    <xf numFmtId="165" fontId="6" fillId="0" borderId="0" xfId="0" applyNumberFormat="1" applyFont="1" applyAlignment="1">
      <alignment horizontal="left" vertical="top"/>
    </xf>
    <xf numFmtId="0" fontId="7" fillId="4" borderId="0" xfId="0" applyFont="1" applyFill="1" applyAlignment="1">
      <alignment vertical="top" wrapText="1"/>
    </xf>
    <xf numFmtId="165" fontId="7" fillId="4" borderId="0" xfId="0" applyNumberFormat="1" applyFont="1" applyFill="1" applyAlignment="1">
      <alignment horizontal="left" vertical="top"/>
    </xf>
    <xf numFmtId="0" fontId="4" fillId="2" borderId="0" xfId="0" applyFont="1" applyFill="1"/>
    <xf numFmtId="0" fontId="5" fillId="2" borderId="2" xfId="0" applyFont="1" applyFill="1" applyBorder="1"/>
    <xf numFmtId="2" fontId="5" fillId="2" borderId="2" xfId="0" applyNumberFormat="1" applyFont="1" applyFill="1" applyBorder="1"/>
    <xf numFmtId="0" fontId="8" fillId="0" borderId="3"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2" fillId="6" borderId="2" xfId="0" applyFont="1" applyFill="1" applyBorder="1"/>
    <xf numFmtId="2" fontId="2" fillId="6" borderId="2" xfId="0" applyNumberFormat="1" applyFont="1" applyFill="1" applyBorder="1"/>
    <xf numFmtId="0" fontId="10" fillId="2" borderId="0" xfId="1" applyFont="1" applyFill="1" applyAlignment="1">
      <alignment horizontal="left" vertical="center"/>
    </xf>
    <xf numFmtId="0" fontId="6" fillId="0" borderId="8" xfId="0" applyFont="1" applyBorder="1" applyAlignment="1">
      <alignment vertical="top" wrapText="1"/>
    </xf>
    <xf numFmtId="166" fontId="6" fillId="0" borderId="8" xfId="0" applyNumberFormat="1" applyFont="1" applyBorder="1" applyAlignment="1">
      <alignment horizontal="right" vertical="top"/>
    </xf>
    <xf numFmtId="0" fontId="6" fillId="3" borderId="7" xfId="0" applyFont="1" applyFill="1" applyBorder="1" applyAlignment="1">
      <alignment vertical="top" wrapText="1"/>
    </xf>
    <xf numFmtId="165" fontId="6" fillId="3" borderId="7" xfId="0" applyNumberFormat="1" applyFont="1" applyFill="1" applyBorder="1" applyAlignment="1">
      <alignment horizontal="left" vertical="top"/>
    </xf>
    <xf numFmtId="0" fontId="6" fillId="0" borderId="7" xfId="0" applyFont="1" applyBorder="1" applyAlignment="1">
      <alignment vertical="top" wrapText="1"/>
    </xf>
    <xf numFmtId="166" fontId="6" fillId="0" borderId="7" xfId="0" applyNumberFormat="1" applyFont="1" applyBorder="1" applyAlignment="1">
      <alignment horizontal="right" vertical="top"/>
    </xf>
    <xf numFmtId="0" fontId="4" fillId="0" borderId="7" xfId="0" applyFont="1" applyBorder="1"/>
    <xf numFmtId="1" fontId="4" fillId="0" borderId="7" xfId="0" applyNumberFormat="1" applyFont="1" applyBorder="1"/>
    <xf numFmtId="164" fontId="4" fillId="0" borderId="0" xfId="0" applyNumberFormat="1" applyFont="1"/>
    <xf numFmtId="0" fontId="7" fillId="4" borderId="0" xfId="0" applyFont="1" applyFill="1" applyAlignment="1">
      <alignment vertical="top" wrapText="1"/>
    </xf>
    <xf numFmtId="165" fontId="7" fillId="4" borderId="0" xfId="0" applyNumberFormat="1" applyFont="1" applyFill="1" applyAlignment="1">
      <alignment horizontal="left" vertical="top"/>
    </xf>
    <xf numFmtId="0" fontId="4" fillId="5" borderId="0" xfId="1" applyFont="1" applyFill="1" applyAlignment="1">
      <alignment horizontal="left" vertical="top" wrapText="1"/>
    </xf>
    <xf numFmtId="0" fontId="4" fillId="5" borderId="0" xfId="1" applyFont="1" applyFill="1" applyAlignment="1">
      <alignment horizontal="left" vertical="top"/>
    </xf>
    <xf numFmtId="0" fontId="2" fillId="2" borderId="0" xfId="1" applyFont="1" applyFill="1" applyAlignment="1">
      <alignment horizontal="right" vertical="center"/>
    </xf>
    <xf numFmtId="0" fontId="9" fillId="0" borderId="0" xfId="0" applyFont="1" applyAlignment="1">
      <alignment horizontal="left" vertical="top" wrapText="1"/>
    </xf>
    <xf numFmtId="0" fontId="9" fillId="0" borderId="0" xfId="0" applyFont="1" applyAlignment="1">
      <alignment horizontal="left" vertical="top"/>
    </xf>
    <xf numFmtId="0" fontId="5" fillId="7" borderId="9" xfId="0" applyFont="1" applyFill="1" applyBorder="1" applyAlignment="1">
      <alignment horizontal="center"/>
    </xf>
    <xf numFmtId="0" fontId="5" fillId="7" borderId="1" xfId="0" applyFont="1" applyFill="1" applyBorder="1" applyAlignment="1">
      <alignment horizontal="center"/>
    </xf>
    <xf numFmtId="0" fontId="5" fillId="7" borderId="10" xfId="0" applyFont="1" applyFill="1" applyBorder="1" applyAlignment="1">
      <alignment horizontal="center"/>
    </xf>
    <xf numFmtId="0" fontId="5" fillId="8" borderId="9" xfId="0" applyFont="1" applyFill="1" applyBorder="1" applyAlignment="1">
      <alignment horizontal="center"/>
    </xf>
    <xf numFmtId="0" fontId="5" fillId="8" borderId="1" xfId="0" applyFont="1" applyFill="1" applyBorder="1" applyAlignment="1">
      <alignment horizontal="center"/>
    </xf>
    <xf numFmtId="0" fontId="5" fillId="8" borderId="10" xfId="0" applyFont="1" applyFill="1" applyBorder="1" applyAlignment="1">
      <alignment horizontal="center"/>
    </xf>
  </cellXfs>
  <cellStyles count="2">
    <cellStyle name="Normal" xfId="0" builtinId="0"/>
    <cellStyle name="Titr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Estimation rentabilité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numRef>
              <c:f>'Estimation rentabilité'!$B$5:$M$5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'Estimation rentabilité'!$B$14:$M$14</c:f>
              <c:numCache>
                <c:formatCode>0</c:formatCode>
                <c:ptCount val="12"/>
                <c:pt idx="0">
                  <c:v>-26830.878846067968</c:v>
                </c:pt>
                <c:pt idx="1">
                  <c:v>-53661.757692135936</c:v>
                </c:pt>
                <c:pt idx="2">
                  <c:v>-80492.636538203908</c:v>
                </c:pt>
                <c:pt idx="3">
                  <c:v>-107323.51538427187</c:v>
                </c:pt>
                <c:pt idx="4">
                  <c:v>-134154.39423033985</c:v>
                </c:pt>
                <c:pt idx="5">
                  <c:v>-61211.477693922221</c:v>
                </c:pt>
                <c:pt idx="6">
                  <c:v>-12268.561157504591</c:v>
                </c:pt>
                <c:pt idx="7">
                  <c:v>31274.355378913038</c:v>
                </c:pt>
                <c:pt idx="8">
                  <c:v>74817.271915330668</c:v>
                </c:pt>
                <c:pt idx="9">
                  <c:v>120417.27191533067</c:v>
                </c:pt>
                <c:pt idx="10">
                  <c:v>166017.27191533067</c:v>
                </c:pt>
                <c:pt idx="11">
                  <c:v>211617.27191533067</c:v>
                </c:pt>
              </c:numCache>
            </c:numRef>
          </c:val>
          <c:extLst>
            <c:ext xmlns:c16="http://schemas.microsoft.com/office/drawing/2014/chart" uri="{C3380CC4-5D6E-409C-BE32-E72D297353CC}">
              <c16:uniqueId val="{00000000-2C9C-6C41-9CC5-ECA9EAA656A0}"/>
            </c:ext>
          </c:extLst>
        </c:ser>
        <c:dLbls>
          <c:showLegendKey val="0"/>
          <c:showVal val="0"/>
          <c:showCatName val="0"/>
          <c:showSerName val="0"/>
          <c:showPercent val="0"/>
          <c:showBubbleSize val="0"/>
        </c:dLbls>
        <c:gapWidth val="219"/>
        <c:overlap val="-27"/>
        <c:axId val="1842799152"/>
        <c:axId val="1843327504"/>
      </c:barChart>
      <c:catAx>
        <c:axId val="18427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43327504"/>
        <c:crosses val="autoZero"/>
        <c:auto val="1"/>
        <c:lblAlgn val="ctr"/>
        <c:lblOffset val="100"/>
        <c:noMultiLvlLbl val="0"/>
      </c:catAx>
      <c:valAx>
        <c:axId val="1843327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42799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57150</xdr:colOff>
      <xdr:row>18</xdr:row>
      <xdr:rowOff>965200</xdr:rowOff>
    </xdr:from>
    <xdr:to>
      <xdr:col>7</xdr:col>
      <xdr:colOff>501650</xdr:colOff>
      <xdr:row>33</xdr:row>
      <xdr:rowOff>12700</xdr:rowOff>
    </xdr:to>
    <xdr:graphicFrame macro="">
      <xdr:nvGraphicFramePr>
        <xdr:cNvPr id="2" name="Graphique 1">
          <a:extLst>
            <a:ext uri="{FF2B5EF4-FFF2-40B4-BE49-F238E27FC236}">
              <a16:creationId xmlns:a16="http://schemas.microsoft.com/office/drawing/2014/main" id="{DD0DFA82-8DE9-5A40-8024-87835D02E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B494-594F-1943-B410-980CE373DD85}">
  <dimension ref="A1:F24"/>
  <sheetViews>
    <sheetView showGridLines="0" zoomScale="111" zoomScaleNormal="111" workbookViewId="0">
      <selection activeCell="G5" sqref="G5"/>
    </sheetView>
  </sheetViews>
  <sheetFormatPr baseColWidth="10" defaultRowHeight="16"/>
  <cols>
    <col min="1" max="1" width="16.1640625" style="3" customWidth="1"/>
    <col min="2" max="2" width="16" style="3" customWidth="1"/>
    <col min="3" max="3" width="45.1640625" style="3" customWidth="1"/>
    <col min="4" max="4" width="20.33203125" style="3" customWidth="1"/>
    <col min="5" max="5" width="21.5" style="3" customWidth="1"/>
    <col min="6" max="16384" width="10.83203125" style="3"/>
  </cols>
  <sheetData>
    <row r="1" spans="1:6" ht="23">
      <c r="A1" s="1" t="s">
        <v>1</v>
      </c>
      <c r="B1" s="2"/>
      <c r="C1" s="2"/>
      <c r="D1" s="2"/>
      <c r="E1" s="2"/>
    </row>
    <row r="4" spans="1:6" ht="23">
      <c r="A4" s="1" t="s">
        <v>2</v>
      </c>
      <c r="B4" s="2"/>
      <c r="C4" s="2"/>
      <c r="D4" s="1" t="s">
        <v>7</v>
      </c>
      <c r="E4" s="4">
        <f>SUM(D7:D14)</f>
        <v>1615.439423033984</v>
      </c>
      <c r="F4" s="28"/>
    </row>
    <row r="5" spans="1:6" ht="140" customHeight="1">
      <c r="A5" s="31" t="s">
        <v>41</v>
      </c>
      <c r="B5" s="32"/>
      <c r="C5" s="32"/>
      <c r="D5" s="32"/>
      <c r="E5" s="32"/>
    </row>
    <row r="6" spans="1:6">
      <c r="A6" s="22" t="s">
        <v>15</v>
      </c>
      <c r="B6" s="22" t="s">
        <v>16</v>
      </c>
      <c r="C6" s="22" t="s">
        <v>6</v>
      </c>
      <c r="D6" s="23" t="s">
        <v>17</v>
      </c>
      <c r="E6" s="23" t="s">
        <v>18</v>
      </c>
    </row>
    <row r="7" spans="1:6" ht="42">
      <c r="A7" s="24" t="s">
        <v>9</v>
      </c>
      <c r="B7" s="24" t="s">
        <v>19</v>
      </c>
      <c r="C7" s="24" t="s">
        <v>10</v>
      </c>
      <c r="D7" s="25">
        <v>73.674809092127006</v>
      </c>
      <c r="E7" s="25">
        <v>0</v>
      </c>
    </row>
    <row r="8" spans="1:6" ht="56">
      <c r="A8" s="24" t="s">
        <v>11</v>
      </c>
      <c r="B8" s="24" t="s">
        <v>20</v>
      </c>
      <c r="C8" s="24" t="s">
        <v>21</v>
      </c>
      <c r="D8" s="25">
        <v>272.07520207207608</v>
      </c>
      <c r="E8" s="25">
        <v>0</v>
      </c>
    </row>
    <row r="9" spans="1:6" ht="140">
      <c r="A9" s="24" t="s">
        <v>8</v>
      </c>
      <c r="B9" s="24" t="s">
        <v>19</v>
      </c>
      <c r="C9" s="24" t="s">
        <v>22</v>
      </c>
      <c r="D9" s="25">
        <v>168.68061447773857</v>
      </c>
      <c r="E9" s="25">
        <v>0</v>
      </c>
    </row>
    <row r="10" spans="1:6" ht="56">
      <c r="A10" s="24" t="s">
        <v>23</v>
      </c>
      <c r="B10" s="24" t="s">
        <v>20</v>
      </c>
      <c r="C10" s="24" t="s">
        <v>24</v>
      </c>
      <c r="D10" s="25">
        <v>512.68208815254764</v>
      </c>
      <c r="E10" s="25">
        <v>0</v>
      </c>
    </row>
    <row r="11" spans="1:6" ht="140">
      <c r="A11" s="24" t="s">
        <v>12</v>
      </c>
      <c r="B11" s="24" t="s">
        <v>20</v>
      </c>
      <c r="C11" s="24" t="s">
        <v>13</v>
      </c>
      <c r="D11" s="25">
        <v>1.429017996695396</v>
      </c>
      <c r="E11" s="25">
        <v>0</v>
      </c>
    </row>
    <row r="12" spans="1:6" ht="70">
      <c r="A12" s="24" t="s">
        <v>25</v>
      </c>
      <c r="B12" s="24"/>
      <c r="C12" s="24" t="s">
        <v>26</v>
      </c>
      <c r="D12" s="25">
        <v>0</v>
      </c>
      <c r="E12" s="25">
        <v>0</v>
      </c>
    </row>
    <row r="13" spans="1:6" ht="70">
      <c r="A13" s="24" t="s">
        <v>5</v>
      </c>
      <c r="B13" s="24"/>
      <c r="C13" s="24" t="s">
        <v>38</v>
      </c>
      <c r="D13" s="25">
        <v>232.21542446300182</v>
      </c>
      <c r="E13" s="25">
        <v>0</v>
      </c>
    </row>
    <row r="14" spans="1:6" ht="28">
      <c r="A14" s="24" t="s">
        <v>3</v>
      </c>
      <c r="B14" s="24" t="s">
        <v>39</v>
      </c>
      <c r="C14" s="24" t="s">
        <v>4</v>
      </c>
      <c r="D14" s="25">
        <v>354.68226677979726</v>
      </c>
      <c r="E14" s="25">
        <v>0</v>
      </c>
    </row>
    <row r="15" spans="1:6">
      <c r="A15" s="24" t="s">
        <v>27</v>
      </c>
      <c r="B15" s="24"/>
      <c r="C15" s="24" t="s">
        <v>27</v>
      </c>
      <c r="D15" s="25">
        <v>0</v>
      </c>
      <c r="E15" s="25">
        <v>0</v>
      </c>
    </row>
    <row r="16" spans="1:6">
      <c r="A16" s="24"/>
      <c r="B16" s="24"/>
      <c r="C16" s="24" t="s">
        <v>28</v>
      </c>
      <c r="D16" s="25" t="s">
        <v>29</v>
      </c>
      <c r="E16" s="25"/>
    </row>
    <row r="17" spans="1:5">
      <c r="A17" s="24"/>
      <c r="B17" s="24"/>
      <c r="C17" s="24" t="s">
        <v>30</v>
      </c>
      <c r="D17" s="25" t="s">
        <v>31</v>
      </c>
      <c r="E17" s="25"/>
    </row>
    <row r="18" spans="1:5">
      <c r="A18" s="24"/>
      <c r="B18" s="24"/>
      <c r="C18" s="24" t="s">
        <v>32</v>
      </c>
      <c r="D18" s="25" t="s">
        <v>31</v>
      </c>
      <c r="E18" s="25"/>
    </row>
    <row r="19" spans="1:5">
      <c r="A19" s="5"/>
      <c r="B19" s="5"/>
      <c r="C19" s="20" t="s">
        <v>33</v>
      </c>
      <c r="D19" s="21">
        <v>1615.4394230339838</v>
      </c>
      <c r="E19" s="21">
        <v>0</v>
      </c>
    </row>
    <row r="20" spans="1:5">
      <c r="A20" s="5"/>
      <c r="B20" s="5"/>
      <c r="C20" s="5"/>
      <c r="D20" s="6"/>
      <c r="E20" s="6"/>
    </row>
    <row r="21" spans="1:5">
      <c r="A21" s="5" t="s">
        <v>34</v>
      </c>
      <c r="B21" s="5"/>
      <c r="C21" s="5"/>
      <c r="D21" s="6"/>
      <c r="E21" s="6"/>
    </row>
    <row r="22" spans="1:5">
      <c r="A22" s="29" t="s">
        <v>35</v>
      </c>
      <c r="B22" s="29"/>
      <c r="C22" s="29"/>
      <c r="D22" s="30"/>
      <c r="E22" s="30"/>
    </row>
    <row r="23" spans="1:5">
      <c r="A23" s="29" t="s">
        <v>40</v>
      </c>
      <c r="B23" s="29"/>
      <c r="C23" s="29"/>
      <c r="D23" s="30"/>
      <c r="E23" s="30"/>
    </row>
    <row r="24" spans="1:5">
      <c r="A24" s="7"/>
      <c r="B24" s="7"/>
      <c r="C24" s="7"/>
      <c r="D24" s="8"/>
      <c r="E24" s="8"/>
    </row>
  </sheetData>
  <mergeCells count="3">
    <mergeCell ref="A22:E22"/>
    <mergeCell ref="A23:E23"/>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3A852-2326-9B46-88C6-373069E428CE}">
  <dimension ref="A1:E22"/>
  <sheetViews>
    <sheetView showGridLines="0" tabSelected="1" topLeftCell="A6" zoomScale="111" zoomScaleNormal="111" workbookViewId="0">
      <selection activeCell="H9" sqref="H9"/>
    </sheetView>
  </sheetViews>
  <sheetFormatPr baseColWidth="10" defaultRowHeight="16"/>
  <cols>
    <col min="1" max="1" width="13.83203125" style="3" customWidth="1"/>
    <col min="2" max="2" width="16.5" style="3" customWidth="1"/>
    <col min="3" max="3" width="49.6640625" style="3" customWidth="1"/>
    <col min="4" max="4" width="37.33203125" style="3" customWidth="1"/>
    <col min="5" max="5" width="18.5" style="3" customWidth="1"/>
    <col min="6" max="16384" width="10.83203125" style="3"/>
  </cols>
  <sheetData>
    <row r="1" spans="1:5" ht="23">
      <c r="A1" s="1" t="s">
        <v>1</v>
      </c>
      <c r="B1" s="2"/>
      <c r="C1" s="2"/>
      <c r="D1" s="2"/>
      <c r="E1" s="2"/>
    </row>
    <row r="4" spans="1:5" ht="23">
      <c r="A4" s="1" t="s">
        <v>14</v>
      </c>
      <c r="B4" s="2"/>
      <c r="C4" s="33" t="s">
        <v>7</v>
      </c>
      <c r="D4" s="33"/>
      <c r="E4" s="4">
        <f>SUM(D7:D13)</f>
        <v>1028.5417317911847</v>
      </c>
    </row>
    <row r="5" spans="1:5" ht="104" customHeight="1">
      <c r="A5" s="31" t="s">
        <v>37</v>
      </c>
      <c r="B5" s="32"/>
      <c r="C5" s="32"/>
      <c r="D5" s="32"/>
      <c r="E5" s="32"/>
    </row>
    <row r="6" spans="1:5">
      <c r="A6" s="22" t="s">
        <v>15</v>
      </c>
      <c r="B6" s="22" t="s">
        <v>16</v>
      </c>
      <c r="C6" s="22" t="s">
        <v>6</v>
      </c>
      <c r="D6" s="23" t="s">
        <v>17</v>
      </c>
      <c r="E6" s="23" t="s">
        <v>18</v>
      </c>
    </row>
    <row r="7" spans="1:5" ht="42">
      <c r="A7" s="24" t="s">
        <v>9</v>
      </c>
      <c r="B7" s="24" t="s">
        <v>19</v>
      </c>
      <c r="C7" s="24" t="s">
        <v>10</v>
      </c>
      <c r="D7" s="25">
        <v>73.674809092127006</v>
      </c>
      <c r="E7" s="25">
        <v>0</v>
      </c>
    </row>
    <row r="8" spans="1:5" ht="42">
      <c r="A8" s="24" t="s">
        <v>11</v>
      </c>
      <c r="B8" s="24" t="s">
        <v>20</v>
      </c>
      <c r="C8" s="24" t="s">
        <v>68</v>
      </c>
      <c r="D8" s="25">
        <v>272.07520207207608</v>
      </c>
      <c r="E8" s="25">
        <v>0</v>
      </c>
    </row>
    <row r="9" spans="1:5" ht="126">
      <c r="A9" s="24" t="s">
        <v>8</v>
      </c>
      <c r="B9" s="24" t="s">
        <v>19</v>
      </c>
      <c r="C9" s="24" t="s">
        <v>22</v>
      </c>
      <c r="D9" s="25">
        <v>168.68061447773857</v>
      </c>
      <c r="E9" s="25">
        <v>0</v>
      </c>
    </row>
    <row r="10" spans="1:5" ht="56">
      <c r="A10" s="24" t="s">
        <v>23</v>
      </c>
      <c r="B10" s="24" t="s">
        <v>20</v>
      </c>
      <c r="C10" s="24" t="s">
        <v>24</v>
      </c>
      <c r="D10" s="25">
        <v>512.68208815254764</v>
      </c>
      <c r="E10" s="25">
        <v>0</v>
      </c>
    </row>
    <row r="11" spans="1:5" ht="126">
      <c r="A11" s="24" t="s">
        <v>12</v>
      </c>
      <c r="B11" s="24" t="s">
        <v>20</v>
      </c>
      <c r="C11" s="24" t="s">
        <v>13</v>
      </c>
      <c r="D11" s="25">
        <v>1.429017996695396</v>
      </c>
      <c r="E11" s="25">
        <v>0</v>
      </c>
    </row>
    <row r="12" spans="1:5" ht="70">
      <c r="A12" s="24" t="s">
        <v>25</v>
      </c>
      <c r="B12" s="24"/>
      <c r="C12" s="24" t="s">
        <v>26</v>
      </c>
      <c r="D12" s="25">
        <v>0</v>
      </c>
      <c r="E12" s="25">
        <v>0</v>
      </c>
    </row>
    <row r="13" spans="1:5">
      <c r="A13" s="24" t="s">
        <v>27</v>
      </c>
      <c r="B13" s="24"/>
      <c r="C13" s="24" t="s">
        <v>27</v>
      </c>
      <c r="D13" s="25">
        <v>0</v>
      </c>
      <c r="E13" s="25">
        <v>0</v>
      </c>
    </row>
    <row r="14" spans="1:5">
      <c r="A14" s="24"/>
      <c r="B14" s="24"/>
      <c r="C14" s="24" t="s">
        <v>28</v>
      </c>
      <c r="D14" s="25" t="s">
        <v>29</v>
      </c>
      <c r="E14" s="25"/>
    </row>
    <row r="15" spans="1:5">
      <c r="A15" s="24"/>
      <c r="B15" s="24"/>
      <c r="C15" s="24" t="s">
        <v>30</v>
      </c>
      <c r="D15" s="25" t="s">
        <v>31</v>
      </c>
      <c r="E15" s="25"/>
    </row>
    <row r="16" spans="1:5">
      <c r="A16" s="24"/>
      <c r="B16" s="24"/>
      <c r="C16" s="24" t="s">
        <v>32</v>
      </c>
      <c r="D16" s="25" t="s">
        <v>31</v>
      </c>
      <c r="E16" s="25"/>
    </row>
    <row r="17" spans="1:5">
      <c r="A17" s="5"/>
      <c r="B17" s="5"/>
      <c r="C17" s="20" t="s">
        <v>33</v>
      </c>
      <c r="D17" s="21">
        <v>1028.5417317911847</v>
      </c>
      <c r="E17" s="21">
        <v>0</v>
      </c>
    </row>
    <row r="18" spans="1:5">
      <c r="A18" s="5"/>
      <c r="B18" s="5"/>
      <c r="C18" s="5"/>
      <c r="D18" s="6"/>
      <c r="E18" s="6"/>
    </row>
    <row r="19" spans="1:5">
      <c r="A19" s="5" t="s">
        <v>34</v>
      </c>
      <c r="B19" s="5"/>
      <c r="C19" s="5"/>
      <c r="D19" s="6"/>
      <c r="E19" s="6"/>
    </row>
    <row r="20" spans="1:5">
      <c r="A20" s="29" t="s">
        <v>35</v>
      </c>
      <c r="B20" s="29"/>
      <c r="C20" s="29"/>
      <c r="D20" s="30"/>
      <c r="E20" s="30"/>
    </row>
    <row r="21" spans="1:5">
      <c r="A21" s="29" t="s">
        <v>36</v>
      </c>
      <c r="B21" s="29"/>
      <c r="C21" s="29"/>
      <c r="D21" s="30"/>
      <c r="E21" s="30"/>
    </row>
    <row r="22" spans="1:5">
      <c r="A22" s="7"/>
      <c r="B22" s="7"/>
      <c r="C22" s="7"/>
      <c r="D22" s="8"/>
      <c r="E22" s="8"/>
    </row>
  </sheetData>
  <mergeCells count="4">
    <mergeCell ref="C4:D4"/>
    <mergeCell ref="A20:E20"/>
    <mergeCell ref="A21:E21"/>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4C00-6051-C246-B8E5-3F0DA6B8E2A7}">
  <dimension ref="A1:I13"/>
  <sheetViews>
    <sheetView showGridLines="0" workbookViewId="0"/>
  </sheetViews>
  <sheetFormatPr baseColWidth="10" defaultRowHeight="16"/>
  <cols>
    <col min="1" max="1" width="35.5" bestFit="1" customWidth="1"/>
    <col min="2" max="2" width="22.83203125" bestFit="1" customWidth="1"/>
    <col min="3" max="3" width="14.1640625" bestFit="1" customWidth="1"/>
    <col min="4" max="4" width="9.5" bestFit="1" customWidth="1"/>
    <col min="5" max="5" width="14.6640625" bestFit="1" customWidth="1"/>
    <col min="6" max="6" width="15.1640625" bestFit="1" customWidth="1"/>
    <col min="7" max="7" width="19.1640625" bestFit="1" customWidth="1"/>
    <col min="8" max="8" width="12" bestFit="1" customWidth="1"/>
    <col min="9" max="9" width="15.5" bestFit="1" customWidth="1"/>
  </cols>
  <sheetData>
    <row r="1" spans="1:9" ht="23">
      <c r="A1" s="1" t="s">
        <v>42</v>
      </c>
      <c r="B1" s="2"/>
      <c r="C1" s="2"/>
      <c r="D1" s="2"/>
      <c r="E1" s="2"/>
      <c r="F1" s="2"/>
      <c r="G1" s="2"/>
      <c r="H1" s="9"/>
      <c r="I1" s="9"/>
    </row>
    <row r="2" spans="1:9">
      <c r="A2" s="3"/>
      <c r="B2" s="3"/>
      <c r="C2" s="3"/>
      <c r="D2" s="3"/>
      <c r="E2" s="3"/>
      <c r="F2" s="3"/>
      <c r="G2" s="3"/>
      <c r="H2" s="3"/>
      <c r="I2" s="3"/>
    </row>
    <row r="3" spans="1:9">
      <c r="A3" s="3"/>
      <c r="B3" s="3"/>
      <c r="C3" s="3"/>
      <c r="D3" s="3"/>
      <c r="E3" s="3"/>
      <c r="F3" s="3"/>
      <c r="G3" s="3"/>
      <c r="H3" s="3"/>
      <c r="I3" s="3"/>
    </row>
    <row r="4" spans="1:9">
      <c r="A4" s="10" t="s">
        <v>43</v>
      </c>
      <c r="B4" s="10" t="s">
        <v>44</v>
      </c>
      <c r="C4" s="10" t="s">
        <v>45</v>
      </c>
      <c r="D4" s="10" t="s">
        <v>46</v>
      </c>
      <c r="E4" s="10" t="s">
        <v>47</v>
      </c>
      <c r="F4" s="10" t="s">
        <v>48</v>
      </c>
      <c r="G4" s="10" t="s">
        <v>49</v>
      </c>
      <c r="H4" s="10" t="s">
        <v>50</v>
      </c>
      <c r="I4" s="10" t="s">
        <v>0</v>
      </c>
    </row>
    <row r="5" spans="1:9">
      <c r="A5" s="10" t="s">
        <v>51</v>
      </c>
      <c r="B5" s="11">
        <v>500</v>
      </c>
      <c r="C5" s="11">
        <v>450</v>
      </c>
      <c r="D5" s="11">
        <v>350</v>
      </c>
      <c r="E5" s="11">
        <v>650</v>
      </c>
      <c r="F5" s="11">
        <v>700</v>
      </c>
      <c r="G5" s="11">
        <v>450</v>
      </c>
      <c r="H5" s="11"/>
      <c r="I5" s="11"/>
    </row>
    <row r="6" spans="1:9">
      <c r="A6" s="12" t="s">
        <v>52</v>
      </c>
      <c r="B6" s="13">
        <v>10</v>
      </c>
      <c r="C6" s="13"/>
      <c r="D6" s="13"/>
      <c r="E6" s="13"/>
      <c r="F6" s="13"/>
      <c r="G6" s="14"/>
      <c r="H6" s="10">
        <f>SUM(B6:G6)</f>
        <v>10</v>
      </c>
      <c r="I6" s="11">
        <f>B6*B5</f>
        <v>5000</v>
      </c>
    </row>
    <row r="7" spans="1:9">
      <c r="A7" s="15" t="s">
        <v>53</v>
      </c>
      <c r="B7" s="15"/>
      <c r="C7" s="15"/>
      <c r="D7" s="15">
        <v>15</v>
      </c>
      <c r="E7" s="15"/>
      <c r="F7" s="15"/>
      <c r="G7" s="16"/>
      <c r="H7" s="10">
        <f t="shared" ref="H7:H11" si="0">SUM(B7:G7)</f>
        <v>15</v>
      </c>
      <c r="I7" s="11">
        <f>D7*D5</f>
        <v>5250</v>
      </c>
    </row>
    <row r="8" spans="1:9">
      <c r="A8" s="15" t="s">
        <v>54</v>
      </c>
      <c r="B8" s="15"/>
      <c r="C8" s="15"/>
      <c r="D8" s="15"/>
      <c r="E8" s="15">
        <v>25</v>
      </c>
      <c r="F8" s="15"/>
      <c r="G8" s="16"/>
      <c r="H8" s="10">
        <f t="shared" si="0"/>
        <v>25</v>
      </c>
      <c r="I8" s="11">
        <f>E8*E5</f>
        <v>16250</v>
      </c>
    </row>
    <row r="9" spans="1:9">
      <c r="A9" s="15" t="s">
        <v>55</v>
      </c>
      <c r="B9" s="15"/>
      <c r="C9" s="15"/>
      <c r="D9" s="15"/>
      <c r="E9" s="15"/>
      <c r="F9" s="15"/>
      <c r="G9" s="16">
        <v>20</v>
      </c>
      <c r="H9" s="10">
        <f t="shared" si="0"/>
        <v>20</v>
      </c>
      <c r="I9" s="11">
        <f>G9*G5</f>
        <v>9000</v>
      </c>
    </row>
    <row r="10" spans="1:9">
      <c r="A10" s="15" t="s">
        <v>56</v>
      </c>
      <c r="B10" s="15"/>
      <c r="C10" s="15"/>
      <c r="D10" s="15"/>
      <c r="E10" s="15"/>
      <c r="F10" s="15">
        <v>30</v>
      </c>
      <c r="G10" s="16"/>
      <c r="H10" s="10">
        <f t="shared" si="0"/>
        <v>30</v>
      </c>
      <c r="I10" s="11">
        <f>F10*F5</f>
        <v>21000</v>
      </c>
    </row>
    <row r="11" spans="1:9">
      <c r="A11" s="15" t="s">
        <v>57</v>
      </c>
      <c r="B11" s="15">
        <v>5</v>
      </c>
      <c r="C11" s="15"/>
      <c r="D11" s="15"/>
      <c r="E11" s="15"/>
      <c r="F11" s="15"/>
      <c r="G11" s="16"/>
      <c r="H11" s="10">
        <f t="shared" si="0"/>
        <v>5</v>
      </c>
      <c r="I11" s="11">
        <f>B11*B5</f>
        <v>2500</v>
      </c>
    </row>
    <row r="12" spans="1:9">
      <c r="A12" s="15" t="s">
        <v>58</v>
      </c>
      <c r="B12" s="15"/>
      <c r="C12" s="15">
        <v>10</v>
      </c>
      <c r="D12" s="15"/>
      <c r="E12" s="15"/>
      <c r="F12" s="15"/>
      <c r="G12" s="16"/>
      <c r="H12" s="10">
        <f>C12</f>
        <v>10</v>
      </c>
      <c r="I12" s="11">
        <f>C12*C5</f>
        <v>4500</v>
      </c>
    </row>
    <row r="13" spans="1:9" ht="23">
      <c r="A13" s="3"/>
      <c r="B13" s="3"/>
      <c r="C13" s="3"/>
      <c r="D13" s="3"/>
      <c r="E13" s="3"/>
      <c r="F13" s="3"/>
      <c r="G13" s="3"/>
      <c r="H13" s="17">
        <f>SUM(H6:H12)</f>
        <v>115</v>
      </c>
      <c r="I13" s="18">
        <f>SUM(I6:I11)</f>
        <v>59000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24851-DACF-FF4B-B3D3-FD3E2E41B0EB}">
  <dimension ref="A1:M19"/>
  <sheetViews>
    <sheetView showGridLines="0" workbookViewId="0">
      <selection activeCell="P23" sqref="P23"/>
    </sheetView>
  </sheetViews>
  <sheetFormatPr baseColWidth="10" defaultRowHeight="16"/>
  <cols>
    <col min="1" max="1" width="34" style="3" customWidth="1"/>
    <col min="2" max="16384" width="10.83203125" style="3"/>
  </cols>
  <sheetData>
    <row r="1" spans="1:13" ht="32" customHeight="1">
      <c r="A1" s="1" t="s">
        <v>60</v>
      </c>
      <c r="B1" s="19"/>
      <c r="C1" s="19"/>
      <c r="D1" s="19"/>
      <c r="E1" s="19"/>
      <c r="F1" s="19"/>
      <c r="G1" s="19"/>
      <c r="H1" s="9"/>
      <c r="I1" s="9"/>
      <c r="J1" s="9"/>
      <c r="K1" s="9"/>
      <c r="L1" s="9"/>
      <c r="M1" s="9"/>
    </row>
    <row r="4" spans="1:13">
      <c r="A4" s="26"/>
      <c r="B4" s="36" t="s">
        <v>2</v>
      </c>
      <c r="C4" s="37"/>
      <c r="D4" s="37"/>
      <c r="E4" s="37"/>
      <c r="F4" s="38"/>
      <c r="G4" s="39" t="s">
        <v>66</v>
      </c>
      <c r="H4" s="40"/>
      <c r="I4" s="40"/>
      <c r="J4" s="40"/>
      <c r="K4" s="40"/>
      <c r="L4" s="40"/>
      <c r="M4" s="41"/>
    </row>
    <row r="5" spans="1:13">
      <c r="A5" s="26" t="s">
        <v>59</v>
      </c>
      <c r="B5" s="26">
        <v>1</v>
      </c>
      <c r="C5" s="26">
        <v>2</v>
      </c>
      <c r="D5" s="26">
        <v>3</v>
      </c>
      <c r="E5" s="26">
        <v>4</v>
      </c>
      <c r="F5" s="26">
        <v>5</v>
      </c>
      <c r="G5" s="26">
        <v>6</v>
      </c>
      <c r="H5" s="26">
        <v>7</v>
      </c>
      <c r="I5" s="26">
        <v>8</v>
      </c>
      <c r="J5" s="26">
        <v>9</v>
      </c>
      <c r="K5" s="26">
        <v>10</v>
      </c>
      <c r="L5" s="26">
        <v>11</v>
      </c>
      <c r="M5" s="26">
        <v>12</v>
      </c>
    </row>
    <row r="6" spans="1:13">
      <c r="A6" s="26" t="s">
        <v>61</v>
      </c>
      <c r="B6" s="27">
        <f>'Dimensionnement (dev)'!E4</f>
        <v>1615.439423033984</v>
      </c>
      <c r="C6" s="27">
        <f>'Dimensionnement (dev)'!E4</f>
        <v>1615.439423033984</v>
      </c>
      <c r="D6" s="27">
        <f>'Dimensionnement (dev)'!E4</f>
        <v>1615.439423033984</v>
      </c>
      <c r="E6" s="27">
        <f>'Dimensionnement (dev)'!E4</f>
        <v>1615.439423033984</v>
      </c>
      <c r="F6" s="27">
        <f>'Dimensionnement (dev)'!E4</f>
        <v>1615.439423033984</v>
      </c>
      <c r="G6" s="27"/>
      <c r="H6" s="27"/>
      <c r="I6" s="27"/>
      <c r="J6" s="27"/>
      <c r="K6" s="27"/>
      <c r="L6" s="27"/>
      <c r="M6" s="27"/>
    </row>
    <row r="7" spans="1:13">
      <c r="A7" s="26" t="s">
        <v>14</v>
      </c>
      <c r="B7" s="27"/>
      <c r="C7" s="27"/>
      <c r="D7" s="27"/>
      <c r="E7" s="27"/>
      <c r="F7" s="27"/>
      <c r="G7" s="27">
        <f>'Dimensionnement (expl)'!E4</f>
        <v>1028.5417317911847</v>
      </c>
      <c r="H7" s="27">
        <f>'Dimensionnement (expl)'!E4</f>
        <v>1028.5417317911847</v>
      </c>
      <c r="I7" s="27">
        <f>'Dimensionnement (expl)'!E4</f>
        <v>1028.5417317911847</v>
      </c>
      <c r="J7" s="27">
        <f>'Dimensionnement (expl)'!E4</f>
        <v>1028.5417317911847</v>
      </c>
      <c r="K7" s="27">
        <f>'Dimensionnement (expl)'!F4</f>
        <v>0</v>
      </c>
      <c r="L7" s="27">
        <f>'Dimensionnement (expl)'!G4</f>
        <v>0</v>
      </c>
      <c r="M7" s="27">
        <f>'Dimensionnement (expl)'!H4</f>
        <v>0</v>
      </c>
    </row>
    <row r="8" spans="1:13">
      <c r="A8" s="26" t="s">
        <v>62</v>
      </c>
      <c r="B8" s="27">
        <f>'Plan de charge'!I13/5</f>
        <v>11800</v>
      </c>
      <c r="C8" s="27">
        <f>'Plan de charge'!I13/5</f>
        <v>11800</v>
      </c>
      <c r="D8" s="27">
        <f>'Plan de charge'!I13/5</f>
        <v>11800</v>
      </c>
      <c r="E8" s="27">
        <f>'Plan de charge'!I13/5</f>
        <v>11800</v>
      </c>
      <c r="F8" s="27">
        <f>'Plan de charge'!I13/5</f>
        <v>11800</v>
      </c>
      <c r="G8" s="27"/>
      <c r="H8" s="27"/>
      <c r="I8" s="27"/>
      <c r="J8" s="27"/>
      <c r="K8" s="27"/>
      <c r="L8" s="27"/>
      <c r="M8" s="27"/>
    </row>
    <row r="9" spans="1:13">
      <c r="A9" s="26"/>
      <c r="B9" s="27">
        <f t="shared" ref="B9:M9" si="0">SUM(B6:B8)</f>
        <v>13415.439423033984</v>
      </c>
      <c r="C9" s="27">
        <f t="shared" si="0"/>
        <v>13415.439423033984</v>
      </c>
      <c r="D9" s="27">
        <f t="shared" si="0"/>
        <v>13415.439423033984</v>
      </c>
      <c r="E9" s="27">
        <f t="shared" si="0"/>
        <v>13415.439423033984</v>
      </c>
      <c r="F9" s="27">
        <f t="shared" si="0"/>
        <v>13415.439423033984</v>
      </c>
      <c r="G9" s="27">
        <f t="shared" si="0"/>
        <v>1028.5417317911847</v>
      </c>
      <c r="H9" s="27">
        <f t="shared" si="0"/>
        <v>1028.5417317911847</v>
      </c>
      <c r="I9" s="27">
        <f t="shared" si="0"/>
        <v>1028.5417317911847</v>
      </c>
      <c r="J9" s="27">
        <f t="shared" si="0"/>
        <v>1028.5417317911847</v>
      </c>
      <c r="K9" s="27">
        <f t="shared" si="0"/>
        <v>0</v>
      </c>
      <c r="L9" s="27">
        <f t="shared" si="0"/>
        <v>0</v>
      </c>
      <c r="M9" s="27">
        <f t="shared" si="0"/>
        <v>0</v>
      </c>
    </row>
    <row r="10" spans="1:13">
      <c r="A10" s="26"/>
      <c r="B10" s="26"/>
      <c r="C10" s="26"/>
      <c r="D10" s="26"/>
      <c r="E10" s="26"/>
      <c r="F10" s="26"/>
      <c r="G10" s="26"/>
      <c r="H10" s="26"/>
      <c r="I10" s="26"/>
      <c r="J10" s="26"/>
      <c r="K10" s="26"/>
      <c r="L10" s="26"/>
      <c r="M10" s="26"/>
    </row>
    <row r="11" spans="1:13">
      <c r="A11" s="26" t="s">
        <v>63</v>
      </c>
      <c r="B11" s="26">
        <v>0</v>
      </c>
      <c r="C11" s="26">
        <v>0</v>
      </c>
      <c r="D11" s="26">
        <v>0</v>
      </c>
      <c r="E11" s="26">
        <v>0</v>
      </c>
      <c r="F11" s="26">
        <v>0</v>
      </c>
      <c r="G11" s="26">
        <f>(15*2000) + (15*3000)</f>
        <v>75000</v>
      </c>
      <c r="H11" s="26">
        <f>(15*900) + (15*2500)</f>
        <v>51000</v>
      </c>
      <c r="I11" s="26">
        <f>(15*40) + (15*3000)</f>
        <v>45600</v>
      </c>
      <c r="J11" s="26">
        <f>(15*40) + (15*3000)</f>
        <v>45600</v>
      </c>
      <c r="K11" s="26">
        <f>(15*40) + (15*3000)</f>
        <v>45600</v>
      </c>
      <c r="L11" s="26">
        <f>(15*40) + (15*3000)</f>
        <v>45600</v>
      </c>
      <c r="M11" s="26">
        <f>(15*40) + (15*3000)</f>
        <v>45600</v>
      </c>
    </row>
    <row r="12" spans="1:13">
      <c r="A12" s="26"/>
      <c r="B12" s="26"/>
      <c r="C12" s="26"/>
      <c r="D12" s="26"/>
      <c r="E12" s="26"/>
      <c r="F12" s="26"/>
      <c r="G12" s="26"/>
      <c r="H12" s="26"/>
      <c r="I12" s="26"/>
      <c r="J12" s="26"/>
      <c r="K12" s="26"/>
      <c r="L12" s="26"/>
      <c r="M12" s="26"/>
    </row>
    <row r="13" spans="1:13">
      <c r="A13" s="26" t="s">
        <v>64</v>
      </c>
      <c r="B13" s="27">
        <f t="shared" ref="B13:M13" si="1">B11 - SUM(B6:B9)</f>
        <v>-26830.878846067968</v>
      </c>
      <c r="C13" s="27">
        <f t="shared" si="1"/>
        <v>-26830.878846067968</v>
      </c>
      <c r="D13" s="27">
        <f t="shared" si="1"/>
        <v>-26830.878846067968</v>
      </c>
      <c r="E13" s="27">
        <f t="shared" si="1"/>
        <v>-26830.878846067968</v>
      </c>
      <c r="F13" s="27">
        <f t="shared" si="1"/>
        <v>-26830.878846067968</v>
      </c>
      <c r="G13" s="27">
        <f t="shared" si="1"/>
        <v>72942.91653641763</v>
      </c>
      <c r="H13" s="27">
        <f t="shared" si="1"/>
        <v>48942.91653641763</v>
      </c>
      <c r="I13" s="27">
        <f t="shared" si="1"/>
        <v>43542.91653641763</v>
      </c>
      <c r="J13" s="27">
        <f t="shared" si="1"/>
        <v>43542.91653641763</v>
      </c>
      <c r="K13" s="27">
        <f t="shared" si="1"/>
        <v>45600</v>
      </c>
      <c r="L13" s="27">
        <f t="shared" si="1"/>
        <v>45600</v>
      </c>
      <c r="M13" s="27">
        <f t="shared" si="1"/>
        <v>45600</v>
      </c>
    </row>
    <row r="14" spans="1:13">
      <c r="A14" s="26"/>
      <c r="B14" s="27">
        <f>B13</f>
        <v>-26830.878846067968</v>
      </c>
      <c r="C14" s="27">
        <f>C13+B13</f>
        <v>-53661.757692135936</v>
      </c>
      <c r="D14" s="27">
        <f t="shared" ref="D14:M14" si="2">D13+C14</f>
        <v>-80492.636538203908</v>
      </c>
      <c r="E14" s="27">
        <f t="shared" si="2"/>
        <v>-107323.51538427187</v>
      </c>
      <c r="F14" s="27">
        <f t="shared" si="2"/>
        <v>-134154.39423033985</v>
      </c>
      <c r="G14" s="27">
        <f t="shared" si="2"/>
        <v>-61211.477693922221</v>
      </c>
      <c r="H14" s="27">
        <f t="shared" si="2"/>
        <v>-12268.561157504591</v>
      </c>
      <c r="I14" s="27">
        <f t="shared" si="2"/>
        <v>31274.355378913038</v>
      </c>
      <c r="J14" s="27">
        <f t="shared" si="2"/>
        <v>74817.271915330668</v>
      </c>
      <c r="K14" s="27">
        <f t="shared" si="2"/>
        <v>120417.27191533067</v>
      </c>
      <c r="L14" s="27">
        <f t="shared" si="2"/>
        <v>166017.27191533067</v>
      </c>
      <c r="M14" s="27">
        <f t="shared" si="2"/>
        <v>211617.27191533067</v>
      </c>
    </row>
    <row r="17" spans="1:13" ht="101" customHeight="1">
      <c r="A17" s="34" t="s">
        <v>67</v>
      </c>
      <c r="B17" s="35"/>
      <c r="C17" s="35"/>
      <c r="D17" s="35"/>
      <c r="E17" s="35"/>
      <c r="F17" s="35"/>
      <c r="G17" s="35"/>
      <c r="H17" s="35"/>
      <c r="I17" s="35"/>
      <c r="J17" s="35"/>
      <c r="K17" s="35"/>
      <c r="L17" s="35"/>
      <c r="M17" s="35"/>
    </row>
    <row r="19" spans="1:13" ht="85" customHeight="1">
      <c r="A19" s="34" t="s">
        <v>65</v>
      </c>
      <c r="B19" s="34"/>
      <c r="C19" s="34"/>
      <c r="D19" s="34"/>
      <c r="E19" s="34"/>
      <c r="F19" s="34"/>
      <c r="G19" s="34"/>
      <c r="H19" s="34"/>
      <c r="I19" s="34"/>
      <c r="J19" s="34"/>
      <c r="K19" s="34"/>
      <c r="L19" s="34"/>
      <c r="M19" s="34"/>
    </row>
  </sheetData>
  <mergeCells count="4">
    <mergeCell ref="A17:M17"/>
    <mergeCell ref="A19:M19"/>
    <mergeCell ref="B4:F4"/>
    <mergeCell ref="G4:M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Dimensionnement (dev)</vt:lpstr>
      <vt:lpstr>Dimensionnement (expl)</vt:lpstr>
      <vt:lpstr>Plan de charge</vt:lpstr>
      <vt:lpstr>Estimation rentabilité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Pierre-Sylvain AUGEREAU</dc:creator>
  <cp:lastModifiedBy>Pierre-Sylvain AUGEREAU</cp:lastModifiedBy>
  <dcterms:created xsi:type="dcterms:W3CDTF">2021-11-28T09:11:36Z</dcterms:created>
  <dcterms:modified xsi:type="dcterms:W3CDTF">2021-12-11T07:34:25Z</dcterms:modified>
</cp:coreProperties>
</file>