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f13ebdde62607c/Documents/"/>
    </mc:Choice>
  </mc:AlternateContent>
  <xr:revisionPtr revIDLastSave="3778" documentId="8_{26220E98-072A-4F59-85AE-B2924ECF4949}" xr6:coauthVersionLast="46" xr6:coauthVersionMax="46" xr10:uidLastSave="{347E5502-751C-4602-8BF5-31C789AC59BA}"/>
  <bookViews>
    <workbookView xWindow="20652" yWindow="3684" windowWidth="23508" windowHeight="21420" xr2:uid="{EA5A6BF4-76BA-4590-BA3C-3E1D2BF84D52}"/>
  </bookViews>
  <sheets>
    <sheet name="VaR model using GARCH" sheetId="1" r:id="rId1"/>
  </sheets>
  <definedNames>
    <definedName name="solver_adj" localSheetId="0" hidden="1">'VaR model using GARCH'!$A$51:$A$53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'VaR model using GARCH'!$A$53</definedName>
    <definedName name="solver_lhs2" localSheetId="0" hidden="1">'VaR model using GARCH'!$A$53</definedName>
    <definedName name="solver_lhs3" localSheetId="0" hidden="1">'VaR model using GARCH'!$A$51</definedName>
    <definedName name="solver_lhs4" localSheetId="0" hidden="1">'VaR model using GARCH'!$A$52</definedName>
    <definedName name="solver_lhs5" localSheetId="0" hidden="1">'VaR model using GARCH'!$A$52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'VaR model using GARCH'!$D$47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1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58" i="1"/>
  <c r="C57" i="1"/>
  <c r="C5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5" i="1" s="1"/>
  <c r="C51" i="1" l="1"/>
  <c r="C53" i="1" l="1"/>
  <c r="C52" i="1"/>
  <c r="E65" i="1"/>
  <c r="D5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E63" i="1"/>
  <c r="E67" i="1" l="1"/>
  <c r="D44" i="1" l="1"/>
  <c r="D45" i="1"/>
  <c r="E68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5" i="1" l="1"/>
  <c r="D24" i="1" l="1"/>
  <c r="D23" i="1" l="1"/>
  <c r="D22" i="1" l="1"/>
  <c r="D21" i="1" l="1"/>
  <c r="D20" i="1" l="1"/>
  <c r="D19" i="1" l="1"/>
  <c r="D18" i="1" l="1"/>
  <c r="D17" i="1" l="1"/>
  <c r="D16" i="1" l="1"/>
  <c r="D15" i="1" l="1"/>
  <c r="D14" i="1" l="1"/>
  <c r="D13" i="1" l="1"/>
  <c r="D12" i="1" l="1"/>
  <c r="D11" i="1" l="1"/>
  <c r="D10" i="1" l="1"/>
  <c r="D9" i="1" l="1"/>
  <c r="D8" i="1" l="1"/>
  <c r="D7" i="1" l="1"/>
  <c r="D6" i="1"/>
  <c r="D47" i="1" s="1"/>
</calcChain>
</file>

<file path=xl/sharedStrings.xml><?xml version="1.0" encoding="utf-8"?>
<sst xmlns="http://schemas.openxmlformats.org/spreadsheetml/2006/main" count="25" uniqueCount="25">
  <si>
    <t>alpha</t>
  </si>
  <si>
    <t>beta</t>
  </si>
  <si>
    <t>µ</t>
  </si>
  <si>
    <t>σ</t>
  </si>
  <si>
    <t>likelihood</t>
  </si>
  <si>
    <t>omega</t>
  </si>
  <si>
    <t>last variance</t>
  </si>
  <si>
    <t>1. Input Data - Fund Returns (Recent to oldest)</t>
  </si>
  <si>
    <t>Investment Fund</t>
  </si>
  <si>
    <t>Period return</t>
  </si>
  <si>
    <t>GARCH variance</t>
  </si>
  <si>
    <t>2. Coefficients (Optimised)</t>
  </si>
  <si>
    <t>3. VaR (Value at Risk) - using GARCH</t>
  </si>
  <si>
    <t>Maximise -----&gt;</t>
  </si>
  <si>
    <t>GARCH(1,1) = variance for next month</t>
  </si>
  <si>
    <t>(last return)2</t>
  </si>
  <si>
    <t>average return</t>
  </si>
  <si>
    <t>X = probability</t>
  </si>
  <si>
    <t>VaR( using simple Std Dev)</t>
  </si>
  <si>
    <t>VaR( using GARCH(1,1))</t>
  </si>
  <si>
    <t>Use Excel Plug-In 'Solver' to maximise the summed likelihood</t>
  </si>
  <si>
    <t>Optimised coefficients</t>
  </si>
  <si>
    <t>Used for variance</t>
  </si>
  <si>
    <t>Initial variance is daily return-squared (simply a one-day variance)</t>
  </si>
  <si>
    <t>simple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</si>
</sst>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sz val="14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164" fontId="0" fillId="2" borderId="1" xfId="0" applyNumberFormat="1" applyFill="1" applyBorder="1"/>
    <xf numFmtId="10" fontId="0" fillId="0" borderId="1" xfId="0" applyNumberFormat="1" applyBorder="1"/>
    <xf numFmtId="164" fontId="0" fillId="0" borderId="1" xfId="0" applyNumberFormat="1" applyBorder="1"/>
    <xf numFmtId="0" fontId="0" fillId="5" borderId="0" xfId="0" applyFill="1"/>
    <xf numFmtId="0" fontId="0" fillId="0" borderId="1" xfId="0" applyBorder="1"/>
    <xf numFmtId="0" fontId="0" fillId="0" borderId="1" xfId="0" quotePrefix="1" applyBorder="1"/>
    <xf numFmtId="9" fontId="0" fillId="2" borderId="1" xfId="0" applyNumberFormat="1" applyFill="1" applyBorder="1"/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10" fontId="0" fillId="6" borderId="1" xfId="0" applyNumberFormat="1" applyFill="1" applyBorder="1"/>
    <xf numFmtId="2" fontId="0" fillId="0" borderId="1" xfId="0" applyNumberFormat="1" applyBorder="1"/>
    <xf numFmtId="164" fontId="0" fillId="5" borderId="0" xfId="0" applyNumberFormat="1" applyFill="1"/>
    <xf numFmtId="164" fontId="1" fillId="3" borderId="1" xfId="0" applyNumberFormat="1" applyFont="1" applyFill="1" applyBorder="1"/>
    <xf numFmtId="164" fontId="0" fillId="2" borderId="0" xfId="0" applyNumberFormat="1" applyFill="1" applyBorder="1"/>
    <xf numFmtId="0" fontId="0" fillId="3" borderId="1" xfId="0" applyFill="1" applyBorder="1"/>
    <xf numFmtId="164" fontId="0" fillId="0" borderId="0" xfId="0" applyNumberFormat="1" applyBorder="1"/>
    <xf numFmtId="10" fontId="0" fillId="2" borderId="0" xfId="0" applyNumberFormat="1" applyFill="1"/>
    <xf numFmtId="0" fontId="4" fillId="7" borderId="1" xfId="0" applyFont="1" applyFill="1" applyBorder="1" applyAlignment="1">
      <alignment horizontal="right" textRotation="90" wrapText="1"/>
    </xf>
    <xf numFmtId="165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327661</xdr:colOff>
      <xdr:row>50</xdr:row>
      <xdr:rowOff>0</xdr:rowOff>
    </xdr:from>
    <xdr:to>
      <xdr:col>5</xdr:col>
      <xdr:colOff>1165861</xdr:colOff>
      <xdr:row>52</xdr:row>
      <xdr:rowOff>9074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5F2D1-EDAE-4A1E-9180-10C340660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821" y="10027920"/>
          <a:ext cx="2255520" cy="374834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59</xdr:row>
      <xdr:rowOff>0</xdr:rowOff>
    </xdr:from>
    <xdr:to>
      <xdr:col>2</xdr:col>
      <xdr:colOff>190686</xdr:colOff>
      <xdr:row>61</xdr:row>
      <xdr:rowOff>68618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B5C1D9-F38A-4547-8D0D-27A96DBE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11422380"/>
          <a:ext cx="2149026" cy="434378"/>
        </a:xfrm>
        <a:prstGeom prst="rect">
          <a:avLst/>
        </a:prstGeom>
      </xdr:spPr>
    </xdr:pic>
    <xdr:clientData/>
  </xdr:twoCellAnchor>
  <xdr:oneCellAnchor>
    <xdr:from>
      <xdr:col>3</xdr:col>
      <xdr:colOff>434340</xdr:colOff>
      <xdr:row>64</xdr:row>
      <xdr:rowOff>11430</xdr:rowOff>
    </xdr:from>
    <xdr:ext cx="4796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73C61B-34FE-40BC-8AB3-9FE628F77DB9}"/>
                </a:ext>
              </a:extLst>
            </xdr:cNvPr>
            <xdr:cNvSpPr txBox="1"/>
          </xdr:nvSpPr>
          <xdr:spPr>
            <a:xfrm>
              <a:off x="2263140" y="12348210"/>
              <a:ext cx="4796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l-BE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nl-BE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73C61B-34FE-40BC-8AB3-9FE628F77DB9}"/>
                </a:ext>
              </a:extLst>
            </xdr:cNvPr>
            <xdr:cNvSpPr txBox="1"/>
          </xdr:nvSpPr>
          <xdr:spPr>
            <a:xfrm>
              <a:off x="2263140" y="12348210"/>
              <a:ext cx="4796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0">
                  <a:latin typeface="Cambria Math" panose="02040503050406030204" pitchFamily="18" charset="0"/>
                </a:rPr>
                <a:t>𝑁</a:t>
              </a:r>
              <a:r>
                <a:rPr lang="nl-BE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nl-BE" sz="1100" i="0">
                  <a:latin typeface="Cambria Math" panose="02040503050406030204" pitchFamily="18" charset="0"/>
                </a:rPr>
                <a:t>−1</a:t>
              </a:r>
              <a:r>
                <a:rPr lang="nl-BE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(</a:t>
              </a:r>
              <a:r>
                <a:rPr lang="nl-BE" sz="1100" i="0">
                  <a:latin typeface="Cambria Math" panose="02040503050406030204" pitchFamily="18" charset="0"/>
                </a:rPr>
                <a:t>𝑥)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19</xdr:col>
      <xdr:colOff>30480</xdr:colOff>
      <xdr:row>26</xdr:row>
      <xdr:rowOff>140970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398C44-1FB0-4CAB-BAC9-B69C05844CA3}"/>
            </a:ext>
          </a:extLst>
        </xdr:cNvPr>
        <xdr:cNvSpPr txBox="1"/>
      </xdr:nvSpPr>
      <xdr:spPr>
        <a:xfrm>
          <a:off x="13944600" y="5665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B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8729-1A05-4266-890A-6C1932275051}">
  <dimension ref="A1:E68"/>
  <sheetViews>
    <sheetView tabSelected="1"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78" sqref="J78"/>
    </sheetView>
  </sheetViews>
  <sheetFormatPr defaultRowHeight="14.4" x14ac:dyDescent="0.3"/>
  <cols>
    <col min="1" max="1" width="15.88671875" customWidth="1"/>
    <col min="2" max="2" width="13.6640625" customWidth="1"/>
    <col min="3" max="3" width="15.44140625" customWidth="1"/>
    <col min="4" max="4" width="11.77734375" customWidth="1"/>
    <col min="6" max="6" width="17.88671875" customWidth="1"/>
    <col min="12" max="12" width="18.6640625" customWidth="1"/>
  </cols>
  <sheetData>
    <row r="1" spans="1:5" ht="23.4" x14ac:dyDescent="0.45">
      <c r="A1" s="3" t="s">
        <v>7</v>
      </c>
      <c r="B1" s="4"/>
      <c r="C1" s="4"/>
      <c r="D1" s="4"/>
      <c r="E1" s="4"/>
    </row>
    <row r="2" spans="1:5" s="2" customFormat="1" ht="76.8" customHeight="1" x14ac:dyDescent="0.3">
      <c r="A2" s="23" t="s">
        <v>8</v>
      </c>
      <c r="B2" s="23" t="s">
        <v>9</v>
      </c>
      <c r="C2" s="23" t="s">
        <v>10</v>
      </c>
      <c r="D2" s="23" t="s">
        <v>4</v>
      </c>
    </row>
    <row r="3" spans="1:5" x14ac:dyDescent="0.3">
      <c r="A3" s="18">
        <v>100</v>
      </c>
      <c r="B3" s="20"/>
      <c r="C3" s="20"/>
      <c r="D3" s="20"/>
    </row>
    <row r="4" spans="1:5" x14ac:dyDescent="0.3">
      <c r="A4" s="5">
        <v>102.9655172413793</v>
      </c>
      <c r="B4" s="6">
        <f>(A4-A3)/A3</f>
        <v>2.9655172413793025E-2</v>
      </c>
      <c r="C4" s="6"/>
      <c r="D4" s="7"/>
    </row>
    <row r="5" spans="1:5" x14ac:dyDescent="0.3">
      <c r="A5" s="5">
        <v>106.22068965517239</v>
      </c>
      <c r="B5" s="6">
        <f t="shared" ref="B5:B45" si="0">(A5-A4)/A4</f>
        <v>3.1614199598124455E-2</v>
      </c>
      <c r="C5" s="6">
        <f>B4*B4</f>
        <v>8.7942925089179078E-4</v>
      </c>
      <c r="D5" s="7">
        <f t="shared" ref="D5:D45" si="1">-LN(C5)-B5*B5/C5</f>
        <v>5.8997530488938805</v>
      </c>
      <c r="E5" t="s">
        <v>23</v>
      </c>
    </row>
    <row r="6" spans="1:5" x14ac:dyDescent="0.3">
      <c r="A6" s="5">
        <v>104.73793103448273</v>
      </c>
      <c r="B6" s="6">
        <f t="shared" si="0"/>
        <v>-1.3959226074535874E-2</v>
      </c>
      <c r="C6" s="6">
        <f>C$51+C$53*B5*B5+C$52*C5</f>
        <v>8.8683640234170282E-4</v>
      </c>
      <c r="D6" s="7">
        <f t="shared" si="1"/>
        <v>6.8081251852112565</v>
      </c>
    </row>
    <row r="7" spans="1:5" x14ac:dyDescent="0.3">
      <c r="A7" s="5">
        <v>108.56163624984529</v>
      </c>
      <c r="B7" s="6">
        <f t="shared" si="0"/>
        <v>3.6507358676998232E-2</v>
      </c>
      <c r="C7" s="6">
        <f t="shared" ref="C7:C45" si="2">C$51+C$53*B6*B6+C$52*C6</f>
        <v>8.9424355379161486E-4</v>
      </c>
      <c r="D7" s="7">
        <f t="shared" si="1"/>
        <v>5.5291249574977694</v>
      </c>
    </row>
    <row r="8" spans="1:5" x14ac:dyDescent="0.3">
      <c r="A8" s="5">
        <v>104.67438417667755</v>
      </c>
      <c r="B8" s="6">
        <f t="shared" si="0"/>
        <v>-3.5806867024568118E-2</v>
      </c>
      <c r="C8" s="6">
        <f t="shared" si="2"/>
        <v>9.016507052415269E-4</v>
      </c>
      <c r="D8" s="7">
        <f t="shared" si="1"/>
        <v>5.5893006334447897</v>
      </c>
    </row>
    <row r="9" spans="1:5" x14ac:dyDescent="0.3">
      <c r="A9" s="5">
        <v>110.66594505545081</v>
      </c>
      <c r="B9" s="6">
        <f t="shared" si="0"/>
        <v>5.7239991674183012E-2</v>
      </c>
      <c r="C9" s="6">
        <f t="shared" si="2"/>
        <v>9.0905785669143893E-4</v>
      </c>
      <c r="D9" s="7">
        <f t="shared" si="1"/>
        <v>3.3989124657234111</v>
      </c>
    </row>
    <row r="10" spans="1:5" x14ac:dyDescent="0.3">
      <c r="A10" s="5">
        <v>115.43740626436477</v>
      </c>
      <c r="B10" s="6">
        <f t="shared" si="0"/>
        <v>4.3115894474340333E-2</v>
      </c>
      <c r="C10" s="6">
        <f t="shared" si="2"/>
        <v>9.1646500814135097E-4</v>
      </c>
      <c r="D10" s="7">
        <f t="shared" si="1"/>
        <v>4.9665618653163932</v>
      </c>
    </row>
    <row r="11" spans="1:5" x14ac:dyDescent="0.3">
      <c r="A11" s="5">
        <v>111.85517910866184</v>
      </c>
      <c r="B11" s="6">
        <f t="shared" si="0"/>
        <v>-3.1031770997168952E-2</v>
      </c>
      <c r="C11" s="6">
        <f t="shared" si="2"/>
        <v>9.2387215959126301E-4</v>
      </c>
      <c r="D11" s="7">
        <f t="shared" si="1"/>
        <v>5.944616438016153</v>
      </c>
    </row>
    <row r="12" spans="1:5" x14ac:dyDescent="0.3">
      <c r="A12" s="5">
        <v>112.86829758452714</v>
      </c>
      <c r="B12" s="6">
        <f t="shared" si="0"/>
        <v>9.0574123070430446E-3</v>
      </c>
      <c r="C12" s="6">
        <f t="shared" si="2"/>
        <v>9.3127931104117505E-4</v>
      </c>
      <c r="D12" s="7">
        <f t="shared" si="1"/>
        <v>6.890860966783376</v>
      </c>
    </row>
    <row r="13" spans="1:5" x14ac:dyDescent="0.3">
      <c r="A13" s="5">
        <v>111.20336991003165</v>
      </c>
      <c r="B13" s="6">
        <f t="shared" si="0"/>
        <v>-1.475106571221757E-2</v>
      </c>
      <c r="C13" s="6">
        <f t="shared" si="2"/>
        <v>9.3868646249108709E-4</v>
      </c>
      <c r="D13" s="7">
        <f t="shared" si="1"/>
        <v>6.7392222034442204</v>
      </c>
    </row>
    <row r="14" spans="1:5" x14ac:dyDescent="0.3">
      <c r="A14" s="5">
        <v>110.66460011733272</v>
      </c>
      <c r="B14" s="6">
        <f t="shared" si="0"/>
        <v>-4.8449052680221575E-3</v>
      </c>
      <c r="C14" s="6">
        <f t="shared" si="2"/>
        <v>9.4609361394099912E-4</v>
      </c>
      <c r="D14" s="7">
        <f t="shared" si="1"/>
        <v>6.9383584817752588</v>
      </c>
    </row>
    <row r="15" spans="1:5" x14ac:dyDescent="0.3">
      <c r="A15" s="5">
        <v>108.5087180109294</v>
      </c>
      <c r="B15" s="6">
        <f t="shared" si="0"/>
        <v>-1.9481226192635585E-2</v>
      </c>
      <c r="C15" s="6">
        <f t="shared" si="2"/>
        <v>9.5350076539091116E-4</v>
      </c>
      <c r="D15" s="7">
        <f t="shared" si="1"/>
        <v>6.5573442480641368</v>
      </c>
    </row>
    <row r="16" spans="1:5" x14ac:dyDescent="0.3">
      <c r="A16" s="5">
        <v>108.37061308642237</v>
      </c>
      <c r="B16" s="6">
        <f t="shared" si="0"/>
        <v>-1.2727541808495286E-3</v>
      </c>
      <c r="C16" s="6">
        <f t="shared" si="2"/>
        <v>9.609079168408232E-4</v>
      </c>
      <c r="D16" s="7">
        <f t="shared" si="1"/>
        <v>6.945946168902478</v>
      </c>
    </row>
    <row r="17" spans="1:4" x14ac:dyDescent="0.3">
      <c r="A17" s="5">
        <v>100.7692216892826</v>
      </c>
      <c r="B17" s="6">
        <f t="shared" si="0"/>
        <v>-7.014255230869533E-2</v>
      </c>
      <c r="C17" s="6">
        <f t="shared" si="2"/>
        <v>9.6831506829073524E-4</v>
      </c>
      <c r="D17" s="7">
        <f t="shared" si="1"/>
        <v>1.8589852789755028</v>
      </c>
    </row>
    <row r="18" spans="1:4" x14ac:dyDescent="0.3">
      <c r="A18" s="5">
        <v>106.31912835454746</v>
      </c>
      <c r="B18" s="6">
        <f t="shared" si="0"/>
        <v>5.5075414617945011E-2</v>
      </c>
      <c r="C18" s="6">
        <f t="shared" si="2"/>
        <v>9.7572221974064728E-4</v>
      </c>
      <c r="D18" s="7">
        <f t="shared" si="1"/>
        <v>3.8235571600794569</v>
      </c>
    </row>
    <row r="19" spans="1:4" x14ac:dyDescent="0.3">
      <c r="A19" s="5">
        <v>107.92072170053342</v>
      </c>
      <c r="B19" s="6">
        <f t="shared" si="0"/>
        <v>1.5064018777929136E-2</v>
      </c>
      <c r="C19" s="6">
        <f t="shared" si="2"/>
        <v>9.8312937119055931E-4</v>
      </c>
      <c r="D19" s="7">
        <f t="shared" si="1"/>
        <v>6.6939511192743879</v>
      </c>
    </row>
    <row r="20" spans="1:4" x14ac:dyDescent="0.3">
      <c r="A20" s="5">
        <v>109.25269202449343</v>
      </c>
      <c r="B20" s="6">
        <f t="shared" si="0"/>
        <v>1.2342118389979445E-2</v>
      </c>
      <c r="C20" s="6">
        <f t="shared" si="2"/>
        <v>9.9053652264047146E-4</v>
      </c>
      <c r="D20" s="7">
        <f t="shared" si="1"/>
        <v>6.7634806092910811</v>
      </c>
    </row>
    <row r="21" spans="1:4" x14ac:dyDescent="0.3">
      <c r="A21" s="5">
        <v>112.1404187620965</v>
      </c>
      <c r="B21" s="6">
        <f t="shared" si="0"/>
        <v>2.6431630050412609E-2</v>
      </c>
      <c r="C21" s="6">
        <f t="shared" si="2"/>
        <v>9.9794367409038361E-4</v>
      </c>
      <c r="D21" s="7">
        <f t="shared" si="1"/>
        <v>6.2097430815141941</v>
      </c>
    </row>
    <row r="22" spans="1:4" x14ac:dyDescent="0.3">
      <c r="A22" s="5">
        <v>107.56691151277101</v>
      </c>
      <c r="B22" s="6">
        <f t="shared" si="0"/>
        <v>-4.0783753973918049E-2</v>
      </c>
      <c r="C22" s="6">
        <f t="shared" si="2"/>
        <v>1.0053508255402958E-3</v>
      </c>
      <c r="D22" s="7">
        <f t="shared" si="1"/>
        <v>5.2479568667710366</v>
      </c>
    </row>
    <row r="23" spans="1:4" x14ac:dyDescent="0.3">
      <c r="A23" s="5">
        <v>107.33568965406347</v>
      </c>
      <c r="B23" s="6">
        <f t="shared" si="0"/>
        <v>-2.1495630529476529E-3</v>
      </c>
      <c r="C23" s="6">
        <f t="shared" si="2"/>
        <v>1.0127579769902079E-3</v>
      </c>
      <c r="D23" s="7">
        <f t="shared" si="1"/>
        <v>6.8905155852045477</v>
      </c>
    </row>
    <row r="24" spans="1:4" x14ac:dyDescent="0.3">
      <c r="A24" s="5">
        <v>108.66554274829147</v>
      </c>
      <c r="B24" s="6">
        <f t="shared" si="0"/>
        <v>1.2389663666521703E-2</v>
      </c>
      <c r="C24" s="6">
        <f t="shared" si="2"/>
        <v>1.02016512844012E-3</v>
      </c>
      <c r="D24" s="7">
        <f t="shared" si="1"/>
        <v>6.737321245758304</v>
      </c>
    </row>
    <row r="25" spans="1:4" x14ac:dyDescent="0.3">
      <c r="A25" s="5">
        <v>108.45527491579783</v>
      </c>
      <c r="B25" s="6">
        <f t="shared" si="0"/>
        <v>-1.9350000669549686E-3</v>
      </c>
      <c r="C25" s="6">
        <f t="shared" si="2"/>
        <v>1.0275722798900322E-3</v>
      </c>
      <c r="D25" s="7">
        <f t="shared" si="1"/>
        <v>6.8769125101471476</v>
      </c>
    </row>
    <row r="26" spans="1:4" x14ac:dyDescent="0.3">
      <c r="A26" s="5">
        <v>109.50119367912392</v>
      </c>
      <c r="B26" s="6">
        <f t="shared" si="0"/>
        <v>9.6437795592525348E-3</v>
      </c>
      <c r="C26" s="6">
        <f t="shared" si="2"/>
        <v>1.0349794313399443E-3</v>
      </c>
      <c r="D26" s="7">
        <f t="shared" si="1"/>
        <v>6.7835144671367305</v>
      </c>
    </row>
    <row r="27" spans="1:4" x14ac:dyDescent="0.3">
      <c r="A27" s="5">
        <v>112.70937877943227</v>
      </c>
      <c r="B27" s="6">
        <f t="shared" si="0"/>
        <v>2.9298174682090127E-2</v>
      </c>
      <c r="C27" s="6">
        <f t="shared" si="2"/>
        <v>1.0423865827898565E-3</v>
      </c>
      <c r="D27" s="7">
        <f t="shared" si="1"/>
        <v>6.0427638076801697</v>
      </c>
    </row>
    <row r="28" spans="1:4" x14ac:dyDescent="0.3">
      <c r="A28" s="5">
        <v>112.38560997161333</v>
      </c>
      <c r="B28" s="6">
        <f t="shared" si="0"/>
        <v>-2.8725986366453056E-3</v>
      </c>
      <c r="C28" s="6">
        <f t="shared" si="2"/>
        <v>1.0497937342397686E-3</v>
      </c>
      <c r="D28" s="7">
        <f t="shared" si="1"/>
        <v>6.8513011545834406</v>
      </c>
    </row>
    <row r="29" spans="1:4" x14ac:dyDescent="0.3">
      <c r="A29" s="5">
        <v>114.86516974025815</v>
      </c>
      <c r="B29" s="6">
        <f t="shared" si="0"/>
        <v>2.2062964905125423E-2</v>
      </c>
      <c r="C29" s="6">
        <f t="shared" si="2"/>
        <v>1.0572008856896808E-3</v>
      </c>
      <c r="D29" s="7">
        <f t="shared" si="1"/>
        <v>6.3916935221412601</v>
      </c>
    </row>
    <row r="30" spans="1:4" x14ac:dyDescent="0.3">
      <c r="A30" s="5">
        <v>112.96184569249559</v>
      </c>
      <c r="B30" s="6">
        <f t="shared" si="0"/>
        <v>-1.657007125890736E-2</v>
      </c>
      <c r="C30" s="6">
        <f t="shared" si="2"/>
        <v>1.0646080371395929E-3</v>
      </c>
      <c r="D30" s="7">
        <f t="shared" si="1"/>
        <v>6.5872440333184059</v>
      </c>
    </row>
    <row r="31" spans="1:4" x14ac:dyDescent="0.3">
      <c r="A31" s="5">
        <v>106.97573877250784</v>
      </c>
      <c r="B31" s="6">
        <f t="shared" si="0"/>
        <v>-5.2992290302011448E-2</v>
      </c>
      <c r="C31" s="6">
        <f t="shared" si="2"/>
        <v>1.0720151885895051E-3</v>
      </c>
      <c r="D31" s="7">
        <f t="shared" si="1"/>
        <v>4.2186786259686428</v>
      </c>
    </row>
    <row r="32" spans="1:4" x14ac:dyDescent="0.3">
      <c r="A32" s="5">
        <v>103.60500717926728</v>
      </c>
      <c r="B32" s="6">
        <f t="shared" si="0"/>
        <v>-3.1509308857484819E-2</v>
      </c>
      <c r="C32" s="6">
        <f t="shared" si="2"/>
        <v>1.0794223400394172E-3</v>
      </c>
      <c r="D32" s="7">
        <f t="shared" si="1"/>
        <v>5.9115441886079196</v>
      </c>
    </row>
    <row r="33" spans="1:4" x14ac:dyDescent="0.3">
      <c r="A33" s="5">
        <v>110.36296438568827</v>
      </c>
      <c r="B33" s="6">
        <f t="shared" si="0"/>
        <v>6.5228094571990469E-2</v>
      </c>
      <c r="C33" s="6">
        <f t="shared" si="2"/>
        <v>1.0868294914893294E-3</v>
      </c>
      <c r="D33" s="7">
        <f t="shared" si="1"/>
        <v>2.9097050564451377</v>
      </c>
    </row>
    <row r="34" spans="1:4" x14ac:dyDescent="0.3">
      <c r="A34" s="5">
        <v>109.38365468833031</v>
      </c>
      <c r="B34" s="6">
        <f t="shared" si="0"/>
        <v>-8.8735356358818317E-3</v>
      </c>
      <c r="C34" s="6">
        <f t="shared" si="2"/>
        <v>1.0942366429392415E-3</v>
      </c>
      <c r="D34" s="7">
        <f t="shared" si="1"/>
        <v>6.7457397819680898</v>
      </c>
    </row>
    <row r="35" spans="1:4" x14ac:dyDescent="0.3">
      <c r="A35" s="5">
        <v>110.86935335252419</v>
      </c>
      <c r="B35" s="6">
        <f t="shared" si="0"/>
        <v>1.3582455883624623E-2</v>
      </c>
      <c r="C35" s="6">
        <f t="shared" si="2"/>
        <v>1.1016437943891537E-3</v>
      </c>
      <c r="D35" s="7">
        <f t="shared" si="1"/>
        <v>6.6434901876487933</v>
      </c>
    </row>
    <row r="36" spans="1:4" x14ac:dyDescent="0.3">
      <c r="A36" s="5">
        <v>111.94251962563189</v>
      </c>
      <c r="B36" s="6">
        <f t="shared" si="0"/>
        <v>9.6795574309468928E-3</v>
      </c>
      <c r="C36" s="6">
        <f t="shared" si="2"/>
        <v>1.1090509458390658E-3</v>
      </c>
      <c r="D36" s="7">
        <f t="shared" si="1"/>
        <v>6.719769543771771</v>
      </c>
    </row>
    <row r="37" spans="1:4" x14ac:dyDescent="0.3">
      <c r="A37" s="5">
        <v>115.73097846229078</v>
      </c>
      <c r="B37" s="6">
        <f t="shared" si="0"/>
        <v>3.3842894097154415E-2</v>
      </c>
      <c r="C37" s="6">
        <f t="shared" si="2"/>
        <v>1.1164580972889779E-3</v>
      </c>
      <c r="D37" s="7">
        <f t="shared" si="1"/>
        <v>5.7717234691014347</v>
      </c>
    </row>
    <row r="38" spans="1:4" x14ac:dyDescent="0.3">
      <c r="A38" s="5">
        <v>114.69055285514229</v>
      </c>
      <c r="B38" s="6">
        <f t="shared" si="0"/>
        <v>-8.9900355200703639E-3</v>
      </c>
      <c r="C38" s="6">
        <f t="shared" si="2"/>
        <v>1.1238652487388901E-3</v>
      </c>
      <c r="D38" s="7">
        <f t="shared" si="1"/>
        <v>6.7190682270600393</v>
      </c>
    </row>
    <row r="39" spans="1:4" x14ac:dyDescent="0.3">
      <c r="A39" s="5">
        <v>113.25069112329132</v>
      </c>
      <c r="B39" s="6">
        <f t="shared" si="0"/>
        <v>-1.255431852063315E-2</v>
      </c>
      <c r="C39" s="6">
        <f t="shared" si="2"/>
        <v>1.1312724001888022E-3</v>
      </c>
      <c r="D39" s="7">
        <f t="shared" si="1"/>
        <v>6.6450904561878925</v>
      </c>
    </row>
    <row r="40" spans="1:4" x14ac:dyDescent="0.3">
      <c r="A40" s="5">
        <v>118.78284301143026</v>
      </c>
      <c r="B40" s="6">
        <f t="shared" si="0"/>
        <v>4.8848725188937854E-2</v>
      </c>
      <c r="C40" s="6">
        <f t="shared" si="2"/>
        <v>1.1386795516387144E-3</v>
      </c>
      <c r="D40" s="7">
        <f t="shared" si="1"/>
        <v>4.6823025880206384</v>
      </c>
    </row>
    <row r="41" spans="1:4" x14ac:dyDescent="0.3">
      <c r="A41" s="5">
        <v>121.18648688168909</v>
      </c>
      <c r="B41" s="6">
        <f t="shared" si="0"/>
        <v>2.0235614919803985E-2</v>
      </c>
      <c r="C41" s="6">
        <f t="shared" si="2"/>
        <v>1.1460867030886265E-3</v>
      </c>
      <c r="D41" s="7">
        <f t="shared" si="1"/>
        <v>6.4141165496608714</v>
      </c>
    </row>
    <row r="42" spans="1:4" x14ac:dyDescent="0.3">
      <c r="A42" s="5">
        <v>122.6665072393366</v>
      </c>
      <c r="B42" s="6">
        <f t="shared" si="0"/>
        <v>1.2212750742518064E-2</v>
      </c>
      <c r="C42" s="6">
        <f t="shared" si="2"/>
        <v>1.1534938545385387E-3</v>
      </c>
      <c r="D42" s="7">
        <f t="shared" si="1"/>
        <v>6.6356558848989531</v>
      </c>
    </row>
    <row r="43" spans="1:4" x14ac:dyDescent="0.3">
      <c r="A43" s="5">
        <v>133.17129286467215</v>
      </c>
      <c r="B43" s="6">
        <f t="shared" si="0"/>
        <v>8.5636950637548531E-2</v>
      </c>
      <c r="C43" s="6">
        <f t="shared" si="2"/>
        <v>1.1609010059884508E-3</v>
      </c>
      <c r="D43" s="7">
        <f t="shared" si="1"/>
        <v>0.44132139285284477</v>
      </c>
    </row>
    <row r="44" spans="1:4" x14ac:dyDescent="0.3">
      <c r="A44" s="5">
        <v>134.77584634296599</v>
      </c>
      <c r="B44" s="6">
        <f t="shared" si="0"/>
        <v>1.2048794028938166E-2</v>
      </c>
      <c r="C44" s="6">
        <f t="shared" si="2"/>
        <v>1.168308157438363E-3</v>
      </c>
      <c r="D44" s="7">
        <f t="shared" si="1"/>
        <v>6.6279390531002846</v>
      </c>
    </row>
    <row r="45" spans="1:4" x14ac:dyDescent="0.3">
      <c r="A45" s="19">
        <v>133.33203896772667</v>
      </c>
      <c r="B45" s="6">
        <f t="shared" si="0"/>
        <v>-1.071265671421005E-2</v>
      </c>
      <c r="C45" s="6">
        <f t="shared" si="2"/>
        <v>1.1757153088882751E-3</v>
      </c>
      <c r="D45" s="21">
        <f t="shared" si="1"/>
        <v>6.6482690172063474</v>
      </c>
    </row>
    <row r="46" spans="1:4" x14ac:dyDescent="0.3">
      <c r="A46" s="8" t="s">
        <v>20</v>
      </c>
      <c r="B46" s="8"/>
      <c r="C46" s="8"/>
      <c r="D46" s="8"/>
    </row>
    <row r="47" spans="1:4" x14ac:dyDescent="0.3">
      <c r="A47" s="8" t="s">
        <v>13</v>
      </c>
      <c r="D47" s="17">
        <f>SUM(D3:D45)</f>
        <v>239.70148112744843</v>
      </c>
    </row>
    <row r="49" spans="1:5" ht="23.4" x14ac:dyDescent="0.45">
      <c r="A49" s="3" t="s">
        <v>11</v>
      </c>
      <c r="B49" s="4"/>
      <c r="C49" s="4"/>
      <c r="D49" s="4"/>
      <c r="E49" s="4"/>
    </row>
    <row r="50" spans="1:5" x14ac:dyDescent="0.3">
      <c r="A50" t="s">
        <v>21</v>
      </c>
      <c r="B50" s="9"/>
      <c r="C50" s="10" t="s">
        <v>22</v>
      </c>
    </row>
    <row r="51" spans="1:5" x14ac:dyDescent="0.3">
      <c r="A51" s="24">
        <v>0.74071514499120639</v>
      </c>
      <c r="B51" t="s">
        <v>5</v>
      </c>
      <c r="C51" s="25">
        <f>A51/100000</f>
        <v>7.4071514499120643E-6</v>
      </c>
    </row>
    <row r="52" spans="1:5" x14ac:dyDescent="0.3">
      <c r="A52" s="1">
        <v>1</v>
      </c>
      <c r="B52" s="9" t="s">
        <v>1</v>
      </c>
      <c r="C52" s="11">
        <f>A52</f>
        <v>1</v>
      </c>
    </row>
    <row r="53" spans="1:5" x14ac:dyDescent="0.3">
      <c r="A53" s="1">
        <v>0</v>
      </c>
      <c r="B53" s="9" t="s">
        <v>0</v>
      </c>
      <c r="C53" s="11">
        <f>A53/10</f>
        <v>0</v>
      </c>
    </row>
    <row r="54" spans="1:5" x14ac:dyDescent="0.3">
      <c r="C54" s="1"/>
    </row>
    <row r="56" spans="1:5" x14ac:dyDescent="0.3">
      <c r="B56" t="s">
        <v>15</v>
      </c>
      <c r="C56" s="22">
        <f>B45*B45</f>
        <v>1.1476101387650966E-4</v>
      </c>
    </row>
    <row r="57" spans="1:5" x14ac:dyDescent="0.3">
      <c r="B57" t="s">
        <v>6</v>
      </c>
      <c r="C57" s="22">
        <f>C45</f>
        <v>1.1757153088882751E-3</v>
      </c>
    </row>
    <row r="58" spans="1:5" x14ac:dyDescent="0.3">
      <c r="A58" t="s">
        <v>14</v>
      </c>
      <c r="E58" s="6">
        <f>C51+C53*C56+C52*C57</f>
        <v>1.1831224603381873E-3</v>
      </c>
    </row>
    <row r="59" spans="1:5" ht="23.4" x14ac:dyDescent="0.45">
      <c r="A59" s="3" t="s">
        <v>12</v>
      </c>
      <c r="B59" s="4"/>
      <c r="C59" s="4"/>
      <c r="D59" s="4"/>
      <c r="E59" s="4"/>
    </row>
    <row r="63" spans="1:5" x14ac:dyDescent="0.3">
      <c r="A63" s="12" t="s">
        <v>2</v>
      </c>
      <c r="B63" s="9" t="s">
        <v>16</v>
      </c>
      <c r="C63" s="9"/>
      <c r="D63" s="9"/>
      <c r="E63" s="6">
        <f>AVERAGE(B3:B44)</f>
        <v>7.8120192124647081E-3</v>
      </c>
    </row>
    <row r="64" spans="1:5" x14ac:dyDescent="0.3">
      <c r="A64" s="12" t="s">
        <v>3</v>
      </c>
      <c r="B64" s="9" t="s">
        <v>24</v>
      </c>
      <c r="C64" s="9"/>
      <c r="D64" s="9"/>
      <c r="E64" s="6">
        <f>SQRT(_xlfn.VAR.P(B4:B45))</f>
        <v>3.1668507494116316E-2</v>
      </c>
    </row>
    <row r="65" spans="1:5" x14ac:dyDescent="0.3">
      <c r="A65" s="9" t="s">
        <v>17</v>
      </c>
      <c r="B65" s="13">
        <v>0.9</v>
      </c>
      <c r="C65" s="9"/>
      <c r="D65" s="9"/>
      <c r="E65" s="16">
        <f>NORMSINV(B65)</f>
        <v>1.2815515655446006</v>
      </c>
    </row>
    <row r="67" spans="1:5" x14ac:dyDescent="0.3">
      <c r="A67" s="14" t="s">
        <v>18</v>
      </c>
      <c r="B67" s="14"/>
      <c r="C67" s="14"/>
      <c r="D67" s="14"/>
      <c r="E67" s="15">
        <f>E63+E64*E65</f>
        <v>4.8396844570010387E-2</v>
      </c>
    </row>
    <row r="68" spans="1:5" x14ac:dyDescent="0.3">
      <c r="A68" s="14" t="s">
        <v>19</v>
      </c>
      <c r="B68" s="14"/>
      <c r="C68" s="14"/>
      <c r="D68" s="14"/>
      <c r="E68" s="15">
        <f>E63+SQRT(E58)*E65</f>
        <v>5.1892968145632448E-2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model using 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 Ysabie</dc:creator>
  <cp:lastModifiedBy>Piet Ysabie</cp:lastModifiedBy>
  <dcterms:created xsi:type="dcterms:W3CDTF">2021-04-18T14:22:29Z</dcterms:created>
  <dcterms:modified xsi:type="dcterms:W3CDTF">2021-04-21T11:20:18Z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c3eb4fae-2efb-4093-8298-5436320a06a5</vt:lpwstr>
  </property>
</Properties>
</file>