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pietrodogliani/Downloads/"/>
    </mc:Choice>
  </mc:AlternateContent>
  <xr:revisionPtr revIDLastSave="0" documentId="13_ncr:1_{80EE1F69-8BF9-F941-8CE0-F06296CC3E22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Conventional (Yifeng)" sheetId="3" r:id="rId1"/>
    <sheet name="TGRBF + CCS (Clara)" sheetId="5" r:id="rId2"/>
    <sheet name="Hydrogen (Oscar)" sheetId="6" r:id="rId3"/>
    <sheet name="EAF" sheetId="4" r:id="rId4"/>
    <sheet name="General steel+iron (Inês)" sheetId="9" r:id="rId5"/>
    <sheet name="Emission Calculations" sheetId="1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5" l="1"/>
  <c r="J19" i="13"/>
  <c r="R18" i="13"/>
  <c r="R16" i="13"/>
  <c r="R15" i="13"/>
  <c r="R14" i="13"/>
  <c r="R13" i="13"/>
  <c r="R12" i="13"/>
  <c r="J12" i="13"/>
  <c r="R11" i="13"/>
  <c r="P8" i="13"/>
  <c r="N8" i="13"/>
  <c r="N16" i="13" s="1"/>
  <c r="J8" i="13"/>
  <c r="J16" i="13" s="1"/>
  <c r="F8" i="13"/>
  <c r="F16" i="13" s="1"/>
  <c r="P7" i="13"/>
  <c r="N7" i="13"/>
  <c r="N15" i="13" s="1"/>
  <c r="J7" i="13"/>
  <c r="J15" i="13" s="1"/>
  <c r="F7" i="13"/>
  <c r="F15" i="13" s="1"/>
  <c r="P6" i="13"/>
  <c r="N6" i="13"/>
  <c r="N14" i="13" s="1"/>
  <c r="J6" i="13"/>
  <c r="J14" i="13" s="1"/>
  <c r="F6" i="13"/>
  <c r="F14" i="13" s="1"/>
  <c r="P5" i="13"/>
  <c r="N5" i="13"/>
  <c r="N13" i="13" s="1"/>
  <c r="J5" i="13"/>
  <c r="J13" i="13" s="1"/>
  <c r="F5" i="13"/>
  <c r="F13" i="13" s="1"/>
  <c r="P4" i="13"/>
  <c r="N4" i="13"/>
  <c r="N12" i="13" s="1"/>
  <c r="J4" i="13"/>
  <c r="F4" i="13"/>
  <c r="F12" i="13" s="1"/>
  <c r="P3" i="13"/>
  <c r="N3" i="13"/>
  <c r="N11" i="13" s="1"/>
  <c r="J3" i="13"/>
  <c r="J11" i="13" s="1"/>
  <c r="F3" i="13"/>
  <c r="F11" i="13" s="1"/>
  <c r="B3" i="9"/>
  <c r="B19" i="6"/>
  <c r="D18" i="6"/>
  <c r="D15" i="6"/>
  <c r="D14" i="6"/>
  <c r="D13" i="6"/>
  <c r="D12" i="6"/>
  <c r="D11" i="6"/>
  <c r="D10" i="6"/>
  <c r="D9" i="6"/>
  <c r="D18" i="5"/>
  <c r="D14" i="5"/>
  <c r="D13" i="5"/>
  <c r="D12" i="5"/>
  <c r="D11" i="5"/>
  <c r="D10" i="5"/>
  <c r="D9" i="5"/>
  <c r="D7" i="5"/>
  <c r="D6" i="5"/>
  <c r="D18" i="4"/>
  <c r="D14" i="4"/>
  <c r="D10" i="4"/>
  <c r="D7" i="4"/>
  <c r="D6" i="4"/>
  <c r="D18" i="3"/>
  <c r="D14" i="3"/>
  <c r="D13" i="3"/>
  <c r="D12" i="3"/>
  <c r="D11" i="3"/>
  <c r="D10" i="3"/>
  <c r="D9" i="3"/>
  <c r="D7" i="3"/>
  <c r="D6" i="3"/>
  <c r="J18" i="13" l="1"/>
  <c r="D20" i="5" s="1"/>
  <c r="D21" i="5"/>
  <c r="F18" i="13"/>
  <c r="F20" i="13" s="1"/>
  <c r="J20" i="13"/>
  <c r="N18" i="13"/>
  <c r="N23" i="13" s="1"/>
  <c r="D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3000000}">
      <text>
        <r>
          <rPr>
            <sz val="10"/>
            <color rgb="FF000000"/>
            <rFont val="Arial"/>
          </rPr>
          <t xml:space="preserve">per tonne is referring to per tonne steel
</t>
        </r>
        <r>
          <rPr>
            <sz val="10"/>
            <color rgb="FF000000"/>
            <rFont val="Arial"/>
          </rPr>
          <t xml:space="preserve">	-Clara 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400-000002000000}">
      <text>
        <r>
          <rPr>
            <sz val="10"/>
            <color rgb="FF000000"/>
            <rFont val="Arial"/>
          </rPr>
          <t>per tonne is referring to per tonne steel
	-Clara N</t>
        </r>
      </text>
    </comment>
    <comment ref="C22" authorId="0" shapeId="0" xr:uid="{00000000-0006-0000-0400-000001000000}">
      <text>
        <r>
          <rPr>
            <sz val="10"/>
            <color rgb="FF000000"/>
            <rFont val="Arial"/>
          </rPr>
          <t xml:space="preserve">Also similar to value in https://energy.nl/wp-content/uploads/2020/09/TGRBF-steelmaking-Technology-Factsheet_080920.pdf
</t>
        </r>
        <r>
          <rPr>
            <sz val="10"/>
            <color rgb="FF000000"/>
            <rFont val="Arial"/>
          </rPr>
          <t xml:space="preserve">	-Pietro Dogliani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500-000008000000}">
      <text>
        <r>
          <rPr>
            <sz val="10"/>
            <color rgb="FF000000"/>
            <rFont val="Arial"/>
          </rPr>
          <t xml:space="preserve">per tonne is referring to per tonne steel
</t>
        </r>
        <r>
          <rPr>
            <sz val="10"/>
            <color rgb="FF000000"/>
            <rFont val="Arial"/>
          </rPr>
          <t xml:space="preserve">	-Clara N</t>
        </r>
      </text>
    </comment>
    <comment ref="B3" authorId="0" shapeId="0" xr:uid="{00000000-0006-0000-0500-000004000000}">
      <text>
        <r>
          <rPr>
            <sz val="10"/>
            <color rgb="FF000000"/>
            <rFont val="Arial"/>
          </rPr>
          <t xml:space="preserve">H-DR can be operated flexibly due to H2 storage, scrap use and EAF
</t>
        </r>
        <r>
          <rPr>
            <sz val="10"/>
            <color rgb="FF000000"/>
            <rFont val="Arial"/>
          </rPr>
          <t xml:space="preserve">scheduling, and could be used to balance the grid
</t>
        </r>
        <r>
          <rPr>
            <sz val="10"/>
            <color rgb="FF000000"/>
            <rFont val="Arial"/>
          </rPr>
          <t xml:space="preserve">	-Oscar Stenström
</t>
        </r>
        <r>
          <rPr>
            <sz val="10"/>
            <color rgb="FF000000"/>
            <rFont val="Arial"/>
          </rPr>
          <t xml:space="preserve">file:///C:/Users/Oscar%20Stenstr%C3%B6m/Downloads/2-064-18_Vogl_pres.pdf
</t>
        </r>
        <r>
          <rPr>
            <sz val="10"/>
            <color rgb="FF000000"/>
            <rFont val="Arial"/>
          </rPr>
          <t xml:space="preserve">	-Oscar Stenström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1" authorId="0" shapeId="0" xr:uid="{00000000-0006-0000-0800-00000A000000}">
      <text>
        <r>
          <rPr>
            <sz val="10"/>
            <color rgb="FF000000"/>
            <rFont val="Arial"/>
          </rPr>
          <t xml:space="preserve">annual report 2020
</t>
        </r>
        <r>
          <rPr>
            <sz val="10"/>
            <color rgb="FF000000"/>
            <rFont val="Arial"/>
          </rPr>
          <t xml:space="preserve">https://www.ssab.com/company/investors/reports-and-presentations#sort=%40customorder%20descending&amp;f:document=[075674ed2a914c48bd4e849ad5878c40,8d9de8f90cb34cf2ad4d617bb6d03816]
</t>
        </r>
        <r>
          <rPr>
            <sz val="10"/>
            <color rgb="FF000000"/>
            <rFont val="Arial"/>
          </rPr>
          <t xml:space="preserve">
</t>
        </r>
        <r>
          <rPr>
            <sz val="10"/>
            <color rgb="FF000000"/>
            <rFont val="Arial"/>
          </rPr>
          <t xml:space="preserve">24/10/2021
</t>
        </r>
        <r>
          <rPr>
            <sz val="10"/>
            <color rgb="FF000000"/>
            <rFont val="Arial"/>
          </rPr>
          <t xml:space="preserve">page13
</t>
        </r>
        <r>
          <rPr>
            <sz val="10"/>
            <color rgb="FF000000"/>
            <rFont val="Arial"/>
          </rPr>
          <t xml:space="preserve">	-Clara N</t>
        </r>
      </text>
    </comment>
    <comment ref="C11" authorId="0" shapeId="0" xr:uid="{00000000-0006-0000-0800-000008000000}">
      <text>
        <r>
          <rPr>
            <sz val="10"/>
            <color rgb="FF000000"/>
            <rFont val="Arial"/>
          </rPr>
          <t xml:space="preserve">https://group.vattenfall.com/press-and-media/pressreleases/2021/hybrit-ssab-lkab-and-vattenfall-to-begin-industrialization-of-future-fossil-free-steelmaking-by-establishing-the-worlds-first-production-plant-for-fossil-free-sponge-iron-in-gallivare
</t>
        </r>
        <r>
          <rPr>
            <sz val="10"/>
            <color rgb="FF000000"/>
            <rFont val="Arial"/>
          </rPr>
          <t xml:space="preserve">	-Clara N</t>
        </r>
      </text>
    </comment>
    <comment ref="B12" authorId="0" shapeId="0" xr:uid="{00000000-0006-0000-0800-000009000000}">
      <text>
        <r>
          <rPr>
            <sz val="10"/>
            <color rgb="FF000000"/>
            <rFont val="Arial"/>
          </rPr>
          <t xml:space="preserve">annual report 2020
</t>
        </r>
        <r>
          <rPr>
            <sz val="10"/>
            <color rgb="FF000000"/>
            <rFont val="Arial"/>
          </rPr>
          <t xml:space="preserve">https://www.ssab.com/company/investors/reports-and-presentations#sort=%40customorder%20descending&amp;f:document=[075674ed2a914c48bd4e849ad5878c40,8d9de8f90cb34cf2ad4d617bb6d03816]
</t>
        </r>
        <r>
          <rPr>
            <sz val="10"/>
            <color rgb="FF000000"/>
            <rFont val="Arial"/>
          </rPr>
          <t xml:space="preserve">
</t>
        </r>
        <r>
          <rPr>
            <sz val="10"/>
            <color rgb="FF000000"/>
            <rFont val="Arial"/>
          </rPr>
          <t xml:space="preserve">24/10/2021
</t>
        </r>
        <r>
          <rPr>
            <sz val="10"/>
            <color rgb="FF000000"/>
            <rFont val="Arial"/>
          </rPr>
          <t xml:space="preserve">page13
</t>
        </r>
        <r>
          <rPr>
            <sz val="10"/>
            <color rgb="FF000000"/>
            <rFont val="Arial"/>
          </rPr>
          <t xml:space="preserve">	-Clara N</t>
        </r>
      </text>
    </comment>
    <comment ref="F12" authorId="0" shapeId="0" xr:uid="{00000000-0006-0000-0800-000004000000}">
      <text>
        <r>
          <rPr>
            <sz val="10"/>
            <color rgb="FF000000"/>
            <rFont val="Arial"/>
          </rPr>
          <t xml:space="preserve">https://www.ssab.com/company/sustainability/sustainable-operations/hybrit-phases
</t>
        </r>
        <r>
          <rPr>
            <sz val="10"/>
            <color rgb="FF000000"/>
            <rFont val="Arial"/>
          </rPr>
          <t xml:space="preserve">	-Clara N</t>
        </r>
      </text>
    </comment>
  </commentList>
</comments>
</file>

<file path=xl/sharedStrings.xml><?xml version="1.0" encoding="utf-8"?>
<sst xmlns="http://schemas.openxmlformats.org/spreadsheetml/2006/main" count="434" uniqueCount="97">
  <si>
    <t>PARAMETERS REFERING TO TECHNOLOGY</t>
  </si>
  <si>
    <t>Availability factor</t>
  </si>
  <si>
    <t>CapacityToActivityUnit</t>
  </si>
  <si>
    <t>CapitalCost</t>
  </si>
  <si>
    <t>EmissionActivityRatio (Xinyu)</t>
  </si>
  <si>
    <t>FixedCost</t>
  </si>
  <si>
    <t>InputActivityRatio</t>
  </si>
  <si>
    <t>OperationalLife</t>
  </si>
  <si>
    <t>OutputActivityRatio</t>
  </si>
  <si>
    <t>TotalTechnologyAnnualActivityUpperLimit</t>
  </si>
  <si>
    <t>VariableCost</t>
  </si>
  <si>
    <t>Value</t>
  </si>
  <si>
    <t>Unit</t>
  </si>
  <si>
    <t>To OSeMOSYS</t>
  </si>
  <si>
    <t>Reference</t>
  </si>
  <si>
    <t>Date</t>
  </si>
  <si>
    <t>Page</t>
  </si>
  <si>
    <t>Comment</t>
  </si>
  <si>
    <t>Conventional (BF/BOF)</t>
  </si>
  <si>
    <t>%</t>
  </si>
  <si>
    <t>https://energy.nl/wp-content/uploads/2020/09/TGRBF-steelmaking-Technology-Factsheet_080920.pdf</t>
  </si>
  <si>
    <t>Capacity factor (wont need)</t>
  </si>
  <si>
    <t xml:space="preserve">CapitalCost </t>
  </si>
  <si>
    <t>€/tonne</t>
  </si>
  <si>
    <t>M€/Mtonne</t>
  </si>
  <si>
    <t>https://www.mdpi.com/1996-1073/13/15/3840/htm</t>
  </si>
  <si>
    <t>Table A3</t>
  </si>
  <si>
    <t>https://energy.nl/wp-content/uploads/2020/09/REF-BOF-steelmaking-Technology-Factsheet_080920.pdf</t>
  </si>
  <si>
    <t>- Biomass</t>
  </si>
  <si>
    <t>kWh/tonne</t>
  </si>
  <si>
    <t>PJ/Mt</t>
  </si>
  <si>
    <t>Table A1</t>
  </si>
  <si>
    <t>- Coke</t>
  </si>
  <si>
    <t>- Electricity</t>
  </si>
  <si>
    <t>- Hard coal</t>
  </si>
  <si>
    <t>- Natural gas</t>
  </si>
  <si>
    <t>- Oil</t>
  </si>
  <si>
    <t>years</t>
  </si>
  <si>
    <t>tonne</t>
  </si>
  <si>
    <t>This is without the cost of the ore, if we want to include ore, add 136 €/tonne</t>
  </si>
  <si>
    <t>ktonne CO2/Mtonne</t>
  </si>
  <si>
    <t>In technology box, since everything upstream</t>
  </si>
  <si>
    <t>EmissionActivityRatio</t>
  </si>
  <si>
    <t>EAF</t>
  </si>
  <si>
    <t>https://energy.nl/wp-content/uploads/2020/09/H2-Direct-Reduction-Factsheet_external-H2.pdf</t>
  </si>
  <si>
    <t>Approx: same fixed cost as for H2, justified by</t>
  </si>
  <si>
    <t>https://bellona.org/news/industrial-pollution/2021-05-hydrogen-in-steel-production-what-is-happening-in-europe-part-two</t>
  </si>
  <si>
    <t>In Oxelosund before NG/biogas, then H2</t>
  </si>
  <si>
    <t>Hp: NG = H2</t>
  </si>
  <si>
    <t>https://lagen.nu/dom/mod/2019:10</t>
  </si>
  <si>
    <t>https://www.sciencedirect.com/science/article/pii/S0959652618326301?via%3Dihub</t>
  </si>
  <si>
    <t>TGTBF with CCS</t>
  </si>
  <si>
    <t>Technology emission ratio (negative since fuel emissions are upstream)</t>
  </si>
  <si>
    <t>Hydrogen</t>
  </si>
  <si>
    <t>-</t>
  </si>
  <si>
    <t>https://www.researchgate.net/publication/349915650_Application_of_Liquid_Hydrogen_Carriers_in_Hydrogen_Steelmaking</t>
  </si>
  <si>
    <t>Figure 7...?</t>
  </si>
  <si>
    <t>Capacity factor (won't need?)</t>
  </si>
  <si>
    <t>https://energy.nl/wp-content/uploads/2020/09/H2-Direct-Reduction-Factsheet_on-site-electrolysis.pdf</t>
  </si>
  <si>
    <t>InputActivityRatios</t>
  </si>
  <si>
    <t>10/20</t>
  </si>
  <si>
    <t>years(electrolyser)/years(the rest)</t>
  </si>
  <si>
    <t>Section 2.1</t>
  </si>
  <si>
    <t xml:space="preserve">Alternative variable cost: </t>
  </si>
  <si>
    <t>Conclusions</t>
  </si>
  <si>
    <t xml:space="preserve">EmissionActivityRatio </t>
  </si>
  <si>
    <t>AccumulatedAnnualDemand (2017)</t>
  </si>
  <si>
    <t>Mton/year</t>
  </si>
  <si>
    <t xml:space="preserve">Section 2: CO2 abatement in the Steel Industry </t>
  </si>
  <si>
    <t>Steel demand trends (Swedish market, export and import)</t>
  </si>
  <si>
    <t>https://www.jernkontoret.se/sv/stalindustrin/branschfakta-och-statistik/leveranser-och-stalkonsumtion/</t>
  </si>
  <si>
    <t xml:space="preserve">Steel production trend in Sweden </t>
  </si>
  <si>
    <t>https://tradingeconomics.com/sweden/steel-production</t>
  </si>
  <si>
    <t>Outlook world demand 2022</t>
  </si>
  <si>
    <t>https://www.worldsteel.org/steel-by-topic/statistics/short-range-outlook.html</t>
  </si>
  <si>
    <t>World steel production 1950-2020, p.7</t>
  </si>
  <si>
    <t>https://www.worldsteel.org/en/dam/jcr:976723ed-74b3-47b4-92f6-81b6a452b86e/World%2520Steel%2520in%2520Figures%25202021.pdf</t>
  </si>
  <si>
    <t>Residual Capacity</t>
  </si>
  <si>
    <t>2030-2040</t>
  </si>
  <si>
    <t>Conventional - Oxelösund [Mton]</t>
  </si>
  <si>
    <t>Conventional - Luleå [Mton]</t>
  </si>
  <si>
    <t>From 2,3 to 0</t>
  </si>
  <si>
    <t>NOTES</t>
  </si>
  <si>
    <t>Residual Capacity for 2 biggest steel plants (only with BOF, no scrap)</t>
  </si>
  <si>
    <t>Oxelösund</t>
  </si>
  <si>
    <t>Link</t>
  </si>
  <si>
    <t>Plans for new processes in 2025</t>
  </si>
  <si>
    <t>Luleå</t>
  </si>
  <si>
    <t>Plans for new processes in 2030-2040</t>
  </si>
  <si>
    <t>CONVENTIONAL</t>
  </si>
  <si>
    <t>TGRBF</t>
  </si>
  <si>
    <t>HYDROGEN</t>
  </si>
  <si>
    <t>DRI EAF (el+ng)</t>
  </si>
  <si>
    <t>t CO2/Mt</t>
  </si>
  <si>
    <t>Total</t>
  </si>
  <si>
    <t>t CO2/PJ</t>
  </si>
  <si>
    <t>EmFactor (original OS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</si>
</sst>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000"/>
    <numFmt numFmtId="166" formatCode="#,##0.0000"/>
    <numFmt numFmtId="168" formatCode="d/m/yyyy"/>
  </numFmts>
  <fonts count="11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i/>
      <sz val="10"/>
      <color theme="1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strike/>
      <sz val="10"/>
      <color theme="1"/>
      <name val="Arial"/>
    </font>
    <font>
      <u/>
      <sz val="10"/>
      <color rgb="FF0000FF"/>
      <name val="Arial"/>
    </font>
    <font>
      <sz val="10"/>
      <color rgb="FFCCCCCC"/>
      <name val="Arial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E58686"/>
        <bgColor rgb="FFE5868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2" borderId="2" xfId="0" applyFont="1" applyFill="1" applyBorder="1" applyAlignment="1"/>
    <xf numFmtId="0" fontId="1" fillId="0" borderId="3" xfId="0" applyFont="1" applyBorder="1" applyAlignment="1"/>
    <xf numFmtId="0" fontId="2" fillId="0" borderId="3" xfId="0" applyFont="1" applyBorder="1" applyAlignment="1"/>
    <xf numFmtId="0" fontId="3" fillId="0" borderId="0" xfId="0" applyFont="1" applyAlignment="1"/>
    <xf numFmtId="164" fontId="2" fillId="0" borderId="0" xfId="0" applyNumberFormat="1" applyFont="1" applyAlignment="1"/>
    <xf numFmtId="0" fontId="4" fillId="3" borderId="3" xfId="0" applyFont="1" applyFill="1" applyBorder="1" applyAlignment="1"/>
    <xf numFmtId="0" fontId="2" fillId="3" borderId="0" xfId="0" applyFont="1" applyFill="1"/>
    <xf numFmtId="0" fontId="2" fillId="0" borderId="0" xfId="0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/>
    <xf numFmtId="0" fontId="5" fillId="0" borderId="0" xfId="0" applyFont="1" applyAlignment="1"/>
    <xf numFmtId="165" fontId="2" fillId="0" borderId="0" xfId="0" applyNumberFormat="1" applyFont="1"/>
    <xf numFmtId="0" fontId="2" fillId="0" borderId="3" xfId="0" applyFont="1" applyBorder="1"/>
    <xf numFmtId="0" fontId="2" fillId="4" borderId="0" xfId="0" applyFont="1" applyFill="1" applyAlignment="1"/>
    <xf numFmtId="0" fontId="2" fillId="5" borderId="0" xfId="0" applyFont="1" applyFill="1"/>
    <xf numFmtId="165" fontId="2" fillId="0" borderId="0" xfId="0" applyNumberFormat="1" applyFont="1" applyAlignment="1"/>
    <xf numFmtId="4" fontId="2" fillId="5" borderId="0" xfId="0" applyNumberFormat="1" applyFont="1" applyFill="1"/>
    <xf numFmtId="0" fontId="6" fillId="0" borderId="0" xfId="0" applyFont="1" applyAlignment="1"/>
    <xf numFmtId="0" fontId="7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0" fillId="6" borderId="0" xfId="0" applyFont="1" applyFill="1"/>
    <xf numFmtId="9" fontId="2" fillId="0" borderId="0" xfId="0" applyNumberFormat="1" applyFont="1" applyAlignment="1"/>
    <xf numFmtId="0" fontId="2" fillId="6" borderId="0" xfId="0" applyFont="1" applyFill="1"/>
    <xf numFmtId="166" fontId="2" fillId="4" borderId="0" xfId="0" applyNumberFormat="1" applyFont="1" applyFill="1"/>
    <xf numFmtId="0" fontId="1" fillId="7" borderId="2" xfId="0" applyFont="1" applyFill="1" applyBorder="1" applyAlignment="1"/>
    <xf numFmtId="0" fontId="1" fillId="7" borderId="3" xfId="0" applyFont="1" applyFill="1" applyBorder="1" applyAlignment="1"/>
    <xf numFmtId="0" fontId="2" fillId="7" borderId="0" xfId="0" applyFont="1" applyFill="1"/>
    <xf numFmtId="0" fontId="8" fillId="0" borderId="3" xfId="0" applyFont="1" applyBorder="1" applyAlignment="1"/>
    <xf numFmtId="0" fontId="8" fillId="0" borderId="0" xfId="0" applyFont="1" applyAlignment="1"/>
    <xf numFmtId="0" fontId="2" fillId="0" borderId="0" xfId="0" applyFont="1" applyAlignment="1"/>
    <xf numFmtId="0" fontId="9" fillId="0" borderId="0" xfId="0" applyFont="1" applyAlignment="1"/>
    <xf numFmtId="10" fontId="2" fillId="0" borderId="0" xfId="0" applyNumberFormat="1" applyFont="1"/>
    <xf numFmtId="0" fontId="1" fillId="4" borderId="2" xfId="0" applyFont="1" applyFill="1" applyBorder="1" applyAlignment="1"/>
    <xf numFmtId="168" fontId="2" fillId="0" borderId="0" xfId="0" applyNumberFormat="1" applyFont="1" applyAlignment="1"/>
    <xf numFmtId="0" fontId="2" fillId="0" borderId="2" xfId="0" applyFont="1" applyBorder="1" applyAlignment="1"/>
    <xf numFmtId="0" fontId="2" fillId="0" borderId="2" xfId="0" applyFont="1" applyBorder="1"/>
    <xf numFmtId="0" fontId="10" fillId="0" borderId="0" xfId="0" applyFont="1" applyAlignment="1"/>
    <xf numFmtId="0" fontId="8" fillId="0" borderId="0" xfId="0" applyFont="1" applyAlignment="1"/>
    <xf numFmtId="0" fontId="2" fillId="0" borderId="4" xfId="0" applyFont="1" applyBorder="1" applyAlignment="1"/>
    <xf numFmtId="4" fontId="2" fillId="0" borderId="4" xfId="0" applyNumberFormat="1" applyFont="1" applyBorder="1" applyAlignment="1"/>
    <xf numFmtId="0" fontId="2" fillId="0" borderId="3" xfId="0" applyFont="1" applyBorder="1" applyAlignment="1"/>
    <xf numFmtId="165" fontId="2" fillId="0" borderId="0" xfId="0" applyNumberFormat="1" applyFont="1" applyAlignment="1">
      <alignment horizontal="right"/>
    </xf>
    <xf numFmtId="0" fontId="2" fillId="0" borderId="3" xfId="0" applyFont="1" applyBorder="1" applyAlignment="1"/>
    <xf numFmtId="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2" fontId="2" fillId="0" borderId="0" xfId="0" applyNumberFormat="1" applyFont="1" applyFill="1"/>
    <xf numFmtId="0" fontId="2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</xdr:colOff>
      <xdr:row>19</xdr:row>
      <xdr:rowOff>200025</xdr:rowOff>
    </xdr:from>
    <xdr:ext cx="4762500" cy="409575"/>
    <xdr:pic>
      <xdr:nvPicPr>
        <xdr:cNvPr id="2" name="image1.png" title="Immagin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dpi.com/1996-1073/13/15/3840/htm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energy.nl/wp-content/uploads/2020/09/REF-BOF-steelmaking-Technology-Factsheet_080920.pdf" TargetMode="External"/><Relationship Id="rId7" Type="http://schemas.openxmlformats.org/officeDocument/2006/relationships/hyperlink" Target="https://www.mdpi.com/1996-1073/13/15/3840/ht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www.mdpi.com/1996-1073/13/15/3840/htm" TargetMode="External"/><Relationship Id="rId1" Type="http://schemas.openxmlformats.org/officeDocument/2006/relationships/hyperlink" Target="https://energy.nl/wp-content/uploads/2020/09/TGRBF-steelmaking-Technology-Factsheet_080920.pdf" TargetMode="External"/><Relationship Id="rId6" Type="http://schemas.openxmlformats.org/officeDocument/2006/relationships/hyperlink" Target="https://www.mdpi.com/1996-1073/13/15/3840/htm" TargetMode="External"/><Relationship Id="rId11" Type="http://schemas.openxmlformats.org/officeDocument/2006/relationships/hyperlink" Target="https://www.mdpi.com/1996-1073/13/15/3840/htm" TargetMode="External"/><Relationship Id="rId5" Type="http://schemas.openxmlformats.org/officeDocument/2006/relationships/hyperlink" Target="https://www.mdpi.com/1996-1073/13/15/3840/htm" TargetMode="External"/><Relationship Id="rId10" Type="http://schemas.openxmlformats.org/officeDocument/2006/relationships/hyperlink" Target="https://energy.nl/wp-content/uploads/2020/09/TGRBF-steelmaking-Technology-Factsheet_080920.pdf" TargetMode="External"/><Relationship Id="rId4" Type="http://schemas.openxmlformats.org/officeDocument/2006/relationships/hyperlink" Target="https://www.mdpi.com/1996-1073/13/15/3840/htm" TargetMode="External"/><Relationship Id="rId9" Type="http://schemas.openxmlformats.org/officeDocument/2006/relationships/hyperlink" Target="https://www.mdpi.com/1996-1073/13/15/3840/ht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dpi.com/1996-1073/13/15/3840/htm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energy.nl/wp-content/uploads/2020/09/TGRBF-steelmaking-Technology-Factsheet_080920.pdf" TargetMode="External"/><Relationship Id="rId7" Type="http://schemas.openxmlformats.org/officeDocument/2006/relationships/hyperlink" Target="https://www.mdpi.com/1996-1073/13/15/3840/htm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www.mdpi.com/1996-1073/13/15/3840/htm" TargetMode="External"/><Relationship Id="rId1" Type="http://schemas.openxmlformats.org/officeDocument/2006/relationships/hyperlink" Target="https://energy.nl/wp-content/uploads/2020/09/TGRBF-steelmaking-Technology-Factsheet_080920.pdf" TargetMode="External"/><Relationship Id="rId6" Type="http://schemas.openxmlformats.org/officeDocument/2006/relationships/hyperlink" Target="https://www.mdpi.com/1996-1073/13/15/3840/htm" TargetMode="External"/><Relationship Id="rId11" Type="http://schemas.openxmlformats.org/officeDocument/2006/relationships/hyperlink" Target="https://www.mdpi.com/1996-1073/13/15/3840/htm" TargetMode="External"/><Relationship Id="rId5" Type="http://schemas.openxmlformats.org/officeDocument/2006/relationships/hyperlink" Target="https://www.mdpi.com/1996-1073/13/15/3840/htm" TargetMode="External"/><Relationship Id="rId10" Type="http://schemas.openxmlformats.org/officeDocument/2006/relationships/hyperlink" Target="https://energy.nl/wp-content/uploads/2020/09/TGRBF-steelmaking-Technology-Factsheet_080920.pdf" TargetMode="External"/><Relationship Id="rId4" Type="http://schemas.openxmlformats.org/officeDocument/2006/relationships/hyperlink" Target="https://www.mdpi.com/1996-1073/13/15/3840/htm" TargetMode="External"/><Relationship Id="rId9" Type="http://schemas.openxmlformats.org/officeDocument/2006/relationships/hyperlink" Target="https://www.mdpi.com/1996-1073/13/15/3840/htm" TargetMode="External"/><Relationship Id="rId1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dpi.com/1996-1073/13/15/3840/htm" TargetMode="External"/><Relationship Id="rId13" Type="http://schemas.openxmlformats.org/officeDocument/2006/relationships/vmlDrawing" Target="../drawings/vmlDrawing3.vml"/><Relationship Id="rId3" Type="http://schemas.openxmlformats.org/officeDocument/2006/relationships/hyperlink" Target="https://energy.nl/wp-content/uploads/2020/09/H2-Direct-Reduction-Factsheet_on-site-electrolysis.pdf" TargetMode="External"/><Relationship Id="rId7" Type="http://schemas.openxmlformats.org/officeDocument/2006/relationships/hyperlink" Target="https://www.mdpi.com/1996-1073/13/15/3840/htm" TargetMode="External"/><Relationship Id="rId12" Type="http://schemas.openxmlformats.org/officeDocument/2006/relationships/hyperlink" Target="https://www.sciencedirect.com/science/article/pii/S0959652618326301?via%3Dihub" TargetMode="External"/><Relationship Id="rId2" Type="http://schemas.openxmlformats.org/officeDocument/2006/relationships/hyperlink" Target="https://www.sciencedirect.com/science/article/pii/S0959652618326301?via%3Dihub" TargetMode="External"/><Relationship Id="rId1" Type="http://schemas.openxmlformats.org/officeDocument/2006/relationships/hyperlink" Target="https://www.researchgate.net/publication/349915650_Application_of_Liquid_Hydrogen_Carriers_in_Hydrogen_Steelmaking" TargetMode="External"/><Relationship Id="rId6" Type="http://schemas.openxmlformats.org/officeDocument/2006/relationships/hyperlink" Target="https://www.mdpi.com/1996-1073/13/15/3840/htm" TargetMode="External"/><Relationship Id="rId11" Type="http://schemas.openxmlformats.org/officeDocument/2006/relationships/hyperlink" Target="https://www.mdpi.com/1996-1073/13/15/3840/htm" TargetMode="External"/><Relationship Id="rId5" Type="http://schemas.openxmlformats.org/officeDocument/2006/relationships/hyperlink" Target="https://www.mdpi.com/1996-1073/13/15/3840/htm" TargetMode="External"/><Relationship Id="rId10" Type="http://schemas.openxmlformats.org/officeDocument/2006/relationships/hyperlink" Target="https://www.sciencedirect.com/science/article/pii/S0959652618326301?via%3Dihub" TargetMode="External"/><Relationship Id="rId4" Type="http://schemas.openxmlformats.org/officeDocument/2006/relationships/hyperlink" Target="https://www.mdpi.com/1996-1073/13/15/3840/htm" TargetMode="External"/><Relationship Id="rId9" Type="http://schemas.openxmlformats.org/officeDocument/2006/relationships/hyperlink" Target="https://www.mdpi.com/1996-1073/13/15/3840/htm" TargetMode="External"/><Relationship Id="rId1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ergy.nl/wp-content/uploads/2020/09/H2-Direct-Reduction-Factsheet_external-H2.pdf" TargetMode="External"/><Relationship Id="rId3" Type="http://schemas.openxmlformats.org/officeDocument/2006/relationships/hyperlink" Target="https://energy.nl/wp-content/uploads/2020/09/H2-Direct-Reduction-Factsheet_external-H2.pdf" TargetMode="External"/><Relationship Id="rId7" Type="http://schemas.openxmlformats.org/officeDocument/2006/relationships/hyperlink" Target="https://energy.nl/wp-content/uploads/2020/09/H2-Direct-Reduction-Factsheet_external-H2.pdf" TargetMode="External"/><Relationship Id="rId2" Type="http://schemas.openxmlformats.org/officeDocument/2006/relationships/hyperlink" Target="https://www.mdpi.com/1996-1073/13/15/3840/htm" TargetMode="External"/><Relationship Id="rId1" Type="http://schemas.openxmlformats.org/officeDocument/2006/relationships/hyperlink" Target="https://energy.nl/wp-content/uploads/2020/09/TGRBF-steelmaking-Technology-Factsheet_080920.pdf" TargetMode="External"/><Relationship Id="rId6" Type="http://schemas.openxmlformats.org/officeDocument/2006/relationships/hyperlink" Target="https://energy.nl/wp-content/uploads/2020/09/H2-Direct-Reduction-Factsheet_external-H2.pdf" TargetMode="External"/><Relationship Id="rId11" Type="http://schemas.openxmlformats.org/officeDocument/2006/relationships/hyperlink" Target="https://www.mdpi.com/1996-1073/13/15/3840/htm" TargetMode="External"/><Relationship Id="rId5" Type="http://schemas.openxmlformats.org/officeDocument/2006/relationships/hyperlink" Target="https://energy.nl/wp-content/uploads/2020/09/H2-Direct-Reduction-Factsheet_external-H2.pdf" TargetMode="External"/><Relationship Id="rId10" Type="http://schemas.openxmlformats.org/officeDocument/2006/relationships/hyperlink" Target="https://energy.nl/wp-content/uploads/2020/09/TGRBF-steelmaking-Technology-Factsheet_080920.pdf" TargetMode="External"/><Relationship Id="rId4" Type="http://schemas.openxmlformats.org/officeDocument/2006/relationships/hyperlink" Target="https://bellona.org/news/industrial-pollution/2021-05-hydrogen-in-steel-production-what-is-happening-in-europe-part-two" TargetMode="External"/><Relationship Id="rId9" Type="http://schemas.openxmlformats.org/officeDocument/2006/relationships/hyperlink" Target="https://lagen.nu/dom/mod/2019:1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https://tradingeconomics.com/sweden/steel-production" TargetMode="External"/><Relationship Id="rId7" Type="http://schemas.openxmlformats.org/officeDocument/2006/relationships/hyperlink" Target="https://www.gem.wiki/SSAB_Lule%C3%A5_steel_plant" TargetMode="External"/><Relationship Id="rId2" Type="http://schemas.openxmlformats.org/officeDocument/2006/relationships/hyperlink" Target="https://www.jernkontoret.se/sv/stalindustrin/branschfakta-och-statistik/leveranser-och-stalkonsumtion/" TargetMode="External"/><Relationship Id="rId1" Type="http://schemas.openxmlformats.org/officeDocument/2006/relationships/hyperlink" Target="https://www.mdpi.com/1996-1073/13/15/3840/htm" TargetMode="External"/><Relationship Id="rId6" Type="http://schemas.openxmlformats.org/officeDocument/2006/relationships/hyperlink" Target="https://www.gem.wiki/SSAB_Oxel%C3%B6sund_steel_plant" TargetMode="External"/><Relationship Id="rId5" Type="http://schemas.openxmlformats.org/officeDocument/2006/relationships/hyperlink" Target="https://www.worldsteel.org/en/dam/jcr:976723ed-74b3-47b4-92f6-81b6a452b86e/World%2520Steel%2520in%2520Figures%25202021.pdf" TargetMode="External"/><Relationship Id="rId4" Type="http://schemas.openxmlformats.org/officeDocument/2006/relationships/hyperlink" Target="https://www.worldsteel.org/steel-by-topic/statistics/short-range-outlook.html" TargetMode="External"/><Relationship Id="rId9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6"/>
  <sheetViews>
    <sheetView workbookViewId="0">
      <selection activeCell="F27" sqref="F27"/>
    </sheetView>
  </sheetViews>
  <sheetFormatPr baseColWidth="10" defaultColWidth="14.5" defaultRowHeight="15.75" customHeight="1" x14ac:dyDescent="0.15"/>
  <cols>
    <col min="1" max="1" width="44.33203125" customWidth="1"/>
  </cols>
  <sheetData>
    <row r="1" spans="1:12" ht="15.75" customHeight="1" x14ac:dyDescent="0.15">
      <c r="A1" s="3" t="s">
        <v>0</v>
      </c>
      <c r="B1" s="4" t="s">
        <v>11</v>
      </c>
      <c r="C1" s="4" t="s">
        <v>12</v>
      </c>
      <c r="D1" s="5" t="s">
        <v>13</v>
      </c>
      <c r="E1" s="4" t="s">
        <v>12</v>
      </c>
      <c r="F1" s="4" t="s">
        <v>14</v>
      </c>
      <c r="G1" s="4" t="s">
        <v>15</v>
      </c>
      <c r="H1" s="4" t="s">
        <v>16</v>
      </c>
      <c r="I1" s="4" t="s">
        <v>17</v>
      </c>
    </row>
    <row r="2" spans="1:12" ht="15.75" customHeight="1" x14ac:dyDescent="0.15">
      <c r="A2" s="6" t="s">
        <v>18</v>
      </c>
    </row>
    <row r="3" spans="1:12" ht="15.75" customHeight="1" x14ac:dyDescent="0.15">
      <c r="A3" s="7" t="s">
        <v>1</v>
      </c>
      <c r="B3" s="2">
        <v>0.87</v>
      </c>
      <c r="C3" s="2" t="s">
        <v>19</v>
      </c>
      <c r="D3" s="2">
        <v>0.87</v>
      </c>
      <c r="E3" s="2" t="s">
        <v>19</v>
      </c>
      <c r="F3" s="8" t="s">
        <v>20</v>
      </c>
      <c r="G3" s="9">
        <v>44488</v>
      </c>
      <c r="H3" s="2">
        <v>1</v>
      </c>
    </row>
    <row r="4" spans="1:12" ht="15.75" customHeight="1" x14ac:dyDescent="0.15">
      <c r="A4" s="10" t="s">
        <v>21</v>
      </c>
      <c r="B4" s="11"/>
      <c r="C4" s="11"/>
      <c r="D4" s="11"/>
      <c r="E4" s="11"/>
      <c r="F4" s="11"/>
      <c r="G4" s="11"/>
      <c r="H4" s="11"/>
      <c r="I4" s="11"/>
    </row>
    <row r="5" spans="1:12" ht="15.75" customHeight="1" x14ac:dyDescent="0.15">
      <c r="A5" s="7" t="s">
        <v>2</v>
      </c>
    </row>
    <row r="6" spans="1:12" ht="15.75" customHeight="1" x14ac:dyDescent="0.15">
      <c r="A6" s="7" t="s">
        <v>22</v>
      </c>
      <c r="B6" s="2">
        <v>442</v>
      </c>
      <c r="C6" s="2" t="s">
        <v>23</v>
      </c>
      <c r="D6" s="12">
        <f t="shared" ref="D6:D7" si="0">B6</f>
        <v>442</v>
      </c>
      <c r="E6" s="2" t="s">
        <v>24</v>
      </c>
      <c r="F6" s="8" t="s">
        <v>25</v>
      </c>
      <c r="G6" s="9">
        <v>44483</v>
      </c>
      <c r="H6" s="2" t="s">
        <v>26</v>
      </c>
    </row>
    <row r="7" spans="1:12" ht="15.75" customHeight="1" x14ac:dyDescent="0.15">
      <c r="A7" s="7" t="s">
        <v>5</v>
      </c>
      <c r="B7" s="13">
        <v>33.18</v>
      </c>
      <c r="C7" s="2" t="s">
        <v>23</v>
      </c>
      <c r="D7" s="14">
        <f t="shared" si="0"/>
        <v>33.18</v>
      </c>
      <c r="E7" s="2" t="s">
        <v>24</v>
      </c>
      <c r="F7" s="15" t="s">
        <v>27</v>
      </c>
      <c r="G7" s="9">
        <v>44488</v>
      </c>
      <c r="H7" s="2">
        <v>1</v>
      </c>
    </row>
    <row r="8" spans="1:12" ht="15.75" customHeight="1" x14ac:dyDescent="0.15">
      <c r="A8" s="7" t="s">
        <v>6</v>
      </c>
    </row>
    <row r="9" spans="1:12" ht="15.75" customHeight="1" x14ac:dyDescent="0.15">
      <c r="A9" s="7" t="s">
        <v>28</v>
      </c>
      <c r="B9" s="2">
        <v>0</v>
      </c>
      <c r="C9" s="2" t="s">
        <v>29</v>
      </c>
      <c r="D9" s="16">
        <f t="shared" ref="D9:D14" si="1">B9/10^3*3.6</f>
        <v>0</v>
      </c>
      <c r="E9" s="2" t="s">
        <v>30</v>
      </c>
      <c r="F9" s="8" t="s">
        <v>25</v>
      </c>
      <c r="G9" s="9">
        <v>44483</v>
      </c>
      <c r="H9" s="2" t="s">
        <v>31</v>
      </c>
      <c r="K9" s="54"/>
      <c r="L9" s="55"/>
    </row>
    <row r="10" spans="1:12" ht="15.75" customHeight="1" x14ac:dyDescent="0.15">
      <c r="A10" s="7" t="s">
        <v>32</v>
      </c>
      <c r="B10" s="2">
        <v>2835</v>
      </c>
      <c r="C10" s="2" t="s">
        <v>29</v>
      </c>
      <c r="D10" s="16">
        <f t="shared" si="1"/>
        <v>10.206</v>
      </c>
      <c r="E10" s="2" t="s">
        <v>30</v>
      </c>
      <c r="F10" s="8" t="s">
        <v>25</v>
      </c>
      <c r="G10" s="9">
        <v>44483</v>
      </c>
      <c r="H10" s="2" t="s">
        <v>31</v>
      </c>
    </row>
    <row r="11" spans="1:12" ht="15.75" customHeight="1" x14ac:dyDescent="0.15">
      <c r="A11" s="7" t="s">
        <v>33</v>
      </c>
      <c r="B11" s="2">
        <v>108</v>
      </c>
      <c r="C11" s="2" t="s">
        <v>29</v>
      </c>
      <c r="D11" s="16">
        <f t="shared" si="1"/>
        <v>0.38879999999999998</v>
      </c>
      <c r="E11" s="2" t="s">
        <v>30</v>
      </c>
      <c r="F11" s="8" t="s">
        <v>25</v>
      </c>
      <c r="G11" s="9">
        <v>44483</v>
      </c>
      <c r="H11" s="2" t="s">
        <v>31</v>
      </c>
    </row>
    <row r="12" spans="1:12" ht="15.75" customHeight="1" x14ac:dyDescent="0.15">
      <c r="A12" s="7" t="s">
        <v>34</v>
      </c>
      <c r="B12" s="2">
        <v>1381</v>
      </c>
      <c r="C12" s="2" t="s">
        <v>29</v>
      </c>
      <c r="D12" s="16">
        <f t="shared" si="1"/>
        <v>4.9716000000000005</v>
      </c>
      <c r="E12" s="2" t="s">
        <v>30</v>
      </c>
      <c r="F12" s="8" t="s">
        <v>25</v>
      </c>
      <c r="G12" s="9">
        <v>44483</v>
      </c>
      <c r="H12" s="2" t="s">
        <v>31</v>
      </c>
    </row>
    <row r="13" spans="1:12" ht="15.75" customHeight="1" x14ac:dyDescent="0.15">
      <c r="A13" s="7" t="s">
        <v>35</v>
      </c>
      <c r="B13" s="2">
        <v>408</v>
      </c>
      <c r="C13" s="2" t="s">
        <v>29</v>
      </c>
      <c r="D13" s="16">
        <f t="shared" si="1"/>
        <v>1.4687999999999999</v>
      </c>
      <c r="E13" s="2" t="s">
        <v>30</v>
      </c>
      <c r="F13" s="8" t="s">
        <v>25</v>
      </c>
      <c r="G13" s="9">
        <v>44483</v>
      </c>
      <c r="H13" s="2" t="s">
        <v>31</v>
      </c>
    </row>
    <row r="14" spans="1:12" ht="15.75" customHeight="1" x14ac:dyDescent="0.15">
      <c r="A14" s="7" t="s">
        <v>36</v>
      </c>
      <c r="B14" s="2">
        <v>159</v>
      </c>
      <c r="C14" s="2" t="s">
        <v>29</v>
      </c>
      <c r="D14" s="16">
        <f t="shared" si="1"/>
        <v>0.57240000000000002</v>
      </c>
      <c r="E14" s="2" t="s">
        <v>30</v>
      </c>
      <c r="F14" s="8" t="s">
        <v>25</v>
      </c>
      <c r="G14" s="9">
        <v>44483</v>
      </c>
      <c r="H14" s="2" t="s">
        <v>31</v>
      </c>
    </row>
    <row r="15" spans="1:12" ht="15.75" customHeight="1" x14ac:dyDescent="0.15">
      <c r="A15" s="7" t="s">
        <v>7</v>
      </c>
      <c r="B15" s="2">
        <v>25</v>
      </c>
      <c r="C15" s="2" t="s">
        <v>37</v>
      </c>
      <c r="D15" s="2">
        <v>25</v>
      </c>
      <c r="E15" s="2" t="s">
        <v>37</v>
      </c>
      <c r="F15" s="8" t="s">
        <v>20</v>
      </c>
      <c r="G15" s="9">
        <v>44488</v>
      </c>
      <c r="H15" s="2">
        <v>1</v>
      </c>
    </row>
    <row r="16" spans="1:12" ht="15.75" customHeight="1" x14ac:dyDescent="0.15">
      <c r="A16" s="7" t="s">
        <v>8</v>
      </c>
      <c r="B16" s="2">
        <v>1</v>
      </c>
      <c r="C16" s="2" t="s">
        <v>38</v>
      </c>
      <c r="D16" s="2">
        <v>1</v>
      </c>
      <c r="E16" s="2" t="s">
        <v>38</v>
      </c>
    </row>
    <row r="17" spans="1:9" ht="15.75" customHeight="1" x14ac:dyDescent="0.15">
      <c r="A17" s="7" t="s">
        <v>9</v>
      </c>
    </row>
    <row r="18" spans="1:9" ht="15.75" customHeight="1" x14ac:dyDescent="0.15">
      <c r="A18" s="7" t="s">
        <v>10</v>
      </c>
      <c r="B18" s="2">
        <v>216</v>
      </c>
      <c r="C18" s="2" t="s">
        <v>23</v>
      </c>
      <c r="D18" s="12">
        <f>B18</f>
        <v>216</v>
      </c>
      <c r="E18" s="2" t="s">
        <v>24</v>
      </c>
      <c r="F18" s="8" t="s">
        <v>25</v>
      </c>
      <c r="G18" s="9">
        <v>44483</v>
      </c>
      <c r="H18" s="2" t="s">
        <v>26</v>
      </c>
      <c r="I18" s="2" t="s">
        <v>39</v>
      </c>
    </row>
    <row r="19" spans="1:9" ht="15.75" customHeight="1" x14ac:dyDescent="0.15">
      <c r="A19" s="17"/>
    </row>
    <row r="20" spans="1:9" ht="15.75" customHeight="1" x14ac:dyDescent="0.15">
      <c r="A20" s="7" t="s">
        <v>42</v>
      </c>
      <c r="D20" s="18">
        <v>0</v>
      </c>
      <c r="E20" s="2" t="s">
        <v>40</v>
      </c>
      <c r="F20" s="2" t="s">
        <v>41</v>
      </c>
    </row>
    <row r="21" spans="1:9" ht="15.75" customHeight="1" x14ac:dyDescent="0.15">
      <c r="A21" s="7"/>
      <c r="D21" s="19"/>
      <c r="E21" s="2"/>
      <c r="F21" s="2"/>
    </row>
    <row r="22" spans="1:9" ht="15.75" customHeight="1" x14ac:dyDescent="0.15">
      <c r="B22" s="2"/>
      <c r="C22" s="2"/>
      <c r="D22" s="2"/>
      <c r="E22" s="8"/>
      <c r="F22" s="9"/>
      <c r="G22" s="2"/>
    </row>
    <row r="23" spans="1:9" ht="15.75" customHeight="1" x14ac:dyDescent="0.15">
      <c r="A23" s="7"/>
    </row>
    <row r="25" spans="1:9" ht="15.75" customHeight="1" x14ac:dyDescent="0.15">
      <c r="A25" s="2"/>
      <c r="B25" s="2"/>
      <c r="C25" s="2"/>
      <c r="F25" s="8"/>
    </row>
    <row r="26" spans="1:9" ht="15.75" customHeight="1" x14ac:dyDescent="0.15">
      <c r="B26" s="14"/>
      <c r="C26" s="2"/>
      <c r="D26" s="12"/>
      <c r="E26" s="2"/>
    </row>
  </sheetData>
  <hyperlinks>
    <hyperlink ref="F3" r:id="rId1" xr:uid="{00000000-0004-0000-0200-000000000000}"/>
    <hyperlink ref="F6" r:id="rId2" xr:uid="{00000000-0004-0000-0200-000001000000}"/>
    <hyperlink ref="F7" r:id="rId3" xr:uid="{00000000-0004-0000-0200-000002000000}"/>
    <hyperlink ref="F9" r:id="rId4" xr:uid="{00000000-0004-0000-0200-000003000000}"/>
    <hyperlink ref="F10" r:id="rId5" xr:uid="{00000000-0004-0000-0200-000004000000}"/>
    <hyperlink ref="F11" r:id="rId6" xr:uid="{00000000-0004-0000-0200-000005000000}"/>
    <hyperlink ref="F12" r:id="rId7" xr:uid="{00000000-0004-0000-0200-000006000000}"/>
    <hyperlink ref="F13" r:id="rId8" xr:uid="{00000000-0004-0000-0200-000007000000}"/>
    <hyperlink ref="F14" r:id="rId9" xr:uid="{00000000-0004-0000-0200-000008000000}"/>
    <hyperlink ref="F15" r:id="rId10" xr:uid="{00000000-0004-0000-0200-000009000000}"/>
    <hyperlink ref="F18" r:id="rId11" xr:uid="{00000000-0004-0000-0200-00000A000000}"/>
  </hyperlinks>
  <pageMargins left="0.7" right="0.7" top="0.75" bottom="0.75" header="0.3" footer="0.3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9"/>
  <sheetViews>
    <sheetView workbookViewId="0">
      <selection activeCell="E28" sqref="E28"/>
    </sheetView>
  </sheetViews>
  <sheetFormatPr baseColWidth="10" defaultColWidth="14.5" defaultRowHeight="15.75" customHeight="1" x14ac:dyDescent="0.15"/>
  <cols>
    <col min="1" max="1" width="44.33203125" customWidth="1"/>
  </cols>
  <sheetData>
    <row r="1" spans="1:9" ht="15.75" customHeight="1" x14ac:dyDescent="0.15">
      <c r="A1" s="3" t="s">
        <v>0</v>
      </c>
      <c r="B1" s="4" t="s">
        <v>11</v>
      </c>
      <c r="C1" s="4" t="s">
        <v>12</v>
      </c>
      <c r="D1" s="5" t="s">
        <v>13</v>
      </c>
      <c r="E1" s="4" t="s">
        <v>12</v>
      </c>
      <c r="F1" s="4" t="s">
        <v>14</v>
      </c>
      <c r="G1" s="4" t="s">
        <v>15</v>
      </c>
      <c r="H1" s="4" t="s">
        <v>16</v>
      </c>
      <c r="I1" s="4" t="s">
        <v>17</v>
      </c>
    </row>
    <row r="2" spans="1:9" ht="15.75" customHeight="1" x14ac:dyDescent="0.15">
      <c r="A2" s="6" t="s">
        <v>51</v>
      </c>
    </row>
    <row r="3" spans="1:9" ht="15.75" customHeight="1" x14ac:dyDescent="0.15">
      <c r="A3" s="7" t="s">
        <v>1</v>
      </c>
      <c r="B3" s="2">
        <v>0.87</v>
      </c>
      <c r="C3" s="2" t="s">
        <v>19</v>
      </c>
      <c r="D3" s="2">
        <v>0.87</v>
      </c>
      <c r="E3" s="2" t="s">
        <v>19</v>
      </c>
      <c r="F3" s="8" t="s">
        <v>20</v>
      </c>
      <c r="G3" s="9">
        <v>44483</v>
      </c>
      <c r="H3" s="2">
        <v>1</v>
      </c>
    </row>
    <row r="4" spans="1:9" ht="15.75" customHeight="1" x14ac:dyDescent="0.15">
      <c r="A4" s="10" t="s">
        <v>21</v>
      </c>
      <c r="B4" s="11"/>
      <c r="C4" s="11"/>
      <c r="D4" s="11"/>
      <c r="E4" s="11"/>
      <c r="F4" s="11"/>
      <c r="G4" s="11"/>
      <c r="H4" s="11"/>
      <c r="I4" s="11"/>
    </row>
    <row r="5" spans="1:9" ht="15.75" customHeight="1" x14ac:dyDescent="0.15">
      <c r="A5" s="7" t="s">
        <v>2</v>
      </c>
    </row>
    <row r="6" spans="1:9" ht="15.75" customHeight="1" x14ac:dyDescent="0.15">
      <c r="A6" s="7" t="s">
        <v>3</v>
      </c>
      <c r="B6" s="2">
        <v>692</v>
      </c>
      <c r="C6" s="2" t="s">
        <v>23</v>
      </c>
      <c r="D6" s="12">
        <f t="shared" ref="D6:D7" si="0">B6</f>
        <v>692</v>
      </c>
      <c r="E6" s="2" t="s">
        <v>24</v>
      </c>
      <c r="F6" s="15" t="s">
        <v>25</v>
      </c>
      <c r="G6" s="9">
        <v>44483</v>
      </c>
      <c r="H6" s="2" t="s">
        <v>26</v>
      </c>
    </row>
    <row r="7" spans="1:9" ht="15.75" customHeight="1" x14ac:dyDescent="0.15">
      <c r="A7" s="7" t="s">
        <v>5</v>
      </c>
      <c r="B7" s="2">
        <v>65.03</v>
      </c>
      <c r="C7" s="2" t="s">
        <v>23</v>
      </c>
      <c r="D7" s="12">
        <f t="shared" si="0"/>
        <v>65.03</v>
      </c>
      <c r="E7" s="2" t="s">
        <v>24</v>
      </c>
      <c r="F7" s="23" t="s">
        <v>20</v>
      </c>
      <c r="G7" s="24">
        <v>44483</v>
      </c>
      <c r="H7" s="25">
        <v>1</v>
      </c>
      <c r="I7" s="26"/>
    </row>
    <row r="8" spans="1:9" ht="15.75" customHeight="1" x14ac:dyDescent="0.15">
      <c r="A8" s="7" t="s">
        <v>6</v>
      </c>
    </row>
    <row r="9" spans="1:9" ht="15.75" customHeight="1" x14ac:dyDescent="0.15">
      <c r="A9" s="7" t="s">
        <v>28</v>
      </c>
      <c r="B9" s="2">
        <v>1319</v>
      </c>
      <c r="C9" s="2" t="s">
        <v>29</v>
      </c>
      <c r="D9" s="12">
        <f t="shared" ref="D9:D14" si="1">B9/10^3*3.6</f>
        <v>4.7484000000000002</v>
      </c>
      <c r="E9" s="2" t="s">
        <v>30</v>
      </c>
      <c r="F9" s="8" t="s">
        <v>25</v>
      </c>
      <c r="G9" s="9">
        <v>44483</v>
      </c>
      <c r="H9" s="2" t="s">
        <v>31</v>
      </c>
    </row>
    <row r="10" spans="1:9" ht="15.75" customHeight="1" x14ac:dyDescent="0.15">
      <c r="A10" s="7" t="s">
        <v>32</v>
      </c>
      <c r="B10" s="2">
        <v>2067</v>
      </c>
      <c r="C10" s="2" t="s">
        <v>29</v>
      </c>
      <c r="D10" s="12">
        <f t="shared" si="1"/>
        <v>7.4412000000000011</v>
      </c>
      <c r="E10" s="2" t="s">
        <v>30</v>
      </c>
      <c r="F10" s="8" t="s">
        <v>25</v>
      </c>
      <c r="G10" s="9">
        <v>44483</v>
      </c>
      <c r="H10" s="2" t="s">
        <v>31</v>
      </c>
    </row>
    <row r="11" spans="1:9" ht="15.75" customHeight="1" x14ac:dyDescent="0.15">
      <c r="A11" s="7" t="s">
        <v>33</v>
      </c>
      <c r="B11" s="2">
        <v>333</v>
      </c>
      <c r="C11" s="2" t="s">
        <v>29</v>
      </c>
      <c r="D11" s="12">
        <f t="shared" si="1"/>
        <v>1.1988000000000001</v>
      </c>
      <c r="E11" s="2" t="s">
        <v>30</v>
      </c>
      <c r="F11" s="8" t="s">
        <v>25</v>
      </c>
      <c r="G11" s="9">
        <v>44483</v>
      </c>
      <c r="H11" s="2" t="s">
        <v>31</v>
      </c>
    </row>
    <row r="12" spans="1:9" ht="15.75" customHeight="1" x14ac:dyDescent="0.15">
      <c r="A12" s="7" t="s">
        <v>34</v>
      </c>
      <c r="B12" s="2">
        <v>62</v>
      </c>
      <c r="C12" s="2" t="s">
        <v>29</v>
      </c>
      <c r="D12" s="12">
        <f t="shared" si="1"/>
        <v>0.22320000000000001</v>
      </c>
      <c r="E12" s="2" t="s">
        <v>30</v>
      </c>
      <c r="F12" s="8" t="s">
        <v>25</v>
      </c>
      <c r="G12" s="9">
        <v>44483</v>
      </c>
      <c r="H12" s="2" t="s">
        <v>31</v>
      </c>
    </row>
    <row r="13" spans="1:9" ht="15.75" customHeight="1" x14ac:dyDescent="0.15">
      <c r="A13" s="7" t="s">
        <v>35</v>
      </c>
      <c r="B13" s="2">
        <v>997</v>
      </c>
      <c r="C13" s="2" t="s">
        <v>29</v>
      </c>
      <c r="D13" s="12">
        <f t="shared" si="1"/>
        <v>3.5891999999999999</v>
      </c>
      <c r="E13" s="2" t="s">
        <v>30</v>
      </c>
      <c r="F13" s="8" t="s">
        <v>25</v>
      </c>
      <c r="G13" s="9">
        <v>44483</v>
      </c>
      <c r="H13" s="2" t="s">
        <v>31</v>
      </c>
    </row>
    <row r="14" spans="1:9" ht="15.75" customHeight="1" x14ac:dyDescent="0.15">
      <c r="A14" s="7" t="s">
        <v>36</v>
      </c>
      <c r="B14" s="2">
        <v>159</v>
      </c>
      <c r="C14" s="2" t="s">
        <v>29</v>
      </c>
      <c r="D14" s="12">
        <f t="shared" si="1"/>
        <v>0.57240000000000002</v>
      </c>
      <c r="E14" s="2" t="s">
        <v>30</v>
      </c>
      <c r="F14" s="8" t="s">
        <v>25</v>
      </c>
      <c r="G14" s="9">
        <v>44483</v>
      </c>
      <c r="H14" s="2" t="s">
        <v>31</v>
      </c>
    </row>
    <row r="15" spans="1:9" ht="15.75" customHeight="1" x14ac:dyDescent="0.15">
      <c r="A15" s="7" t="s">
        <v>7</v>
      </c>
      <c r="B15" s="2">
        <v>25</v>
      </c>
      <c r="C15" s="2" t="s">
        <v>37</v>
      </c>
      <c r="D15" s="2">
        <v>25</v>
      </c>
      <c r="E15" s="2" t="s">
        <v>37</v>
      </c>
      <c r="F15" s="8" t="s">
        <v>20</v>
      </c>
      <c r="G15" s="9">
        <v>44483</v>
      </c>
      <c r="H15" s="2">
        <v>1</v>
      </c>
    </row>
    <row r="16" spans="1:9" ht="15.75" customHeight="1" x14ac:dyDescent="0.15">
      <c r="A16" s="7" t="s">
        <v>8</v>
      </c>
      <c r="B16" s="2">
        <v>1</v>
      </c>
      <c r="C16" s="2" t="s">
        <v>38</v>
      </c>
      <c r="D16" s="2">
        <v>1</v>
      </c>
      <c r="E16" s="2" t="s">
        <v>38</v>
      </c>
    </row>
    <row r="17" spans="1:9" ht="15.75" customHeight="1" x14ac:dyDescent="0.15">
      <c r="A17" s="7" t="s">
        <v>9</v>
      </c>
    </row>
    <row r="18" spans="1:9" ht="15.75" customHeight="1" x14ac:dyDescent="0.15">
      <c r="A18" s="7" t="s">
        <v>10</v>
      </c>
      <c r="B18" s="2">
        <v>224</v>
      </c>
      <c r="C18" s="2" t="s">
        <v>23</v>
      </c>
      <c r="D18" s="12">
        <f>B18</f>
        <v>224</v>
      </c>
      <c r="E18" s="2" t="s">
        <v>24</v>
      </c>
      <c r="F18" s="8" t="s">
        <v>25</v>
      </c>
      <c r="G18" s="9">
        <v>44483</v>
      </c>
      <c r="H18" s="2" t="s">
        <v>26</v>
      </c>
      <c r="I18" s="2" t="s">
        <v>39</v>
      </c>
    </row>
    <row r="19" spans="1:9" ht="15.75" customHeight="1" x14ac:dyDescent="0.15">
      <c r="A19" s="17"/>
    </row>
    <row r="20" spans="1:9" ht="15.75" customHeight="1" x14ac:dyDescent="0.15">
      <c r="A20" s="17"/>
      <c r="C20" s="27"/>
      <c r="D20" s="14">
        <f>'Emission Calculations'!J18</f>
        <v>1042.638042456</v>
      </c>
      <c r="E20" s="2" t="s">
        <v>40</v>
      </c>
      <c r="F20" s="2"/>
    </row>
    <row r="21" spans="1:9" ht="15.75" customHeight="1" x14ac:dyDescent="0.15">
      <c r="C21" s="12"/>
      <c r="D21" s="12">
        <f>(1-I21)*'Conventional (Yifeng)'!D21</f>
        <v>0</v>
      </c>
      <c r="E21" s="2" t="s">
        <v>40</v>
      </c>
      <c r="I21" s="28">
        <v>0.8</v>
      </c>
    </row>
    <row r="22" spans="1:9" ht="15.75" customHeight="1" x14ac:dyDescent="0.15">
      <c r="A22" s="7" t="s">
        <v>65</v>
      </c>
      <c r="C22" s="29"/>
      <c r="D22" s="30">
        <f>D21-D20</f>
        <v>-1042.638042456</v>
      </c>
      <c r="E22" s="2" t="s">
        <v>40</v>
      </c>
      <c r="F22" s="2" t="s">
        <v>52</v>
      </c>
      <c r="I22" s="28"/>
    </row>
    <row r="23" spans="1:9" ht="15.75" customHeight="1" x14ac:dyDescent="0.15">
      <c r="B23" s="2"/>
      <c r="C23" s="2"/>
      <c r="D23" s="2"/>
      <c r="E23" s="2"/>
      <c r="F23" s="8"/>
      <c r="G23" s="9"/>
      <c r="H23" s="2"/>
    </row>
    <row r="24" spans="1:9" ht="15.75" customHeight="1" x14ac:dyDescent="0.15">
      <c r="A24" s="7"/>
    </row>
    <row r="26" spans="1:9" ht="15.75" customHeight="1" x14ac:dyDescent="0.15">
      <c r="A26" s="2"/>
    </row>
    <row r="27" spans="1:9" ht="15.75" customHeight="1" x14ac:dyDescent="0.15">
      <c r="A27" s="22"/>
    </row>
    <row r="29" spans="1:9" ht="15.75" customHeight="1" x14ac:dyDescent="0.15">
      <c r="D29" s="12"/>
    </row>
  </sheetData>
  <hyperlinks>
    <hyperlink ref="F3" r:id="rId1" xr:uid="{00000000-0004-0000-0400-000000000000}"/>
    <hyperlink ref="F6" r:id="rId2" xr:uid="{00000000-0004-0000-0400-000001000000}"/>
    <hyperlink ref="F7" r:id="rId3" xr:uid="{00000000-0004-0000-0400-000002000000}"/>
    <hyperlink ref="F9" r:id="rId4" xr:uid="{00000000-0004-0000-0400-000003000000}"/>
    <hyperlink ref="F10" r:id="rId5" xr:uid="{00000000-0004-0000-0400-000004000000}"/>
    <hyperlink ref="F11" r:id="rId6" xr:uid="{00000000-0004-0000-0400-000005000000}"/>
    <hyperlink ref="F12" r:id="rId7" xr:uid="{00000000-0004-0000-0400-000006000000}"/>
    <hyperlink ref="F13" r:id="rId8" xr:uid="{00000000-0004-0000-0400-000007000000}"/>
    <hyperlink ref="F14" r:id="rId9" xr:uid="{00000000-0004-0000-0400-000008000000}"/>
    <hyperlink ref="F15" r:id="rId10" xr:uid="{00000000-0004-0000-0400-000009000000}"/>
    <hyperlink ref="F18" r:id="rId11" xr:uid="{00000000-0004-0000-0400-00000A000000}"/>
  </hyperlinks>
  <pageMargins left="0.7" right="0.7" top="0.75" bottom="0.75" header="0.3" footer="0.3"/>
  <drawing r:id="rId12"/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66"/>
  <sheetViews>
    <sheetView workbookViewId="0">
      <selection activeCell="D28" sqref="D28"/>
    </sheetView>
  </sheetViews>
  <sheetFormatPr baseColWidth="10" defaultColWidth="14.5" defaultRowHeight="15.75" customHeight="1" x14ac:dyDescent="0.15"/>
  <cols>
    <col min="1" max="1" width="44.33203125" customWidth="1"/>
  </cols>
  <sheetData>
    <row r="1" spans="1:9" ht="15.75" customHeight="1" x14ac:dyDescent="0.15">
      <c r="A1" s="3" t="s">
        <v>0</v>
      </c>
      <c r="B1" s="4" t="s">
        <v>11</v>
      </c>
      <c r="C1" s="4" t="s">
        <v>12</v>
      </c>
      <c r="D1" s="31" t="s">
        <v>13</v>
      </c>
      <c r="E1" s="4" t="s">
        <v>12</v>
      </c>
      <c r="F1" s="4" t="s">
        <v>14</v>
      </c>
      <c r="G1" s="4" t="s">
        <v>15</v>
      </c>
      <c r="H1" s="4" t="s">
        <v>16</v>
      </c>
      <c r="I1" s="4" t="s">
        <v>17</v>
      </c>
    </row>
    <row r="2" spans="1:9" ht="15.75" customHeight="1" x14ac:dyDescent="0.15">
      <c r="A2" s="32" t="s">
        <v>53</v>
      </c>
      <c r="B2" s="33"/>
      <c r="C2" s="33"/>
      <c r="D2" s="33"/>
      <c r="E2" s="33"/>
      <c r="F2" s="33"/>
      <c r="G2" s="33"/>
      <c r="H2" s="33"/>
    </row>
    <row r="3" spans="1:9" ht="15.75" customHeight="1" x14ac:dyDescent="0.15">
      <c r="A3" s="7" t="s">
        <v>1</v>
      </c>
      <c r="B3" s="2">
        <v>90</v>
      </c>
      <c r="C3" s="2" t="s">
        <v>19</v>
      </c>
      <c r="D3" s="2">
        <v>0.9</v>
      </c>
      <c r="E3" s="2" t="s">
        <v>54</v>
      </c>
      <c r="F3" s="8" t="s">
        <v>55</v>
      </c>
      <c r="G3" s="9">
        <v>44487</v>
      </c>
      <c r="H3" s="2" t="s">
        <v>56</v>
      </c>
    </row>
    <row r="4" spans="1:9" ht="15.75" customHeight="1" x14ac:dyDescent="0.15">
      <c r="A4" s="34" t="s">
        <v>57</v>
      </c>
      <c r="B4" s="2" t="s">
        <v>54</v>
      </c>
      <c r="C4" s="2" t="s">
        <v>54</v>
      </c>
      <c r="D4" s="2">
        <v>1</v>
      </c>
      <c r="E4" s="2" t="s">
        <v>54</v>
      </c>
    </row>
    <row r="5" spans="1:9" ht="15.75" customHeight="1" x14ac:dyDescent="0.15">
      <c r="A5" s="7" t="s">
        <v>2</v>
      </c>
      <c r="B5" s="2">
        <v>1</v>
      </c>
      <c r="C5" s="2" t="s">
        <v>54</v>
      </c>
      <c r="D5" s="2">
        <v>1</v>
      </c>
      <c r="E5" s="2" t="s">
        <v>54</v>
      </c>
    </row>
    <row r="6" spans="1:9" ht="15.75" customHeight="1" x14ac:dyDescent="0.15">
      <c r="A6" s="7" t="s">
        <v>3</v>
      </c>
      <c r="B6" s="2">
        <v>574</v>
      </c>
      <c r="C6" s="2" t="s">
        <v>23</v>
      </c>
      <c r="D6" s="2">
        <v>574</v>
      </c>
      <c r="E6" s="2" t="s">
        <v>24</v>
      </c>
      <c r="F6" s="8" t="s">
        <v>50</v>
      </c>
      <c r="G6" s="9">
        <v>44487</v>
      </c>
      <c r="H6" s="35"/>
    </row>
    <row r="7" spans="1:9" ht="15.75" customHeight="1" x14ac:dyDescent="0.15">
      <c r="A7" s="7" t="s">
        <v>5</v>
      </c>
      <c r="B7" s="36">
        <v>12.42</v>
      </c>
      <c r="C7" s="2" t="s">
        <v>23</v>
      </c>
      <c r="D7" s="18">
        <v>17.22</v>
      </c>
      <c r="E7" s="2" t="s">
        <v>24</v>
      </c>
      <c r="F7" s="8" t="s">
        <v>58</v>
      </c>
      <c r="G7" s="9">
        <v>44498</v>
      </c>
    </row>
    <row r="8" spans="1:9" ht="15.75" customHeight="1" x14ac:dyDescent="0.15">
      <c r="A8" s="32" t="s">
        <v>59</v>
      </c>
      <c r="B8" s="33"/>
      <c r="C8" s="33"/>
      <c r="D8" s="33"/>
      <c r="E8" s="33"/>
      <c r="F8" s="33"/>
      <c r="G8" s="33"/>
      <c r="H8" s="33"/>
    </row>
    <row r="9" spans="1:9" ht="15.75" customHeight="1" x14ac:dyDescent="0.15">
      <c r="A9" s="7" t="s">
        <v>28</v>
      </c>
      <c r="B9" s="2">
        <v>560</v>
      </c>
      <c r="C9" s="2" t="s">
        <v>29</v>
      </c>
      <c r="D9" s="12">
        <f t="shared" ref="D9:D14" si="0">B9/10^3*3.6</f>
        <v>2.0160000000000005</v>
      </c>
      <c r="E9" s="2" t="s">
        <v>30</v>
      </c>
      <c r="F9" s="8" t="s">
        <v>25</v>
      </c>
      <c r="G9" s="9">
        <v>44483</v>
      </c>
      <c r="H9" s="2" t="s">
        <v>31</v>
      </c>
    </row>
    <row r="10" spans="1:9" ht="15.75" customHeight="1" x14ac:dyDescent="0.15">
      <c r="A10" s="7" t="s">
        <v>32</v>
      </c>
      <c r="B10" s="2">
        <v>0</v>
      </c>
      <c r="C10" s="2" t="s">
        <v>29</v>
      </c>
      <c r="D10" s="12">
        <f t="shared" si="0"/>
        <v>0</v>
      </c>
      <c r="E10" s="2" t="s">
        <v>30</v>
      </c>
      <c r="F10" s="8" t="s">
        <v>25</v>
      </c>
      <c r="G10" s="9">
        <v>44483</v>
      </c>
      <c r="H10" s="2" t="s">
        <v>31</v>
      </c>
    </row>
    <row r="11" spans="1:9" ht="15.75" customHeight="1" x14ac:dyDescent="0.15">
      <c r="A11" s="7" t="s">
        <v>33</v>
      </c>
      <c r="B11" s="2">
        <v>3488</v>
      </c>
      <c r="C11" s="2" t="s">
        <v>29</v>
      </c>
      <c r="D11" s="12">
        <f t="shared" si="0"/>
        <v>12.556800000000001</v>
      </c>
      <c r="E11" s="2" t="s">
        <v>30</v>
      </c>
      <c r="F11" s="8" t="s">
        <v>25</v>
      </c>
      <c r="G11" s="9">
        <v>44483</v>
      </c>
      <c r="H11" s="2" t="s">
        <v>31</v>
      </c>
    </row>
    <row r="12" spans="1:9" ht="15.75" customHeight="1" x14ac:dyDescent="0.15">
      <c r="A12" s="7" t="s">
        <v>34</v>
      </c>
      <c r="B12" s="2">
        <v>42</v>
      </c>
      <c r="C12" s="2" t="s">
        <v>29</v>
      </c>
      <c r="D12" s="12">
        <f t="shared" si="0"/>
        <v>0.1512</v>
      </c>
      <c r="E12" s="2" t="s">
        <v>30</v>
      </c>
      <c r="F12" s="8" t="s">
        <v>25</v>
      </c>
      <c r="G12" s="9">
        <v>44483</v>
      </c>
      <c r="H12" s="2" t="s">
        <v>31</v>
      </c>
    </row>
    <row r="13" spans="1:9" ht="15.75" customHeight="1" x14ac:dyDescent="0.15">
      <c r="A13" s="7" t="s">
        <v>35</v>
      </c>
      <c r="B13" s="2">
        <v>0</v>
      </c>
      <c r="C13" s="2" t="s">
        <v>29</v>
      </c>
      <c r="D13" s="12">
        <f t="shared" si="0"/>
        <v>0</v>
      </c>
      <c r="E13" s="2" t="s">
        <v>30</v>
      </c>
      <c r="F13" s="8" t="s">
        <v>25</v>
      </c>
      <c r="G13" s="9">
        <v>44483</v>
      </c>
      <c r="H13" s="2" t="s">
        <v>31</v>
      </c>
    </row>
    <row r="14" spans="1:9" ht="15.75" customHeight="1" x14ac:dyDescent="0.15">
      <c r="A14" s="7" t="s">
        <v>36</v>
      </c>
      <c r="B14" s="2">
        <v>0</v>
      </c>
      <c r="C14" s="2" t="s">
        <v>29</v>
      </c>
      <c r="D14" s="12">
        <f t="shared" si="0"/>
        <v>0</v>
      </c>
      <c r="E14" s="2" t="s">
        <v>30</v>
      </c>
      <c r="F14" s="8" t="s">
        <v>25</v>
      </c>
      <c r="G14" s="9">
        <v>44483</v>
      </c>
      <c r="H14" s="2" t="s">
        <v>31</v>
      </c>
    </row>
    <row r="15" spans="1:9" ht="15.75" customHeight="1" x14ac:dyDescent="0.15">
      <c r="A15" s="7" t="s">
        <v>7</v>
      </c>
      <c r="B15" s="2" t="s">
        <v>60</v>
      </c>
      <c r="C15" s="2" t="s">
        <v>61</v>
      </c>
      <c r="D15" s="12">
        <f>ROUND( (10*160+20*230+20*184)/(160+230+184),0)</f>
        <v>17</v>
      </c>
      <c r="E15" s="2" t="s">
        <v>37</v>
      </c>
      <c r="F15" s="8" t="s">
        <v>50</v>
      </c>
      <c r="G15" s="9">
        <v>44487</v>
      </c>
      <c r="H15" s="2" t="s">
        <v>62</v>
      </c>
    </row>
    <row r="16" spans="1:9" ht="15.75" customHeight="1" x14ac:dyDescent="0.15">
      <c r="A16" s="7" t="s">
        <v>8</v>
      </c>
      <c r="B16" s="2">
        <v>1</v>
      </c>
      <c r="C16" s="2" t="s">
        <v>38</v>
      </c>
      <c r="D16" s="2">
        <v>1</v>
      </c>
      <c r="E16" s="2" t="s">
        <v>38</v>
      </c>
    </row>
    <row r="17" spans="1:9" ht="15.75" customHeight="1" x14ac:dyDescent="0.15">
      <c r="A17" s="7" t="s">
        <v>9</v>
      </c>
      <c r="B17" s="36"/>
      <c r="D17" s="2"/>
      <c r="E17" s="2"/>
    </row>
    <row r="18" spans="1:9" ht="15.75" customHeight="1" x14ac:dyDescent="0.15">
      <c r="A18" s="7" t="s">
        <v>10</v>
      </c>
      <c r="B18" s="2">
        <v>205</v>
      </c>
      <c r="C18" s="2" t="s">
        <v>23</v>
      </c>
      <c r="D18" s="12">
        <f>B18</f>
        <v>205</v>
      </c>
      <c r="E18" s="2" t="s">
        <v>24</v>
      </c>
      <c r="F18" s="8" t="s">
        <v>25</v>
      </c>
      <c r="G18" s="9">
        <v>44483</v>
      </c>
      <c r="H18" s="2" t="s">
        <v>26</v>
      </c>
      <c r="I18" s="2"/>
    </row>
    <row r="19" spans="1:9" ht="15.75" customHeight="1" x14ac:dyDescent="0.15">
      <c r="A19" s="7" t="s">
        <v>63</v>
      </c>
      <c r="B19" s="12">
        <f>'TGRBF + CCS (Clara)'!B18 * 1.36</f>
        <v>304.64000000000004</v>
      </c>
      <c r="F19" s="37" t="s">
        <v>50</v>
      </c>
      <c r="G19" s="9">
        <v>44508</v>
      </c>
      <c r="H19" s="2" t="s">
        <v>64</v>
      </c>
      <c r="I19" s="2"/>
    </row>
    <row r="20" spans="1:9" ht="15.75" customHeight="1" x14ac:dyDescent="0.15">
      <c r="A20" s="17"/>
    </row>
    <row r="21" spans="1:9" ht="15.75" customHeight="1" x14ac:dyDescent="0.15">
      <c r="A21" s="7" t="s">
        <v>4</v>
      </c>
      <c r="D21" s="18">
        <v>0</v>
      </c>
      <c r="E21" s="2" t="s">
        <v>40</v>
      </c>
      <c r="F21" s="2" t="s">
        <v>41</v>
      </c>
    </row>
    <row r="22" spans="1:9" ht="15.75" customHeight="1" x14ac:dyDescent="0.15">
      <c r="B22" s="2"/>
      <c r="C22" s="2"/>
      <c r="D22" s="2"/>
      <c r="E22" s="2"/>
      <c r="F22" s="8"/>
      <c r="G22" s="9"/>
      <c r="H22" s="2"/>
    </row>
    <row r="23" spans="1:9" ht="15.75" customHeight="1" x14ac:dyDescent="0.15">
      <c r="A23" s="7"/>
      <c r="B23" s="2"/>
      <c r="C23" s="2"/>
      <c r="D23" s="2"/>
      <c r="E23" s="2"/>
    </row>
    <row r="24" spans="1:9" ht="15.75" customHeight="1" x14ac:dyDescent="0.15">
      <c r="A24" s="17"/>
    </row>
    <row r="26" spans="1:9" ht="15.75" customHeight="1" x14ac:dyDescent="0.15">
      <c r="B26" s="12"/>
      <c r="C26" s="2"/>
    </row>
    <row r="27" spans="1:9" ht="15.75" customHeight="1" x14ac:dyDescent="0.15">
      <c r="B27" s="12"/>
      <c r="C27" s="2"/>
      <c r="D27" s="2"/>
      <c r="E27" s="2"/>
    </row>
    <row r="28" spans="1:9" ht="15.75" customHeight="1" x14ac:dyDescent="0.15">
      <c r="B28" s="38"/>
    </row>
    <row r="30" spans="1:9" ht="15.75" customHeight="1" x14ac:dyDescent="0.15">
      <c r="A30" s="1"/>
    </row>
    <row r="31" spans="1:9" ht="15.75" customHeight="1" x14ac:dyDescent="0.15">
      <c r="A31" s="2"/>
      <c r="B31" s="8"/>
    </row>
    <row r="33" spans="1:2" ht="15.75" customHeight="1" x14ac:dyDescent="0.15">
      <c r="A33" s="2"/>
      <c r="B33" s="8"/>
    </row>
    <row r="34" spans="1:2" ht="15.75" customHeight="1" x14ac:dyDescent="0.15">
      <c r="A34" s="2"/>
      <c r="B34" s="8"/>
    </row>
    <row r="35" spans="1:2" ht="15.75" customHeight="1" x14ac:dyDescent="0.15">
      <c r="B35" s="8"/>
    </row>
    <row r="37" spans="1:2" ht="15.75" customHeight="1" x14ac:dyDescent="0.15">
      <c r="A37" s="2"/>
      <c r="B37" s="8"/>
    </row>
    <row r="41" spans="1:2" ht="15.75" customHeight="1" x14ac:dyDescent="0.15">
      <c r="A41" s="2"/>
      <c r="B41" s="22"/>
    </row>
    <row r="65" spans="1:3" ht="13" x14ac:dyDescent="0.15">
      <c r="A65" s="2"/>
      <c r="B65" s="12"/>
      <c r="C65" s="2"/>
    </row>
    <row r="66" spans="1:3" ht="13" x14ac:dyDescent="0.15">
      <c r="A66" s="8"/>
    </row>
  </sheetData>
  <hyperlinks>
    <hyperlink ref="F3" r:id="rId1" xr:uid="{00000000-0004-0000-0500-000000000000}"/>
    <hyperlink ref="F6" r:id="rId2" xr:uid="{00000000-0004-0000-0500-000001000000}"/>
    <hyperlink ref="F7" r:id="rId3" xr:uid="{00000000-0004-0000-0500-000002000000}"/>
    <hyperlink ref="F9" r:id="rId4" xr:uid="{00000000-0004-0000-0500-000003000000}"/>
    <hyperlink ref="F10" r:id="rId5" xr:uid="{00000000-0004-0000-0500-000004000000}"/>
    <hyperlink ref="F11" r:id="rId6" xr:uid="{00000000-0004-0000-0500-000005000000}"/>
    <hyperlink ref="F12" r:id="rId7" xr:uid="{00000000-0004-0000-0500-000006000000}"/>
    <hyperlink ref="F13" r:id="rId8" xr:uid="{00000000-0004-0000-0500-000007000000}"/>
    <hyperlink ref="F14" r:id="rId9" xr:uid="{00000000-0004-0000-0500-000008000000}"/>
    <hyperlink ref="F15" r:id="rId10" xr:uid="{00000000-0004-0000-0500-000009000000}"/>
    <hyperlink ref="F18" r:id="rId11" xr:uid="{00000000-0004-0000-0500-00000A000000}"/>
    <hyperlink ref="F19" r:id="rId12" xr:uid="{00000000-0004-0000-0500-00000B000000}"/>
  </hyperlinks>
  <pageMargins left="0.7" right="0.7" top="0.75" bottom="0.75" header="0.3" footer="0.3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4"/>
  <sheetViews>
    <sheetView workbookViewId="0">
      <selection activeCell="A21" sqref="A21"/>
    </sheetView>
  </sheetViews>
  <sheetFormatPr baseColWidth="10" defaultColWidth="14.5" defaultRowHeight="15.75" customHeight="1" x14ac:dyDescent="0.15"/>
  <cols>
    <col min="1" max="1" width="44.33203125" customWidth="1"/>
  </cols>
  <sheetData>
    <row r="1" spans="1:12" ht="15.75" customHeight="1" x14ac:dyDescent="0.15">
      <c r="A1" s="3" t="s">
        <v>0</v>
      </c>
      <c r="B1" s="4" t="s">
        <v>11</v>
      </c>
      <c r="C1" s="4" t="s">
        <v>12</v>
      </c>
      <c r="D1" s="5" t="s">
        <v>13</v>
      </c>
      <c r="E1" s="4" t="s">
        <v>12</v>
      </c>
      <c r="F1" s="4" t="s">
        <v>14</v>
      </c>
      <c r="G1" s="4" t="s">
        <v>15</v>
      </c>
      <c r="H1" s="4" t="s">
        <v>16</v>
      </c>
      <c r="I1" s="4" t="s">
        <v>17</v>
      </c>
    </row>
    <row r="2" spans="1:12" ht="15.75" customHeight="1" x14ac:dyDescent="0.15">
      <c r="A2" s="6" t="s">
        <v>43</v>
      </c>
    </row>
    <row r="3" spans="1:12" ht="15.75" customHeight="1" x14ac:dyDescent="0.15">
      <c r="A3" s="7" t="s">
        <v>1</v>
      </c>
      <c r="B3" s="2">
        <v>0.87</v>
      </c>
      <c r="C3" s="2" t="s">
        <v>19</v>
      </c>
      <c r="D3" s="2">
        <v>0.87</v>
      </c>
      <c r="E3" s="2" t="s">
        <v>19</v>
      </c>
      <c r="F3" s="8" t="s">
        <v>20</v>
      </c>
      <c r="G3" s="9">
        <v>44488</v>
      </c>
      <c r="H3" s="2">
        <v>1</v>
      </c>
    </row>
    <row r="4" spans="1:12" ht="15.75" customHeight="1" x14ac:dyDescent="0.15">
      <c r="A4" s="10" t="s">
        <v>21</v>
      </c>
      <c r="B4" s="11"/>
      <c r="C4" s="11"/>
      <c r="D4" s="11"/>
      <c r="E4" s="11"/>
      <c r="F4" s="11"/>
      <c r="G4" s="11"/>
      <c r="H4" s="11"/>
      <c r="I4" s="11"/>
    </row>
    <row r="5" spans="1:12" ht="15.75" customHeight="1" x14ac:dyDescent="0.15">
      <c r="A5" s="7" t="s">
        <v>2</v>
      </c>
    </row>
    <row r="6" spans="1:12" ht="15.75" customHeight="1" x14ac:dyDescent="0.15">
      <c r="A6" s="7" t="s">
        <v>22</v>
      </c>
      <c r="B6" s="2">
        <v>414</v>
      </c>
      <c r="C6" s="2" t="s">
        <v>23</v>
      </c>
      <c r="D6" s="12">
        <f t="shared" ref="D6:D7" si="0">B6</f>
        <v>414</v>
      </c>
      <c r="E6" s="2" t="s">
        <v>24</v>
      </c>
      <c r="F6" s="8" t="s">
        <v>25</v>
      </c>
      <c r="G6" s="9">
        <v>44503</v>
      </c>
      <c r="H6" s="2" t="s">
        <v>26</v>
      </c>
    </row>
    <row r="7" spans="1:12" ht="15.75" customHeight="1" x14ac:dyDescent="0.15">
      <c r="A7" s="7" t="s">
        <v>5</v>
      </c>
      <c r="B7" s="13">
        <v>12.42</v>
      </c>
      <c r="C7" s="2" t="s">
        <v>23</v>
      </c>
      <c r="D7" s="14">
        <f t="shared" si="0"/>
        <v>12.42</v>
      </c>
      <c r="E7" s="2" t="s">
        <v>24</v>
      </c>
      <c r="F7" s="15" t="s">
        <v>44</v>
      </c>
      <c r="G7" s="9">
        <v>44503</v>
      </c>
      <c r="H7" s="2">
        <v>1</v>
      </c>
      <c r="I7" s="2" t="s">
        <v>45</v>
      </c>
      <c r="L7" s="8" t="s">
        <v>46</v>
      </c>
    </row>
    <row r="8" spans="1:12" ht="15.75" customHeight="1" x14ac:dyDescent="0.15">
      <c r="A8" s="7" t="s">
        <v>6</v>
      </c>
    </row>
    <row r="9" spans="1:12" ht="15.75" customHeight="1" x14ac:dyDescent="0.15">
      <c r="A9" s="7" t="s">
        <v>28</v>
      </c>
      <c r="C9" s="2" t="s">
        <v>29</v>
      </c>
      <c r="D9" s="20">
        <v>2.02</v>
      </c>
      <c r="E9" s="2" t="s">
        <v>30</v>
      </c>
      <c r="F9" s="15" t="s">
        <v>44</v>
      </c>
      <c r="G9" s="9">
        <v>44503</v>
      </c>
    </row>
    <row r="10" spans="1:12" ht="15.75" customHeight="1" x14ac:dyDescent="0.15">
      <c r="A10" s="7" t="s">
        <v>32</v>
      </c>
      <c r="C10" s="2" t="s">
        <v>29</v>
      </c>
      <c r="D10" s="16">
        <f>B10/10^3*3.6</f>
        <v>0</v>
      </c>
      <c r="E10" s="2" t="s">
        <v>30</v>
      </c>
      <c r="G10" s="9"/>
    </row>
    <row r="11" spans="1:12" ht="15.75" customHeight="1" x14ac:dyDescent="0.15">
      <c r="A11" s="7" t="s">
        <v>33</v>
      </c>
      <c r="C11" s="2" t="s">
        <v>29</v>
      </c>
      <c r="D11" s="20">
        <v>2.94</v>
      </c>
      <c r="E11" s="2" t="s">
        <v>30</v>
      </c>
      <c r="F11" s="15" t="s">
        <v>44</v>
      </c>
      <c r="G11" s="9">
        <v>44503</v>
      </c>
    </row>
    <row r="12" spans="1:12" ht="15.75" customHeight="1" x14ac:dyDescent="0.15">
      <c r="A12" s="7" t="s">
        <v>34</v>
      </c>
      <c r="C12" s="2" t="s">
        <v>29</v>
      </c>
      <c r="D12" s="20">
        <v>0.15</v>
      </c>
      <c r="E12" s="2" t="s">
        <v>30</v>
      </c>
      <c r="F12" s="15" t="s">
        <v>44</v>
      </c>
      <c r="G12" s="9">
        <v>44503</v>
      </c>
      <c r="L12" s="2" t="s">
        <v>47</v>
      </c>
    </row>
    <row r="13" spans="1:12" ht="15.75" customHeight="1" x14ac:dyDescent="0.15">
      <c r="A13" s="7" t="s">
        <v>35</v>
      </c>
      <c r="C13" s="2" t="s">
        <v>29</v>
      </c>
      <c r="D13" s="20">
        <v>6.82</v>
      </c>
      <c r="E13" s="2" t="s">
        <v>30</v>
      </c>
      <c r="F13" s="15" t="s">
        <v>44</v>
      </c>
      <c r="G13" s="9">
        <v>44503</v>
      </c>
      <c r="I13" s="2" t="s">
        <v>48</v>
      </c>
      <c r="L13" s="8" t="s">
        <v>49</v>
      </c>
    </row>
    <row r="14" spans="1:12" ht="15.75" customHeight="1" x14ac:dyDescent="0.15">
      <c r="A14" s="7" t="s">
        <v>36</v>
      </c>
      <c r="C14" s="2" t="s">
        <v>29</v>
      </c>
      <c r="D14" s="16">
        <f>B14/10^3*3.6</f>
        <v>0</v>
      </c>
      <c r="E14" s="2" t="s">
        <v>30</v>
      </c>
      <c r="G14" s="9"/>
    </row>
    <row r="15" spans="1:12" ht="15.75" customHeight="1" x14ac:dyDescent="0.15">
      <c r="A15" s="7" t="s">
        <v>7</v>
      </c>
      <c r="B15" s="2">
        <v>20</v>
      </c>
      <c r="C15" s="2" t="s">
        <v>37</v>
      </c>
      <c r="D15" s="2">
        <v>20</v>
      </c>
      <c r="E15" s="2" t="s">
        <v>37</v>
      </c>
      <c r="F15" s="8" t="s">
        <v>20</v>
      </c>
      <c r="G15" s="9">
        <v>44503</v>
      </c>
    </row>
    <row r="16" spans="1:12" ht="15.75" customHeight="1" x14ac:dyDescent="0.15">
      <c r="A16" s="7" t="s">
        <v>8</v>
      </c>
      <c r="B16" s="2">
        <v>1</v>
      </c>
      <c r="C16" s="2" t="s">
        <v>38</v>
      </c>
      <c r="D16" s="2">
        <v>1</v>
      </c>
      <c r="E16" s="2" t="s">
        <v>38</v>
      </c>
    </row>
    <row r="17" spans="1:8" ht="15.75" customHeight="1" x14ac:dyDescent="0.15">
      <c r="A17" s="7" t="s">
        <v>9</v>
      </c>
    </row>
    <row r="18" spans="1:8" ht="15.75" customHeight="1" x14ac:dyDescent="0.15">
      <c r="A18" s="7" t="s">
        <v>10</v>
      </c>
      <c r="B18" s="2">
        <v>205</v>
      </c>
      <c r="C18" s="2" t="s">
        <v>23</v>
      </c>
      <c r="D18" s="12">
        <f>B18</f>
        <v>205</v>
      </c>
      <c r="E18" s="2" t="s">
        <v>24</v>
      </c>
      <c r="F18" s="8" t="s">
        <v>25</v>
      </c>
      <c r="G18" s="9">
        <v>44483</v>
      </c>
      <c r="H18" s="2" t="s">
        <v>26</v>
      </c>
    </row>
    <row r="19" spans="1:8" ht="15.75" customHeight="1" x14ac:dyDescent="0.15">
      <c r="A19" s="17"/>
    </row>
    <row r="20" spans="1:8" ht="15.75" customHeight="1" x14ac:dyDescent="0.15">
      <c r="A20" s="7" t="s">
        <v>42</v>
      </c>
      <c r="D20" s="18">
        <v>0</v>
      </c>
      <c r="E20" s="2" t="s">
        <v>40</v>
      </c>
      <c r="F20" s="2" t="s">
        <v>41</v>
      </c>
    </row>
    <row r="21" spans="1:8" ht="15.75" customHeight="1" x14ac:dyDescent="0.15">
      <c r="A21" s="7"/>
      <c r="D21" s="21"/>
      <c r="E21" s="2"/>
      <c r="F21" s="2"/>
    </row>
    <row r="22" spans="1:8" ht="15.75" customHeight="1" x14ac:dyDescent="0.15">
      <c r="B22" s="2"/>
      <c r="C22" s="2"/>
      <c r="D22" s="2"/>
      <c r="E22" s="2"/>
      <c r="F22" s="8"/>
      <c r="G22" s="9"/>
      <c r="H22" s="2"/>
    </row>
    <row r="23" spans="1:8" ht="15.75" customHeight="1" x14ac:dyDescent="0.15">
      <c r="A23" s="7"/>
    </row>
    <row r="24" spans="1:8" ht="15.75" customHeight="1" x14ac:dyDescent="0.15">
      <c r="A24" s="17"/>
    </row>
  </sheetData>
  <hyperlinks>
    <hyperlink ref="F3" r:id="rId1" xr:uid="{00000000-0004-0000-0300-000000000000}"/>
    <hyperlink ref="F6" r:id="rId2" xr:uid="{00000000-0004-0000-0300-000001000000}"/>
    <hyperlink ref="F7" r:id="rId3" xr:uid="{00000000-0004-0000-0300-000002000000}"/>
    <hyperlink ref="L7" r:id="rId4" xr:uid="{00000000-0004-0000-0300-000003000000}"/>
    <hyperlink ref="F9" r:id="rId5" xr:uid="{00000000-0004-0000-0300-000004000000}"/>
    <hyperlink ref="F11" r:id="rId6" xr:uid="{00000000-0004-0000-0300-000005000000}"/>
    <hyperlink ref="F12" r:id="rId7" xr:uid="{00000000-0004-0000-0300-000006000000}"/>
    <hyperlink ref="F13" r:id="rId8" xr:uid="{00000000-0004-0000-0300-000007000000}"/>
    <hyperlink ref="L13" r:id="rId9" xr:uid="{00000000-0004-0000-0300-000008000000}"/>
    <hyperlink ref="F15" r:id="rId10" xr:uid="{00000000-0004-0000-0300-000009000000}"/>
    <hyperlink ref="F18" r:id="rId11" xr:uid="{00000000-0004-0000-0300-00000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J29"/>
  <sheetViews>
    <sheetView tabSelected="1" workbookViewId="0">
      <selection activeCell="A21" sqref="A21"/>
    </sheetView>
  </sheetViews>
  <sheetFormatPr baseColWidth="10" defaultColWidth="14.5" defaultRowHeight="15.75" customHeight="1" x14ac:dyDescent="0.15"/>
  <cols>
    <col min="1" max="1" width="60.6640625" customWidth="1"/>
  </cols>
  <sheetData>
    <row r="2" spans="1:10" ht="15.75" customHeight="1" x14ac:dyDescent="0.15">
      <c r="A2" s="3" t="s">
        <v>0</v>
      </c>
      <c r="B2" s="4" t="s">
        <v>11</v>
      </c>
      <c r="C2" s="4" t="s">
        <v>12</v>
      </c>
      <c r="D2" s="39" t="s">
        <v>13</v>
      </c>
      <c r="E2" s="4" t="s">
        <v>12</v>
      </c>
      <c r="F2" s="4" t="s">
        <v>14</v>
      </c>
      <c r="G2" s="4" t="s">
        <v>15</v>
      </c>
      <c r="H2" s="4" t="s">
        <v>16</v>
      </c>
      <c r="I2" s="4" t="s">
        <v>17</v>
      </c>
    </row>
    <row r="3" spans="1:10" ht="15.75" customHeight="1" x14ac:dyDescent="0.15">
      <c r="A3" s="2" t="s">
        <v>66</v>
      </c>
      <c r="B3" s="2">
        <f>4.9*0.67</f>
        <v>3.2830000000000004</v>
      </c>
      <c r="C3" s="2" t="s">
        <v>67</v>
      </c>
      <c r="D3" s="12">
        <f>B3</f>
        <v>3.2830000000000004</v>
      </c>
      <c r="E3" s="2" t="s">
        <v>67</v>
      </c>
      <c r="F3" s="8" t="s">
        <v>25</v>
      </c>
      <c r="G3" s="40">
        <v>44493</v>
      </c>
      <c r="H3" s="2">
        <v>2</v>
      </c>
      <c r="I3" s="2" t="s">
        <v>68</v>
      </c>
    </row>
    <row r="5" spans="1:10" ht="15.75" customHeight="1" x14ac:dyDescent="0.15">
      <c r="A5" s="2" t="s">
        <v>69</v>
      </c>
      <c r="B5" s="8" t="s">
        <v>70</v>
      </c>
    </row>
    <row r="6" spans="1:10" ht="15.75" customHeight="1" x14ac:dyDescent="0.15">
      <c r="A6" s="2" t="s">
        <v>71</v>
      </c>
      <c r="B6" s="8" t="s">
        <v>72</v>
      </c>
    </row>
    <row r="7" spans="1:10" ht="15.75" customHeight="1" x14ac:dyDescent="0.15">
      <c r="A7" s="2" t="s">
        <v>73</v>
      </c>
      <c r="B7" s="8" t="s">
        <v>74</v>
      </c>
    </row>
    <row r="8" spans="1:10" ht="15.75" customHeight="1" x14ac:dyDescent="0.15">
      <c r="A8" s="2" t="s">
        <v>75</v>
      </c>
      <c r="B8" s="8" t="s">
        <v>76</v>
      </c>
    </row>
    <row r="10" spans="1:10" ht="15.75" customHeight="1" x14ac:dyDescent="0.15">
      <c r="A10" s="4" t="s">
        <v>77</v>
      </c>
      <c r="B10" s="41">
        <v>2020</v>
      </c>
      <c r="C10" s="41">
        <v>2025</v>
      </c>
      <c r="D10" s="41">
        <v>2026</v>
      </c>
      <c r="E10" s="41">
        <v>2030</v>
      </c>
      <c r="F10" s="41" t="s">
        <v>78</v>
      </c>
      <c r="G10" s="41">
        <v>2045</v>
      </c>
      <c r="H10" s="42"/>
      <c r="I10" s="42"/>
      <c r="J10" s="42"/>
    </row>
    <row r="11" spans="1:10" ht="15.75" customHeight="1" x14ac:dyDescent="0.15">
      <c r="A11" s="2" t="s">
        <v>79</v>
      </c>
      <c r="B11" s="2">
        <v>1.5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10" ht="15.75" customHeight="1" x14ac:dyDescent="0.15">
      <c r="A12" s="2" t="s">
        <v>80</v>
      </c>
      <c r="B12" s="2">
        <v>2.2999999999999998</v>
      </c>
      <c r="C12" s="2">
        <v>2.2999999999999998</v>
      </c>
      <c r="D12" s="2">
        <v>2.2999999999999998</v>
      </c>
      <c r="E12" s="2">
        <v>2.2999999999999998</v>
      </c>
      <c r="F12" s="2" t="s">
        <v>81</v>
      </c>
      <c r="G12" s="2">
        <v>0</v>
      </c>
    </row>
    <row r="13" spans="1:10" ht="15.75" customHeight="1" x14ac:dyDescent="0.15">
      <c r="A13" s="1" t="s">
        <v>82</v>
      </c>
    </row>
    <row r="14" spans="1:10" ht="15.75" customHeight="1" x14ac:dyDescent="0.15">
      <c r="A14" s="2" t="s">
        <v>83</v>
      </c>
    </row>
    <row r="16" spans="1:10" ht="15.75" customHeight="1" x14ac:dyDescent="0.15">
      <c r="A16" s="2" t="s">
        <v>84</v>
      </c>
      <c r="B16" s="15" t="s">
        <v>85</v>
      </c>
      <c r="C16" s="2" t="s">
        <v>86</v>
      </c>
    </row>
    <row r="17" spans="1:3" ht="15.75" customHeight="1" x14ac:dyDescent="0.15">
      <c r="A17" s="2" t="s">
        <v>87</v>
      </c>
      <c r="B17" s="15" t="s">
        <v>85</v>
      </c>
      <c r="C17" s="2" t="s">
        <v>88</v>
      </c>
    </row>
    <row r="18" spans="1:3" ht="15.75" customHeight="1" x14ac:dyDescent="0.15">
      <c r="A18" s="43"/>
    </row>
    <row r="19" spans="1:3" ht="15.75" customHeight="1" x14ac:dyDescent="0.15">
      <c r="A19" s="2"/>
    </row>
    <row r="20" spans="1:3" ht="15.75" customHeight="1" x14ac:dyDescent="0.15">
      <c r="A20" s="35"/>
    </row>
    <row r="21" spans="1:3" ht="15.75" customHeight="1" x14ac:dyDescent="0.15">
      <c r="A21" s="35"/>
    </row>
    <row r="22" spans="1:3" ht="15.75" customHeight="1" x14ac:dyDescent="0.15">
      <c r="A22" s="35"/>
    </row>
    <row r="23" spans="1:3" ht="15.75" customHeight="1" x14ac:dyDescent="0.15">
      <c r="A23" s="44"/>
    </row>
    <row r="25" spans="1:3" ht="15.75" customHeight="1" x14ac:dyDescent="0.15">
      <c r="A25" s="35"/>
    </row>
    <row r="26" spans="1:3" ht="15.75" customHeight="1" x14ac:dyDescent="0.15">
      <c r="A26" s="35"/>
    </row>
    <row r="27" spans="1:3" ht="15.75" customHeight="1" x14ac:dyDescent="0.15">
      <c r="A27" s="35"/>
    </row>
    <row r="28" spans="1:3" ht="15.75" customHeight="1" x14ac:dyDescent="0.15">
      <c r="A28" s="35"/>
    </row>
    <row r="29" spans="1:3" ht="15.75" customHeight="1" x14ac:dyDescent="0.15">
      <c r="A29" s="35"/>
    </row>
  </sheetData>
  <hyperlinks>
    <hyperlink ref="F3" r:id="rId1" xr:uid="{00000000-0004-0000-0800-000000000000}"/>
    <hyperlink ref="B5" r:id="rId2" xr:uid="{00000000-0004-0000-0800-000001000000}"/>
    <hyperlink ref="B6" r:id="rId3" xr:uid="{00000000-0004-0000-0800-000002000000}"/>
    <hyperlink ref="B7" r:id="rId4" xr:uid="{00000000-0004-0000-0800-000003000000}"/>
    <hyperlink ref="B8" r:id="rId5" xr:uid="{00000000-0004-0000-0800-000004000000}"/>
    <hyperlink ref="B16" r:id="rId6" xr:uid="{00000000-0004-0000-0800-000005000000}"/>
    <hyperlink ref="B17" r:id="rId7" xr:uid="{00000000-0004-0000-0800-000006000000}"/>
  </hyperlinks>
  <pageMargins left="0.7" right="0.7" top="0.75" bottom="0.75" header="0.3" footer="0.3"/>
  <legacy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2:S46"/>
  <sheetViews>
    <sheetView workbookViewId="0">
      <selection activeCell="D26" sqref="D26"/>
    </sheetView>
  </sheetViews>
  <sheetFormatPr baseColWidth="10" defaultColWidth="14.5" defaultRowHeight="15.75" customHeight="1" x14ac:dyDescent="0.15"/>
  <sheetData>
    <row r="2" spans="1:19" ht="15.75" customHeight="1" x14ac:dyDescent="0.15">
      <c r="D2" s="52" t="s">
        <v>89</v>
      </c>
      <c r="E2" s="53"/>
      <c r="F2" s="53"/>
      <c r="G2" s="53"/>
      <c r="H2" s="52" t="s">
        <v>90</v>
      </c>
      <c r="I2" s="53"/>
      <c r="J2" s="53"/>
      <c r="K2" s="53"/>
      <c r="L2" s="52" t="s">
        <v>91</v>
      </c>
      <c r="M2" s="53"/>
      <c r="N2" s="53"/>
      <c r="O2" s="53"/>
      <c r="P2" s="52" t="s">
        <v>92</v>
      </c>
      <c r="Q2" s="53"/>
      <c r="R2" s="53"/>
      <c r="S2" s="53"/>
    </row>
    <row r="3" spans="1:19" ht="15.75" customHeight="1" x14ac:dyDescent="0.15">
      <c r="A3" s="7" t="s">
        <v>28</v>
      </c>
      <c r="D3" s="2">
        <v>0</v>
      </c>
      <c r="E3" s="2" t="s">
        <v>29</v>
      </c>
      <c r="F3" s="16">
        <f t="shared" ref="F3:F8" si="0">D3/10^3*3.6</f>
        <v>0</v>
      </c>
      <c r="G3" s="2" t="s">
        <v>30</v>
      </c>
      <c r="H3" s="45">
        <v>1319</v>
      </c>
      <c r="I3" s="2" t="s">
        <v>29</v>
      </c>
      <c r="J3" s="12">
        <f t="shared" ref="J3:J8" si="1">H3/10^3*3.6</f>
        <v>4.7484000000000002</v>
      </c>
      <c r="K3" s="2" t="s">
        <v>30</v>
      </c>
      <c r="L3" s="45">
        <v>560</v>
      </c>
      <c r="M3" s="2" t="s">
        <v>29</v>
      </c>
      <c r="N3" s="12">
        <f t="shared" ref="N3:N8" si="2">L3/10^3*3.6</f>
        <v>2.0160000000000005</v>
      </c>
      <c r="O3" s="2" t="s">
        <v>30</v>
      </c>
      <c r="P3" s="46">
        <f t="shared" ref="P3:P8" si="3">R3*10^3/3.6</f>
        <v>561.11111111111109</v>
      </c>
      <c r="Q3" s="2" t="s">
        <v>29</v>
      </c>
      <c r="R3" s="20">
        <v>2.02</v>
      </c>
      <c r="S3" s="2" t="s">
        <v>30</v>
      </c>
    </row>
    <row r="4" spans="1:19" ht="15.75" customHeight="1" x14ac:dyDescent="0.15">
      <c r="A4" s="7" t="s">
        <v>32</v>
      </c>
      <c r="D4" s="2">
        <v>2835</v>
      </c>
      <c r="E4" s="2" t="s">
        <v>29</v>
      </c>
      <c r="F4" s="16">
        <f t="shared" si="0"/>
        <v>10.206</v>
      </c>
      <c r="G4" s="2" t="s">
        <v>30</v>
      </c>
      <c r="H4" s="45">
        <v>2067</v>
      </c>
      <c r="I4" s="2" t="s">
        <v>29</v>
      </c>
      <c r="J4" s="12">
        <f t="shared" si="1"/>
        <v>7.4412000000000011</v>
      </c>
      <c r="K4" s="2" t="s">
        <v>30</v>
      </c>
      <c r="L4" s="45">
        <v>0</v>
      </c>
      <c r="M4" s="2" t="s">
        <v>29</v>
      </c>
      <c r="N4" s="12">
        <f t="shared" si="2"/>
        <v>0</v>
      </c>
      <c r="O4" s="2" t="s">
        <v>30</v>
      </c>
      <c r="P4" s="46">
        <f t="shared" si="3"/>
        <v>0</v>
      </c>
      <c r="Q4" s="2" t="s">
        <v>29</v>
      </c>
      <c r="R4" s="20">
        <v>0</v>
      </c>
      <c r="S4" s="2" t="s">
        <v>30</v>
      </c>
    </row>
    <row r="5" spans="1:19" ht="15.75" customHeight="1" x14ac:dyDescent="0.15">
      <c r="A5" s="7" t="s">
        <v>33</v>
      </c>
      <c r="D5" s="2">
        <v>108</v>
      </c>
      <c r="E5" s="2" t="s">
        <v>29</v>
      </c>
      <c r="F5" s="16">
        <f t="shared" si="0"/>
        <v>0.38879999999999998</v>
      </c>
      <c r="G5" s="2" t="s">
        <v>30</v>
      </c>
      <c r="H5" s="45">
        <v>333</v>
      </c>
      <c r="I5" s="2" t="s">
        <v>29</v>
      </c>
      <c r="J5" s="12">
        <f t="shared" si="1"/>
        <v>1.1988000000000001</v>
      </c>
      <c r="K5" s="2" t="s">
        <v>30</v>
      </c>
      <c r="L5" s="45">
        <v>3488</v>
      </c>
      <c r="M5" s="2" t="s">
        <v>29</v>
      </c>
      <c r="N5" s="12">
        <f t="shared" si="2"/>
        <v>12.556800000000001</v>
      </c>
      <c r="O5" s="2" t="s">
        <v>30</v>
      </c>
      <c r="P5" s="46">
        <f t="shared" si="3"/>
        <v>816.66666666666663</v>
      </c>
      <c r="Q5" s="2" t="s">
        <v>29</v>
      </c>
      <c r="R5" s="20">
        <v>2.94</v>
      </c>
      <c r="S5" s="2" t="s">
        <v>30</v>
      </c>
    </row>
    <row r="6" spans="1:19" ht="15.75" customHeight="1" x14ac:dyDescent="0.15">
      <c r="A6" s="7" t="s">
        <v>34</v>
      </c>
      <c r="D6" s="2">
        <v>1381</v>
      </c>
      <c r="E6" s="2" t="s">
        <v>29</v>
      </c>
      <c r="F6" s="16">
        <f t="shared" si="0"/>
        <v>4.9716000000000005</v>
      </c>
      <c r="G6" s="2" t="s">
        <v>30</v>
      </c>
      <c r="H6" s="45">
        <v>62</v>
      </c>
      <c r="I6" s="2" t="s">
        <v>29</v>
      </c>
      <c r="J6" s="12">
        <f t="shared" si="1"/>
        <v>0.22320000000000001</v>
      </c>
      <c r="K6" s="2" t="s">
        <v>30</v>
      </c>
      <c r="L6" s="45">
        <v>42</v>
      </c>
      <c r="M6" s="2" t="s">
        <v>29</v>
      </c>
      <c r="N6" s="12">
        <f t="shared" si="2"/>
        <v>0.1512</v>
      </c>
      <c r="O6" s="2" t="s">
        <v>30</v>
      </c>
      <c r="P6" s="46">
        <f t="shared" si="3"/>
        <v>41.666666666666664</v>
      </c>
      <c r="Q6" s="2" t="s">
        <v>29</v>
      </c>
      <c r="R6" s="20">
        <v>0.15</v>
      </c>
      <c r="S6" s="2" t="s">
        <v>30</v>
      </c>
    </row>
    <row r="7" spans="1:19" ht="15.75" customHeight="1" x14ac:dyDescent="0.15">
      <c r="A7" s="7" t="s">
        <v>35</v>
      </c>
      <c r="D7" s="2">
        <v>408</v>
      </c>
      <c r="E7" s="2" t="s">
        <v>29</v>
      </c>
      <c r="F7" s="16">
        <f t="shared" si="0"/>
        <v>1.4687999999999999</v>
      </c>
      <c r="G7" s="2" t="s">
        <v>30</v>
      </c>
      <c r="H7" s="45">
        <v>997</v>
      </c>
      <c r="I7" s="2" t="s">
        <v>29</v>
      </c>
      <c r="J7" s="12">
        <f t="shared" si="1"/>
        <v>3.5891999999999999</v>
      </c>
      <c r="K7" s="2" t="s">
        <v>30</v>
      </c>
      <c r="L7" s="45">
        <v>0</v>
      </c>
      <c r="M7" s="2" t="s">
        <v>29</v>
      </c>
      <c r="N7" s="12">
        <f t="shared" si="2"/>
        <v>0</v>
      </c>
      <c r="O7" s="2" t="s">
        <v>30</v>
      </c>
      <c r="P7" s="46">
        <f t="shared" si="3"/>
        <v>1894.4444444444443</v>
      </c>
      <c r="Q7" s="2" t="s">
        <v>29</v>
      </c>
      <c r="R7" s="20">
        <v>6.82</v>
      </c>
      <c r="S7" s="2" t="s">
        <v>30</v>
      </c>
    </row>
    <row r="8" spans="1:19" ht="15.75" customHeight="1" x14ac:dyDescent="0.15">
      <c r="A8" s="7" t="s">
        <v>36</v>
      </c>
      <c r="D8" s="2">
        <v>159</v>
      </c>
      <c r="E8" s="2" t="s">
        <v>29</v>
      </c>
      <c r="F8" s="16">
        <f t="shared" si="0"/>
        <v>0.57240000000000002</v>
      </c>
      <c r="G8" s="2" t="s">
        <v>30</v>
      </c>
      <c r="H8" s="45">
        <v>159</v>
      </c>
      <c r="I8" s="2" t="s">
        <v>29</v>
      </c>
      <c r="J8" s="12">
        <f t="shared" si="1"/>
        <v>0.57240000000000002</v>
      </c>
      <c r="K8" s="2" t="s">
        <v>30</v>
      </c>
      <c r="L8" s="45">
        <v>0</v>
      </c>
      <c r="M8" s="2" t="s">
        <v>29</v>
      </c>
      <c r="N8" s="12">
        <f t="shared" si="2"/>
        <v>0</v>
      </c>
      <c r="O8" s="2" t="s">
        <v>30</v>
      </c>
      <c r="P8" s="46">
        <f t="shared" si="3"/>
        <v>0</v>
      </c>
      <c r="Q8" s="2" t="s">
        <v>29</v>
      </c>
      <c r="R8" s="20">
        <v>0</v>
      </c>
      <c r="S8" s="2" t="s">
        <v>30</v>
      </c>
    </row>
    <row r="10" spans="1:19" ht="15.75" customHeight="1" x14ac:dyDescent="0.15">
      <c r="A10" s="26"/>
      <c r="B10" s="52" t="s">
        <v>96</v>
      </c>
      <c r="C10" s="53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ht="15.75" customHeight="1" x14ac:dyDescent="0.15">
      <c r="A11" s="47" t="s">
        <v>28</v>
      </c>
      <c r="B11" s="48">
        <v>0</v>
      </c>
      <c r="C11" s="49" t="s">
        <v>95</v>
      </c>
      <c r="D11" s="25"/>
      <c r="E11" s="26"/>
      <c r="F11" s="50">
        <f>$B11*F3</f>
        <v>0</v>
      </c>
      <c r="G11" s="47" t="s">
        <v>93</v>
      </c>
      <c r="H11" s="25"/>
      <c r="I11" s="26"/>
      <c r="J11" s="50">
        <f>$B11*J3</f>
        <v>0</v>
      </c>
      <c r="K11" s="47" t="s">
        <v>93</v>
      </c>
      <c r="L11" s="25"/>
      <c r="M11" s="26"/>
      <c r="N11" s="50">
        <f>$B11*N3</f>
        <v>0</v>
      </c>
      <c r="O11" s="47" t="s">
        <v>93</v>
      </c>
      <c r="P11" s="50"/>
      <c r="Q11" s="26"/>
      <c r="R11" s="50">
        <f>$B11*R3</f>
        <v>0</v>
      </c>
      <c r="S11" s="26" t="s">
        <v>93</v>
      </c>
    </row>
    <row r="12" spans="1:19" ht="15.75" customHeight="1" x14ac:dyDescent="0.15">
      <c r="A12" s="47" t="s">
        <v>32</v>
      </c>
      <c r="B12" s="51">
        <v>107.7383</v>
      </c>
      <c r="C12" s="49" t="s">
        <v>95</v>
      </c>
      <c r="D12" s="25"/>
      <c r="E12" s="26"/>
      <c r="F12" s="50">
        <f>$B12*F4</f>
        <v>1099.5770897999998</v>
      </c>
      <c r="G12" s="47" t="s">
        <v>93</v>
      </c>
      <c r="H12" s="25"/>
      <c r="I12" s="26"/>
      <c r="J12" s="50">
        <f>$B12*J4</f>
        <v>801.70223796000005</v>
      </c>
      <c r="K12" s="47" t="s">
        <v>93</v>
      </c>
      <c r="L12" s="25"/>
      <c r="M12" s="26"/>
      <c r="N12" s="50">
        <f>$B12*N4</f>
        <v>0</v>
      </c>
      <c r="O12" s="47" t="s">
        <v>93</v>
      </c>
      <c r="P12" s="50"/>
      <c r="Q12" s="26"/>
      <c r="R12" s="50">
        <f>$B12*R4</f>
        <v>0</v>
      </c>
      <c r="S12" s="26" t="s">
        <v>93</v>
      </c>
    </row>
    <row r="13" spans="1:19" ht="15.75" customHeight="1" x14ac:dyDescent="0.15">
      <c r="A13" s="47" t="s">
        <v>33</v>
      </c>
      <c r="B13" s="51">
        <v>0</v>
      </c>
      <c r="C13" s="49" t="s">
        <v>95</v>
      </c>
      <c r="D13" s="25"/>
      <c r="E13" s="26"/>
      <c r="F13" s="50">
        <f>$B13*F5</f>
        <v>0</v>
      </c>
      <c r="G13" s="47" t="s">
        <v>93</v>
      </c>
      <c r="H13" s="25"/>
      <c r="I13" s="26"/>
      <c r="J13" s="50">
        <f>$B13*J5</f>
        <v>0</v>
      </c>
      <c r="K13" s="47" t="s">
        <v>93</v>
      </c>
      <c r="L13" s="25"/>
      <c r="M13" s="26"/>
      <c r="N13" s="50">
        <f>$B13*N5</f>
        <v>0</v>
      </c>
      <c r="O13" s="47" t="s">
        <v>93</v>
      </c>
      <c r="P13" s="50"/>
      <c r="Q13" s="26"/>
      <c r="R13" s="50">
        <f>$B13*R5</f>
        <v>0</v>
      </c>
      <c r="S13" s="26" t="s">
        <v>93</v>
      </c>
    </row>
    <row r="14" spans="1:19" ht="15.75" customHeight="1" x14ac:dyDescent="0.15">
      <c r="A14" s="47" t="s">
        <v>34</v>
      </c>
      <c r="B14" s="51">
        <v>90.535499999999999</v>
      </c>
      <c r="C14" s="49" t="s">
        <v>95</v>
      </c>
      <c r="D14" s="25"/>
      <c r="E14" s="26"/>
      <c r="F14" s="50">
        <f>$B14*F6</f>
        <v>450.10629180000006</v>
      </c>
      <c r="G14" s="47" t="s">
        <v>93</v>
      </c>
      <c r="H14" s="25"/>
      <c r="I14" s="26"/>
      <c r="J14" s="50">
        <f>$B14*J6</f>
        <v>20.207523600000002</v>
      </c>
      <c r="K14" s="47" t="s">
        <v>93</v>
      </c>
      <c r="L14" s="25"/>
      <c r="M14" s="26"/>
      <c r="N14" s="50">
        <f>$B14*N6</f>
        <v>13.6889676</v>
      </c>
      <c r="O14" s="47" t="s">
        <v>93</v>
      </c>
      <c r="P14" s="50"/>
      <c r="Q14" s="26"/>
      <c r="R14" s="50">
        <f>$B14*R6</f>
        <v>13.580325</v>
      </c>
      <c r="S14" s="26" t="s">
        <v>93</v>
      </c>
    </row>
    <row r="15" spans="1:19" ht="15.75" customHeight="1" x14ac:dyDescent="0.15">
      <c r="A15" s="47" t="s">
        <v>35</v>
      </c>
      <c r="B15" s="51">
        <v>50.291179999999997</v>
      </c>
      <c r="C15" s="49" t="s">
        <v>95</v>
      </c>
      <c r="D15" s="25"/>
      <c r="E15" s="26"/>
      <c r="F15" s="50">
        <f>$B15*F7</f>
        <v>73.867685183999996</v>
      </c>
      <c r="G15" s="47" t="s">
        <v>93</v>
      </c>
      <c r="H15" s="25"/>
      <c r="I15" s="26"/>
      <c r="J15" s="50">
        <f>$B15*J7</f>
        <v>180.50510325599998</v>
      </c>
      <c r="K15" s="47" t="s">
        <v>93</v>
      </c>
      <c r="L15" s="25"/>
      <c r="M15" s="26"/>
      <c r="N15" s="50">
        <f>$B15*N7</f>
        <v>0</v>
      </c>
      <c r="O15" s="47" t="s">
        <v>93</v>
      </c>
      <c r="P15" s="50"/>
      <c r="Q15" s="26"/>
      <c r="R15" s="50">
        <f>$B15*R7</f>
        <v>342.9858476</v>
      </c>
      <c r="S15" s="26" t="s">
        <v>93</v>
      </c>
    </row>
    <row r="16" spans="1:19" ht="15.75" customHeight="1" x14ac:dyDescent="0.15">
      <c r="A16" s="47" t="s">
        <v>36</v>
      </c>
      <c r="B16" s="51">
        <v>70.271100000000004</v>
      </c>
      <c r="C16" s="49" t="s">
        <v>95</v>
      </c>
      <c r="D16" s="25"/>
      <c r="E16" s="26"/>
      <c r="F16" s="50">
        <f>$B16*F8</f>
        <v>40.223177640000003</v>
      </c>
      <c r="G16" s="47" t="s">
        <v>93</v>
      </c>
      <c r="H16" s="25"/>
      <c r="I16" s="26"/>
      <c r="J16" s="50">
        <f>$B16*J8</f>
        <v>40.223177640000003</v>
      </c>
      <c r="K16" s="47" t="s">
        <v>93</v>
      </c>
      <c r="L16" s="25"/>
      <c r="M16" s="26"/>
      <c r="N16" s="50">
        <f>$B16*N8</f>
        <v>0</v>
      </c>
      <c r="O16" s="47" t="s">
        <v>93</v>
      </c>
      <c r="P16" s="50"/>
      <c r="Q16" s="26"/>
      <c r="R16" s="50">
        <f>$B16*R8</f>
        <v>0</v>
      </c>
      <c r="S16" s="26" t="s">
        <v>93</v>
      </c>
    </row>
    <row r="17" spans="1:19" ht="15.75" customHeight="1" x14ac:dyDescent="0.1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 spans="1:19" ht="15.75" customHeight="1" x14ac:dyDescent="0.15">
      <c r="A18" s="26" t="s">
        <v>94</v>
      </c>
      <c r="B18" s="26"/>
      <c r="C18" s="47"/>
      <c r="D18" s="25"/>
      <c r="E18" s="26"/>
      <c r="F18" s="50">
        <f>SUM(F11:F17)</f>
        <v>1663.7742444239998</v>
      </c>
      <c r="G18" s="47" t="s">
        <v>93</v>
      </c>
      <c r="H18" s="25"/>
      <c r="I18" s="26"/>
      <c r="J18" s="50">
        <f>SUM(J11:J17)</f>
        <v>1042.638042456</v>
      </c>
      <c r="K18" s="47" t="s">
        <v>93</v>
      </c>
      <c r="L18" s="25"/>
      <c r="M18" s="26"/>
      <c r="N18" s="50">
        <f>SUM(N11:N17)</f>
        <v>13.6889676</v>
      </c>
      <c r="O18" s="47" t="s">
        <v>93</v>
      </c>
      <c r="P18" s="50"/>
      <c r="Q18" s="26"/>
      <c r="R18" s="50">
        <f>SUM(R11:R17)</f>
        <v>356.56617260000002</v>
      </c>
      <c r="S18" s="26" t="s">
        <v>93</v>
      </c>
    </row>
    <row r="19" spans="1:19" ht="15.75" customHeight="1" x14ac:dyDescent="0.15">
      <c r="F19" s="2">
        <v>0</v>
      </c>
      <c r="J19" s="12">
        <f>-709.8846</f>
        <v>-709.88459999999998</v>
      </c>
    </row>
    <row r="20" spans="1:19" ht="15.75" customHeight="1" x14ac:dyDescent="0.15">
      <c r="F20" s="14">
        <f>F18+F19</f>
        <v>1663.7742444239998</v>
      </c>
      <c r="J20" s="14">
        <f>J18+J19</f>
        <v>332.75344245600002</v>
      </c>
    </row>
    <row r="23" spans="1:19" ht="15.75" customHeight="1" x14ac:dyDescent="0.15">
      <c r="N23" s="12">
        <f>N18*3.283</f>
        <v>44.940880630799995</v>
      </c>
    </row>
    <row r="30" spans="1:19" ht="15.75" customHeight="1" x14ac:dyDescent="0.15">
      <c r="D30" s="2"/>
      <c r="E30" s="2"/>
      <c r="F30" s="2"/>
      <c r="H30" s="2"/>
      <c r="I30" s="2"/>
      <c r="J30" s="12"/>
    </row>
    <row r="31" spans="1:19" ht="15.75" customHeight="1" x14ac:dyDescent="0.15">
      <c r="D31" s="2"/>
      <c r="E31" s="2"/>
      <c r="F31" s="2"/>
      <c r="G31" s="38"/>
    </row>
    <row r="32" spans="1:19" ht="15.75" customHeight="1" x14ac:dyDescent="0.15">
      <c r="D32" s="2"/>
      <c r="E32" s="12"/>
      <c r="F32" s="2"/>
    </row>
    <row r="46" ht="13" x14ac:dyDescent="0.15"/>
  </sheetData>
  <mergeCells count="5">
    <mergeCell ref="B10:C10"/>
    <mergeCell ref="D2:G2"/>
    <mergeCell ref="H2:K2"/>
    <mergeCell ref="L2:O2"/>
    <mergeCell ref="P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Conventional (Yifeng)</vt:lpstr>
      <vt:lpstr>TGRBF + CCS (Clara)</vt:lpstr>
      <vt:lpstr>Hydrogen (Oscar)</vt:lpstr>
      <vt:lpstr>EAF</vt:lpstr>
      <vt:lpstr>General steel+iron (Inês)</vt:lpstr>
      <vt:lpstr>Emission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2021-12-15T16:37:19Z</dcterms:modified>
</cp:coreProperties>
</file>