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ietrodogliani/Downloads/"/>
    </mc:Choice>
  </mc:AlternateContent>
  <xr:revisionPtr revIDLastSave="0" documentId="13_ncr:1_{8E7946D5-F2A4-564F-BBFE-6D602EF3C99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onventional" sheetId="3" r:id="rId1"/>
    <sheet name="Conv+Bio CCS" sheetId="4" r:id="rId2"/>
    <sheet name="Tech-Electrification" sheetId="5" r:id="rId3"/>
    <sheet name="General parameter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K16" i="6"/>
  <c r="K17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L15" i="6"/>
  <c r="L13" i="6" s="1"/>
  <c r="K12" i="6" s="1"/>
  <c r="L14" i="6"/>
  <c r="B12" i="5"/>
  <c r="D13" i="5" s="1"/>
  <c r="D11" i="5"/>
  <c r="D10" i="5"/>
  <c r="B8" i="5"/>
  <c r="D8" i="5" s="1"/>
  <c r="D7" i="5"/>
  <c r="B7" i="5"/>
  <c r="B22" i="4"/>
  <c r="D22" i="4" s="1"/>
  <c r="D17" i="4"/>
  <c r="B15" i="4"/>
  <c r="D14" i="4"/>
  <c r="B13" i="4"/>
  <c r="D12" i="4"/>
  <c r="H29" i="4" s="1"/>
  <c r="B11" i="4"/>
  <c r="D10" i="4"/>
  <c r="B8" i="4"/>
  <c r="D8" i="4" s="1"/>
  <c r="B7" i="4"/>
  <c r="D7" i="4" s="1"/>
  <c r="J7" i="4" s="1"/>
  <c r="B27" i="3"/>
  <c r="D27" i="3" s="1"/>
  <c r="B20" i="3"/>
  <c r="D20" i="3" s="1"/>
  <c r="D18" i="3"/>
  <c r="B17" i="3"/>
  <c r="D16" i="3"/>
  <c r="B15" i="3"/>
  <c r="D14" i="3"/>
  <c r="B13" i="3"/>
  <c r="D12" i="3"/>
  <c r="B9" i="3"/>
  <c r="D9" i="3" s="1"/>
  <c r="D8" i="3"/>
  <c r="L17" i="6" l="1"/>
  <c r="K18" i="6"/>
  <c r="L12" i="6"/>
  <c r="K11" i="6" s="1"/>
  <c r="L10" i="6"/>
  <c r="L11" i="6"/>
  <c r="L16" i="6"/>
  <c r="D12" i="5"/>
  <c r="K10" i="6" l="1"/>
  <c r="K19" i="6"/>
  <c r="L18" i="6"/>
  <c r="K20" i="6" l="1"/>
  <c r="L19" i="6"/>
  <c r="K21" i="6" l="1"/>
  <c r="L20" i="6"/>
  <c r="K22" i="6" l="1"/>
  <c r="L21" i="6"/>
  <c r="K23" i="6" l="1"/>
  <c r="L22" i="6"/>
  <c r="L23" i="6" l="1"/>
  <c r="K24" i="6"/>
  <c r="K25" i="6" l="1"/>
  <c r="L24" i="6"/>
  <c r="K26" i="6" l="1"/>
  <c r="L25" i="6"/>
  <c r="K27" i="6" l="1"/>
  <c r="L26" i="6"/>
  <c r="K28" i="6" l="1"/>
  <c r="L27" i="6"/>
  <c r="K29" i="6" l="1"/>
  <c r="L28" i="6"/>
  <c r="K30" i="6" l="1"/>
  <c r="L29" i="6"/>
  <c r="K31" i="6" l="1"/>
  <c r="L30" i="6"/>
  <c r="K32" i="6" l="1"/>
  <c r="L31" i="6"/>
  <c r="K33" i="6" l="1"/>
  <c r="L32" i="6"/>
  <c r="K34" i="6" l="1"/>
  <c r="L33" i="6"/>
  <c r="K35" i="6" l="1"/>
  <c r="L34" i="6"/>
  <c r="K36" i="6" l="1"/>
  <c r="L35" i="6"/>
  <c r="K37" i="6" l="1"/>
  <c r="L36" i="6"/>
  <c r="K38" i="6" l="1"/>
  <c r="L37" i="6"/>
  <c r="K39" i="6" l="1"/>
  <c r="L38" i="6"/>
  <c r="L39" i="6" l="1"/>
  <c r="K40" i="6"/>
  <c r="K41" i="6" l="1"/>
  <c r="L40" i="6"/>
  <c r="K42" i="6" l="1"/>
  <c r="L41" i="6"/>
  <c r="K43" i="6" l="1"/>
  <c r="L42" i="6"/>
  <c r="K44" i="6" l="1"/>
  <c r="L43" i="6"/>
  <c r="K45" i="6" l="1"/>
  <c r="L44" i="6"/>
  <c r="K46" i="6" l="1"/>
  <c r="L45" i="6"/>
  <c r="K47" i="6" l="1"/>
  <c r="L46" i="6"/>
  <c r="K48" i="6" l="1"/>
  <c r="L47" i="6"/>
  <c r="K49" i="6" l="1"/>
  <c r="L48" i="6"/>
  <c r="K50" i="6" l="1"/>
  <c r="L49" i="6"/>
  <c r="K51" i="6" l="1"/>
  <c r="L50" i="6"/>
  <c r="L51" i="6" l="1"/>
  <c r="K52" i="6"/>
  <c r="K53" i="6" l="1"/>
  <c r="L52" i="6"/>
  <c r="K54" i="6" l="1"/>
  <c r="L53" i="6"/>
  <c r="K55" i="6" l="1"/>
  <c r="L55" i="6" s="1"/>
  <c r="L5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200-000002000000}">
      <text>
        <r>
          <rPr>
            <sz val="10"/>
            <color rgb="FF000000"/>
            <rFont val="Arial"/>
          </rPr>
          <t xml:space="preserve">The predominant form of biomass energy available at pulp mills
</t>
        </r>
        <r>
          <rPr>
            <sz val="10"/>
            <color rgb="FF000000"/>
            <rFont val="Arial"/>
          </rPr>
          <t xml:space="preserve">	-Xinyu Liang</t>
        </r>
      </text>
    </comment>
    <comment ref="C14" authorId="0" shapeId="0" xr:uid="{00000000-0006-0000-0200-000004000000}">
      <text>
        <r>
          <rPr>
            <sz val="10"/>
            <color rgb="FF000000"/>
            <rFont val="Arial"/>
          </rPr>
          <t xml:space="preserve">The net production of pulp is measured at a moisture content of 10%, referred to Air Dried tonne (ADt).
</t>
        </r>
        <r>
          <rPr>
            <sz val="10"/>
            <color rgb="FF000000"/>
            <rFont val="Arial"/>
          </rPr>
          <t xml:space="preserve">	-Xinyu Liang</t>
        </r>
      </text>
    </comment>
    <comment ref="A16" authorId="0" shapeId="0" xr:uid="{00000000-0006-0000-0200-000003000000}">
      <text>
        <r>
          <rPr>
            <sz val="10"/>
            <color rgb="FF000000"/>
            <rFont val="Arial"/>
          </rPr>
          <t xml:space="preserve">unrefined mix of coarse chips of bark and wood fiber
</t>
        </r>
        <r>
          <rPr>
            <sz val="10"/>
            <color rgb="FF000000"/>
            <rFont val="Arial"/>
          </rPr>
          <t xml:space="preserve">	-Xinyu Liang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300-000002000000}">
      <text>
        <r>
          <rPr>
            <sz val="10"/>
            <color rgb="FF000000"/>
            <rFont val="Arial"/>
          </rPr>
          <t xml:space="preserve">Why value smaller than conventional?
</t>
        </r>
        <r>
          <rPr>
            <sz val="10"/>
            <color rgb="FF000000"/>
            <rFont val="Arial"/>
          </rPr>
          <t xml:space="preserve">	-Pietro Dogliani
</t>
        </r>
        <r>
          <rPr>
            <sz val="10"/>
            <color rgb="FF000000"/>
            <rFont val="Arial"/>
          </rPr>
          <t xml:space="preserve">I think here you need to sum conventional + changes required for CCS
</t>
        </r>
        <r>
          <rPr>
            <sz val="10"/>
            <color rgb="FF000000"/>
            <rFont val="Arial"/>
          </rPr>
          <t xml:space="preserve">	-Pietro Dogliani
</t>
        </r>
        <r>
          <rPr>
            <sz val="10"/>
            <color rgb="FF000000"/>
            <rFont val="Arial"/>
          </rPr>
          <t xml:space="preserve">Yeah, this is the ourretrofit cost of applying CCS technology in conventional pulp mill, I assumed the cost of applying technology is our needed.Can talk about it later.
</t>
        </r>
        <r>
          <rPr>
            <sz val="10"/>
            <color rgb="FF000000"/>
            <rFont val="Arial"/>
          </rPr>
          <t xml:space="preserve">	-Xinyu Liang</t>
        </r>
      </text>
    </comment>
    <comment ref="B22" authorId="0" shapeId="0" xr:uid="{00000000-0006-0000-0300-000001000000}">
      <text>
        <r>
          <rPr>
            <sz val="10"/>
            <color rgb="FF000000"/>
            <rFont val="Arial"/>
          </rPr>
          <t xml:space="preserve">in other tech, did we account for costs to store CO2 or out of our scope?
</t>
        </r>
        <r>
          <rPr>
            <sz val="10"/>
            <color rgb="FF000000"/>
            <rFont val="Arial"/>
          </rPr>
          <t xml:space="preserve">	-Pietro Dogliani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400-000001000000}">
      <text>
        <r>
          <rPr>
            <sz val="10"/>
            <color rgb="FF000000"/>
            <rFont val="Arial"/>
          </rPr>
          <t>I leave the comment here, but feel free to say "Fuck it" -&gt; with electrification, shouldn't we mainly get rid of HFO? It's a small amount, but in my mind in electrification the first thing you cut os fossil fuels
	-Pietro Dogliani</t>
        </r>
      </text>
    </comment>
    <comment ref="D13" authorId="0" shapeId="0" xr:uid="{00000000-0006-0000-0400-000002000000}">
      <text>
        <r>
          <rPr>
            <sz val="10"/>
            <color rgb="FF000000"/>
            <rFont val="Arial"/>
          </rPr>
          <t>This should be correct, if we only electrify the multi-fuel boiler.
	-Oscar Stenström</t>
        </r>
      </text>
    </comment>
    <comment ref="E31" authorId="0" shapeId="0" xr:uid="{00000000-0006-0000-0400-000003000000}">
      <text>
        <r>
          <rPr>
            <sz val="10"/>
            <color rgb="FF000000"/>
            <rFont val="Arial"/>
          </rPr>
          <t>Very good and helpful source&lt;3 !
	-Xinyu Liang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" authorId="0" shapeId="0" xr:uid="{00000000-0006-0000-0500-000001000000}">
      <text>
        <r>
          <rPr>
            <sz val="10"/>
            <color rgb="FF000000"/>
            <rFont val="Arial"/>
          </rPr>
          <t xml:space="preserve">Assumption: pulp segment same trend as paper
</t>
        </r>
        <r>
          <rPr>
            <sz val="10"/>
            <color rgb="FF000000"/>
            <rFont val="Arial"/>
          </rPr>
          <t xml:space="preserve">	-Pietro Dogliani</t>
        </r>
      </text>
    </comment>
  </commentList>
</comments>
</file>

<file path=xl/sharedStrings.xml><?xml version="1.0" encoding="utf-8"?>
<sst xmlns="http://schemas.openxmlformats.org/spreadsheetml/2006/main" count="278" uniqueCount="109">
  <si>
    <t>Availability factor</t>
  </si>
  <si>
    <t>Capacity factor</t>
  </si>
  <si>
    <t>CapacityToActivityUnit</t>
  </si>
  <si>
    <t>CapitalCost</t>
  </si>
  <si>
    <t>EmissionActivityRatio</t>
  </si>
  <si>
    <t>FixedCost</t>
  </si>
  <si>
    <t>OperationalLife</t>
  </si>
  <si>
    <t>OutputActivityRatio</t>
  </si>
  <si>
    <t>TotalTechnologyAnnualActivityUpperLimit</t>
  </si>
  <si>
    <t>VariableCost</t>
  </si>
  <si>
    <t>-</t>
  </si>
  <si>
    <t xml:space="preserve">Conventional Market pulp mill </t>
  </si>
  <si>
    <t>PARAMETERS REFERING TO TECHNOLOGY</t>
  </si>
  <si>
    <t>Value</t>
  </si>
  <si>
    <t>Unit</t>
  </si>
  <si>
    <t>To OSeMOSYS</t>
  </si>
  <si>
    <t>Reference</t>
  </si>
  <si>
    <t>Date</t>
  </si>
  <si>
    <t>Page</t>
  </si>
  <si>
    <t>Comment</t>
  </si>
  <si>
    <t>https://www.ieaghg.org/publications/technical-reports/reports-list/9-technical-reports/774-2016-10-techno-economic-evaluation-of-retrofitting-ccs-in-a-market-pulp-mill-and-an-integrated-pulp-and-board-mill</t>
  </si>
  <si>
    <t>Page 20</t>
  </si>
  <si>
    <t>no</t>
  </si>
  <si>
    <t>M€/y</t>
  </si>
  <si>
    <t>M€/kton</t>
  </si>
  <si>
    <t>Table 11</t>
  </si>
  <si>
    <t>adt/y</t>
  </si>
  <si>
    <t>Table 13</t>
  </si>
  <si>
    <t>InputActivityRatios</t>
  </si>
  <si>
    <t xml:space="preserve">Chemical pulp </t>
  </si>
  <si>
    <t>Balck liquor</t>
  </si>
  <si>
    <t>GJ/adton</t>
  </si>
  <si>
    <t>PJ/kton</t>
  </si>
  <si>
    <t>Table 3</t>
  </si>
  <si>
    <t>kWh/adton</t>
  </si>
  <si>
    <t>Heavy fuel oil</t>
  </si>
  <si>
    <t>From Options for decarbonising the steam supply of the Dutch paper and board industry</t>
  </si>
  <si>
    <t>hog fuel/bark</t>
  </si>
  <si>
    <t>Electricity</t>
  </si>
  <si>
    <t xml:space="preserve"> </t>
  </si>
  <si>
    <t>Alt Proposal (explain in meeting)</t>
  </si>
  <si>
    <t>GWh/kton</t>
  </si>
  <si>
    <t xml:space="preserve">Mechanical pulp </t>
  </si>
  <si>
    <t>yr</t>
  </si>
  <si>
    <t>M€</t>
  </si>
  <si>
    <t>Electricity sold to the grid</t>
  </si>
  <si>
    <t>13,2</t>
  </si>
  <si>
    <t>13,4</t>
  </si>
  <si>
    <t>13,6</t>
  </si>
  <si>
    <t>13,8</t>
  </si>
  <si>
    <t>https://www.forestindustries.se/forest-industry/statistics/pulp-industry/</t>
  </si>
  <si>
    <t>Retrofit with CCS</t>
  </si>
  <si>
    <t>M€/Mton pulp</t>
  </si>
  <si>
    <t>Case 2A-6MP</t>
  </si>
  <si>
    <t>M€/kton pulp</t>
  </si>
  <si>
    <t>PJ/kton pulp</t>
  </si>
  <si>
    <t>Heavy  fuel oil</t>
  </si>
  <si>
    <t>Table 6</t>
  </si>
  <si>
    <t>Overall CO2 caputured rate</t>
  </si>
  <si>
    <t>Table 7</t>
  </si>
  <si>
    <t xml:space="preserve">specific CO2 caputured </t>
  </si>
  <si>
    <t>ton of caputured CO2/ adton of pulp</t>
  </si>
  <si>
    <t>kt CO2/kton pulp</t>
  </si>
  <si>
    <t>total CO2 emission</t>
  </si>
  <si>
    <t>kt/PJ</t>
  </si>
  <si>
    <t>Electrification</t>
  </si>
  <si>
    <t>Market pulp mill</t>
  </si>
  <si>
    <t>CapitalCost (Ines)</t>
  </si>
  <si>
    <t>M€/Mton</t>
  </si>
  <si>
    <t>FixedCost (Ines)</t>
  </si>
  <si>
    <t>Efficiencies for boilers</t>
  </si>
  <si>
    <t>Balck liquor (Oscar)</t>
  </si>
  <si>
    <t>GJ/ y</t>
  </si>
  <si>
    <t>Biomass, industrial</t>
  </si>
  <si>
    <t>https://iea-etsap.org/E-TechDS/PDF/I01-ind_boilers-GS-AD-gct.pdf</t>
  </si>
  <si>
    <t>Heavy  fuel oil (Oscar)</t>
  </si>
  <si>
    <t>GJ/ ton</t>
  </si>
  <si>
    <t>Electric, industrial</t>
  </si>
  <si>
    <t>https://energy.nl/wp-content/uploads/2018/12/Electric-industrial-boiler.pdf</t>
  </si>
  <si>
    <t>hog fuel/bark (Oscar)</t>
  </si>
  <si>
    <t>Multi-fuel boiler is here replaced by an electric one.</t>
  </si>
  <si>
    <t>Electricity (Oscar)</t>
  </si>
  <si>
    <t>kWh ton</t>
  </si>
  <si>
    <t>VariableCost (Ines)</t>
  </si>
  <si>
    <t>Verified emission for steel production</t>
  </si>
  <si>
    <t>ResidualCapacity  (Clara)</t>
  </si>
  <si>
    <t>table 9, page 30</t>
  </si>
  <si>
    <t>https://scholar.google.com/scholar_lookup?title=Options+for+Decarbonising+the+Steam+Supply+of+the+Dutch+Paper+and+Board+Industry&amp;author=Marsidi,+M.&amp;author=Rademaker,+K.&amp;author=Wetzels,+W.&amp;publication_year=2018</t>
  </si>
  <si>
    <t xml:space="preserve">This technology is already mature and commercially available. Could not find any specific capacities for Sweden </t>
  </si>
  <si>
    <t>Paremeter</t>
  </si>
  <si>
    <t>AccumulatedAnnualDemand (2020)</t>
  </si>
  <si>
    <t>kton</t>
  </si>
  <si>
    <t>Mt</t>
  </si>
  <si>
    <t>ResidualCapacity (2020)</t>
  </si>
  <si>
    <t>Parameter</t>
  </si>
  <si>
    <t>All chemical</t>
  </si>
  <si>
    <t>Annual change</t>
  </si>
  <si>
    <t>ResidualCapacity Conventional with CCS</t>
  </si>
  <si>
    <t>ResidualCapacity Plasma</t>
  </si>
  <si>
    <t>AccumulatedAnnualDemand (projection)</t>
  </si>
  <si>
    <t xml:space="preserve">https://www.forestindustries.se/forest-industry/statistics/pulp-industry/ </t>
  </si>
  <si>
    <t>Total pulp production</t>
  </si>
  <si>
    <t>Kraft pulp production</t>
  </si>
  <si>
    <t>YEAR</t>
  </si>
  <si>
    <r>
      <t>Long term trend (</t>
    </r>
    <r>
      <rPr>
        <u/>
        <sz val="10"/>
        <color rgb="FF1155CC"/>
        <rFont val="Arial"/>
      </rPr>
      <t>Market report</t>
    </r>
    <r>
      <rPr>
        <sz val="10"/>
        <color rgb="FF000000"/>
        <rFont val="Arial"/>
      </rPr>
      <t>)</t>
    </r>
  </si>
  <si>
    <r>
      <t>We can justify growth</t>
    </r>
    <r>
      <rPr>
        <u/>
        <sz val="10"/>
        <color rgb="FF1155CC"/>
        <rFont val="Arial"/>
      </rPr>
      <t xml:space="preserve"> IEA</t>
    </r>
    <r>
      <rPr>
        <sz val="10"/>
        <color rgb="FF000000"/>
        <rFont val="Arial"/>
      </rPr>
      <t>:</t>
    </r>
  </si>
  <si>
    <t xml:space="preserve">Total paper and paperboard demand is expected to continue rising to 2030 in the Net Zero Emissions by 2050 Scenario, as lower printing-related paper requirements (due to digitalisation) are outweighed by more need for packaging and sanitary paper as a result of population and economic growth. Efforts to curb demand and increase recycling can therefore help reduce growth in energy intensity and emissions. </t>
  </si>
  <si>
    <t>All fuel emissions, accoundted upstream</t>
  </si>
  <si>
    <t>ResidualCapacity 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</si>
</sst>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yyyy\-mm\-dd"/>
    <numFmt numFmtId="166" formatCode="0.0000"/>
    <numFmt numFmtId="167" formatCode="0.000"/>
    <numFmt numFmtId="168" formatCode="d/m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1"/>
      <color rgb="FFF7981D"/>
      <name val="Inconsolata"/>
    </font>
    <font>
      <u/>
      <sz val="10"/>
      <color rgb="FF1155CC"/>
      <name val="Arial"/>
    </font>
    <font>
      <strike/>
      <sz val="10"/>
      <color theme="1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4" borderId="0" xfId="0" applyFont="1" applyFill="1" applyAlignment="1"/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4" borderId="0" xfId="0" applyFont="1" applyFill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165" fontId="2" fillId="0" borderId="0" xfId="0" applyNumberFormat="1" applyFont="1" applyAlignment="1"/>
    <xf numFmtId="0" fontId="2" fillId="5" borderId="0" xfId="0" applyFont="1" applyFill="1" applyAlignment="1"/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6" borderId="0" xfId="0" applyFont="1" applyFill="1" applyAlignment="1">
      <alignment horizontal="left"/>
    </xf>
    <xf numFmtId="167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2" fontId="2" fillId="7" borderId="0" xfId="0" applyNumberFormat="1" applyFont="1" applyFill="1"/>
    <xf numFmtId="0" fontId="2" fillId="7" borderId="0" xfId="0" applyFont="1" applyFill="1" applyAlignment="1"/>
    <xf numFmtId="0" fontId="2" fillId="0" borderId="2" xfId="0" applyFont="1" applyBorder="1" applyAlignment="1">
      <alignment horizontal="left"/>
    </xf>
    <xf numFmtId="167" fontId="2" fillId="0" borderId="0" xfId="0" applyNumberFormat="1" applyFont="1" applyAlignment="1"/>
    <xf numFmtId="0" fontId="5" fillId="0" borderId="2" xfId="0" applyFont="1" applyBorder="1" applyAlignment="1">
      <alignment horizontal="left"/>
    </xf>
    <xf numFmtId="4" fontId="2" fillId="0" borderId="0" xfId="0" applyNumberFormat="1" applyFont="1" applyAlignment="1"/>
    <xf numFmtId="165" fontId="2" fillId="0" borderId="0" xfId="0" applyNumberFormat="1" applyFont="1" applyAlignment="1"/>
    <xf numFmtId="0" fontId="2" fillId="6" borderId="0" xfId="0" applyFont="1" applyFill="1" applyAlignment="1"/>
    <xf numFmtId="0" fontId="6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167" fontId="2" fillId="0" borderId="0" xfId="0" applyNumberFormat="1" applyFont="1" applyAlignment="1"/>
    <xf numFmtId="0" fontId="2" fillId="0" borderId="3" xfId="0" applyFont="1" applyBorder="1" applyAlignment="1"/>
    <xf numFmtId="166" fontId="2" fillId="0" borderId="0" xfId="0" applyNumberFormat="1" applyFont="1"/>
    <xf numFmtId="9" fontId="2" fillId="8" borderId="0" xfId="0" applyNumberFormat="1" applyFont="1" applyFill="1" applyAlignment="1"/>
    <xf numFmtId="164" fontId="2" fillId="0" borderId="0" xfId="0" applyNumberFormat="1" applyFont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/>
    <xf numFmtId="0" fontId="1" fillId="3" borderId="0" xfId="0" applyFont="1" applyFill="1" applyAlignment="1"/>
    <xf numFmtId="166" fontId="2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166" fontId="2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165" fontId="2" fillId="0" borderId="0" xfId="0" applyNumberFormat="1" applyFont="1" applyAlignment="1"/>
    <xf numFmtId="0" fontId="9" fillId="0" borderId="0" xfId="0" applyFont="1" applyAlignment="1"/>
    <xf numFmtId="0" fontId="2" fillId="5" borderId="0" xfId="0" applyFont="1" applyFill="1" applyAlignment="1"/>
    <xf numFmtId="0" fontId="2" fillId="4" borderId="0" xfId="0" applyFont="1" applyFill="1" applyAlignment="1">
      <alignment horizontal="right"/>
    </xf>
    <xf numFmtId="0" fontId="10" fillId="0" borderId="4" xfId="0" applyFont="1" applyBorder="1" applyAlignment="1"/>
    <xf numFmtId="0" fontId="1" fillId="3" borderId="1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0" fontId="1" fillId="3" borderId="1" xfId="0" applyFont="1" applyFill="1" applyBorder="1" applyAlignment="1">
      <alignment horizontal="right"/>
    </xf>
    <xf numFmtId="2" fontId="2" fillId="0" borderId="0" xfId="0" applyNumberFormat="1" applyFont="1"/>
    <xf numFmtId="10" fontId="2" fillId="0" borderId="0" xfId="0" applyNumberFormat="1" applyFont="1"/>
    <xf numFmtId="0" fontId="11" fillId="0" borderId="0" xfId="0" applyFont="1"/>
    <xf numFmtId="0" fontId="12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2" fontId="2" fillId="0" borderId="0" xfId="0" applyNumberFormat="1" applyFont="1" applyAlignment="1"/>
    <xf numFmtId="0" fontId="13" fillId="0" borderId="0" xfId="0" applyFont="1" applyAlignment="1">
      <alignment horizontal="center"/>
    </xf>
    <xf numFmtId="0" fontId="1" fillId="2" borderId="6" xfId="0" applyFont="1" applyFill="1" applyBorder="1" applyAlignment="1"/>
    <xf numFmtId="0" fontId="2" fillId="0" borderId="0" xfId="0" applyFont="1" applyAlignment="1">
      <alignment horizontal="center"/>
    </xf>
    <xf numFmtId="0" fontId="13" fillId="0" borderId="0" xfId="0" applyFont="1" applyAlignmen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4" fillId="0" borderId="0" xfId="0" applyFont="1" applyAlignment="1"/>
    <xf numFmtId="10" fontId="2" fillId="0" borderId="0" xfId="0" applyNumberFormat="1" applyFont="1" applyAlignme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942975</xdr:colOff>
      <xdr:row>14</xdr:row>
      <xdr:rowOff>171450</xdr:rowOff>
    </xdr:from>
    <xdr:ext cx="3562350" cy="1952625"/>
    <xdr:pic>
      <xdr:nvPicPr>
        <xdr:cNvPr id="2" name="image3.png" title="Immagin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xexternal.energimyndigheten.se/pxweb/sv/%C3%85rlig%20energibalans/%C3%85rlig%20energibalans__Total%20slutlig%20energianv%C3%A4ndning__Industrisektorn/EN0202_19.px/table/tableViewLayout2/?rxid=500b004e-7586-4511-91a7-c5f07d179919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7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6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1" Type="http://schemas.openxmlformats.org/officeDocument/2006/relationships/hyperlink" Target="https://www.forestindustries.se/forest-industry/statistics/pulp-industry/" TargetMode="External"/><Relationship Id="rId5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0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4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9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3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7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6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10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4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9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nl/wp-content/uploads/2018/12/Electric-industrial-boiler.pdf" TargetMode="External"/><Relationship Id="rId2" Type="http://schemas.openxmlformats.org/officeDocument/2006/relationships/hyperlink" Target="https://iea-etsap.org/E-TechDS/PDF/I01-ind_boilers-GS-AD-gct.pdf" TargetMode="External"/><Relationship Id="rId1" Type="http://schemas.openxmlformats.org/officeDocument/2006/relationships/hyperlink" Target="https://www.ieaghg.org/publications/technical-reports/reports-list/9-technical-reports/774-2016-10-techno-economic-evaluation-of-retrofitting-ccs-in-a-market-pulp-mill-and-an-integrated-pulp-and-board-mil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https://scholar.google.com/scholar_lookup?title=Options+for+Decarbonising+the+Steam+Supply+of+the+Dutch+Paper+and+Board+Industry&amp;author=Marsidi,+M.&amp;author=Rademaker,+K.&amp;author=Wetzels,+W.&amp;publication_year=201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cision.com/afry/r/afry-releases-its-latest-world-paper-markets-edition-with-outlooks-to-2035,c3254808" TargetMode="External"/><Relationship Id="rId2" Type="http://schemas.openxmlformats.org/officeDocument/2006/relationships/hyperlink" Target="https://www.forestindustries.se/forest-industry/statistics/pulp-industry/" TargetMode="External"/><Relationship Id="rId1" Type="http://schemas.openxmlformats.org/officeDocument/2006/relationships/hyperlink" Target="https://www.forestindustries.se/forest-industry/statistics/pulp-industry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ww.iea.org/reports/pulp-and-pa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2"/>
  <sheetViews>
    <sheetView workbookViewId="0">
      <selection activeCell="F29" sqref="F29"/>
    </sheetView>
  </sheetViews>
  <sheetFormatPr baseColWidth="10" defaultColWidth="14.5" defaultRowHeight="15.75" customHeight="1" x14ac:dyDescent="0.15"/>
  <cols>
    <col min="1" max="1" width="41.83203125" customWidth="1"/>
  </cols>
  <sheetData>
    <row r="1" spans="1:12" ht="15.75" customHeight="1" x14ac:dyDescent="0.15">
      <c r="A1" s="6" t="s">
        <v>11</v>
      </c>
      <c r="B1" s="7"/>
      <c r="C1" s="7"/>
      <c r="D1" s="7"/>
      <c r="E1" s="7"/>
      <c r="F1" s="7"/>
      <c r="G1" s="7"/>
      <c r="H1" s="7"/>
      <c r="I1" s="8"/>
    </row>
    <row r="2" spans="1:12" ht="15.75" customHeight="1" x14ac:dyDescent="0.15">
      <c r="A2" s="9"/>
      <c r="B2" s="7"/>
      <c r="C2" s="7"/>
      <c r="D2" s="7"/>
      <c r="E2" s="7"/>
      <c r="F2" s="7"/>
      <c r="G2" s="7"/>
      <c r="H2" s="7"/>
      <c r="I2" s="8"/>
    </row>
    <row r="3" spans="1:12" ht="15.75" customHeight="1" x14ac:dyDescent="0.15">
      <c r="A3" s="10" t="s">
        <v>12</v>
      </c>
      <c r="B3" s="10" t="s">
        <v>13</v>
      </c>
      <c r="C3" s="10" t="s">
        <v>14</v>
      </c>
      <c r="D3" s="11" t="s">
        <v>15</v>
      </c>
      <c r="E3" s="10" t="s">
        <v>14</v>
      </c>
      <c r="F3" s="10" t="s">
        <v>16</v>
      </c>
      <c r="G3" s="10" t="s">
        <v>17</v>
      </c>
      <c r="H3" s="10" t="s">
        <v>18</v>
      </c>
      <c r="I3" s="12" t="s">
        <v>19</v>
      </c>
    </row>
    <row r="4" spans="1:12" ht="15.75" customHeight="1" x14ac:dyDescent="0.15">
      <c r="B4" s="13"/>
      <c r="C4" s="13"/>
      <c r="D4" s="13"/>
      <c r="E4" s="13"/>
      <c r="F4" s="13"/>
      <c r="G4" s="13"/>
      <c r="H4" s="13"/>
      <c r="I4" s="1"/>
    </row>
    <row r="5" spans="1:12" ht="15.75" customHeight="1" x14ac:dyDescent="0.15">
      <c r="A5" s="1" t="s">
        <v>0</v>
      </c>
      <c r="B5" s="14">
        <v>0.95899999999999996</v>
      </c>
      <c r="C5" s="1" t="s">
        <v>10</v>
      </c>
      <c r="D5" s="14">
        <v>0.95899999999999996</v>
      </c>
      <c r="E5" s="1"/>
      <c r="F5" s="15" t="s">
        <v>20</v>
      </c>
      <c r="G5" s="16">
        <v>44504</v>
      </c>
      <c r="H5" s="3" t="s">
        <v>21</v>
      </c>
      <c r="I5" s="1"/>
    </row>
    <row r="6" spans="1:12" ht="15.75" customHeight="1" x14ac:dyDescent="0.15">
      <c r="A6" s="1" t="s">
        <v>1</v>
      </c>
      <c r="B6" s="3" t="s">
        <v>22</v>
      </c>
      <c r="C6" s="1"/>
      <c r="D6" s="1"/>
      <c r="E6" s="1"/>
      <c r="F6" s="1"/>
      <c r="G6" s="1"/>
      <c r="H6" s="1"/>
      <c r="I6" s="1"/>
    </row>
    <row r="7" spans="1:12" ht="15.75" customHeight="1" x14ac:dyDescent="0.15">
      <c r="A7" s="1" t="s">
        <v>2</v>
      </c>
      <c r="B7" s="17">
        <v>1</v>
      </c>
      <c r="C7" s="1"/>
      <c r="D7" s="1"/>
      <c r="E7" s="1"/>
      <c r="F7" s="1"/>
      <c r="G7" s="1"/>
      <c r="H7" s="1"/>
      <c r="I7" s="1"/>
    </row>
    <row r="8" spans="1:12" ht="15.75" customHeight="1" x14ac:dyDescent="0.15">
      <c r="A8" s="1" t="s">
        <v>3</v>
      </c>
      <c r="B8" s="18">
        <v>1341.5</v>
      </c>
      <c r="C8" s="3" t="s">
        <v>23</v>
      </c>
      <c r="D8" s="19">
        <f>B8/(I8/1000)</f>
        <v>1.6768749999999999</v>
      </c>
      <c r="E8" s="3" t="s">
        <v>24</v>
      </c>
      <c r="F8" s="15" t="s">
        <v>20</v>
      </c>
      <c r="G8" s="16">
        <v>44504</v>
      </c>
      <c r="H8" s="3" t="s">
        <v>25</v>
      </c>
      <c r="I8" s="18">
        <v>800000</v>
      </c>
      <c r="J8" s="20" t="s">
        <v>26</v>
      </c>
      <c r="K8" s="21"/>
      <c r="L8" s="20"/>
    </row>
    <row r="9" spans="1:12" ht="15.75" customHeight="1" x14ac:dyDescent="0.15">
      <c r="A9" s="1" t="s">
        <v>5</v>
      </c>
      <c r="B9" s="22">
        <f>7.2+2.88+20+35.1395</f>
        <v>65.219499999999996</v>
      </c>
      <c r="C9" s="3" t="s">
        <v>23</v>
      </c>
      <c r="D9" s="19">
        <f>B9/(I8/1000)</f>
        <v>8.1524374999999996E-2</v>
      </c>
      <c r="E9" s="3" t="s">
        <v>24</v>
      </c>
      <c r="F9" s="15" t="s">
        <v>20</v>
      </c>
      <c r="G9" s="16">
        <v>44504</v>
      </c>
      <c r="H9" s="3" t="s">
        <v>27</v>
      </c>
      <c r="I9" s="1"/>
    </row>
    <row r="10" spans="1:12" ht="15.75" customHeight="1" x14ac:dyDescent="0.15">
      <c r="A10" s="23" t="s">
        <v>28</v>
      </c>
      <c r="B10" s="24"/>
      <c r="C10" s="24"/>
      <c r="D10" s="24"/>
      <c r="E10" s="24"/>
      <c r="F10" s="24"/>
      <c r="G10" s="24"/>
      <c r="H10" s="24"/>
      <c r="I10" s="1"/>
    </row>
    <row r="11" spans="1:12" ht="15.75" customHeight="1" x14ac:dyDescent="0.15">
      <c r="A11" s="25" t="s">
        <v>29</v>
      </c>
      <c r="B11" s="26"/>
      <c r="C11" s="3"/>
      <c r="D11" s="27"/>
      <c r="E11" s="3"/>
      <c r="F11" s="3"/>
      <c r="G11" s="16"/>
      <c r="H11" s="3"/>
      <c r="I11" s="1"/>
    </row>
    <row r="12" spans="1:12" ht="15.75" customHeight="1" x14ac:dyDescent="0.15">
      <c r="A12" s="28" t="s">
        <v>30</v>
      </c>
      <c r="B12" s="26">
        <v>31.07</v>
      </c>
      <c r="C12" s="3" t="s">
        <v>31</v>
      </c>
      <c r="D12" s="27">
        <f>B12/I8*1000</f>
        <v>3.8837500000000004E-2</v>
      </c>
      <c r="E12" s="3" t="s">
        <v>32</v>
      </c>
      <c r="F12" s="29" t="s">
        <v>20</v>
      </c>
      <c r="G12" s="16">
        <v>44504</v>
      </c>
      <c r="H12" s="3" t="s">
        <v>33</v>
      </c>
      <c r="I12" s="1"/>
      <c r="J12" s="30"/>
      <c r="K12" s="31"/>
    </row>
    <row r="13" spans="1:12" ht="15.75" customHeight="1" x14ac:dyDescent="0.15">
      <c r="A13" s="20"/>
      <c r="B13" s="26">
        <f>B12*277.77778</f>
        <v>8630.5556245999996</v>
      </c>
      <c r="C13" s="3" t="s">
        <v>34</v>
      </c>
      <c r="D13" s="1"/>
      <c r="E13" s="1"/>
      <c r="F13" s="3"/>
      <c r="G13" s="16"/>
      <c r="H13" s="3"/>
      <c r="I13" s="1"/>
    </row>
    <row r="14" spans="1:12" ht="15.75" customHeight="1" x14ac:dyDescent="0.15">
      <c r="A14" s="32" t="s">
        <v>35</v>
      </c>
      <c r="B14" s="26">
        <v>1.44</v>
      </c>
      <c r="C14" s="3" t="s">
        <v>31</v>
      </c>
      <c r="D14" s="27">
        <f>B14/I8*1000</f>
        <v>1.8E-3</v>
      </c>
      <c r="E14" s="3" t="s">
        <v>32</v>
      </c>
      <c r="F14" s="29" t="s">
        <v>20</v>
      </c>
      <c r="G14" s="16">
        <v>44504</v>
      </c>
      <c r="H14" s="3" t="s">
        <v>33</v>
      </c>
      <c r="I14" s="1"/>
    </row>
    <row r="15" spans="1:12" ht="15.75" customHeight="1" x14ac:dyDescent="0.15">
      <c r="A15" s="32"/>
      <c r="B15" s="26">
        <f>B14*277.77778</f>
        <v>400.00000319999998</v>
      </c>
      <c r="C15" s="3" t="s">
        <v>34</v>
      </c>
      <c r="D15" s="1"/>
      <c r="E15" s="1"/>
      <c r="F15" s="3"/>
      <c r="G15" s="16"/>
      <c r="H15" s="3"/>
      <c r="I15" s="1"/>
      <c r="J15" s="5" t="s">
        <v>36</v>
      </c>
    </row>
    <row r="16" spans="1:12" ht="15.75" customHeight="1" x14ac:dyDescent="0.15">
      <c r="A16" s="32" t="s">
        <v>37</v>
      </c>
      <c r="B16" s="26">
        <v>9.86</v>
      </c>
      <c r="C16" s="3" t="s">
        <v>31</v>
      </c>
      <c r="D16" s="27">
        <f>B16/I8*1000</f>
        <v>1.2324999999999999E-2</v>
      </c>
      <c r="E16" s="3" t="s">
        <v>32</v>
      </c>
      <c r="F16" s="29" t="s">
        <v>20</v>
      </c>
      <c r="G16" s="16">
        <v>44504</v>
      </c>
      <c r="H16" s="3" t="s">
        <v>33</v>
      </c>
      <c r="I16" s="1"/>
    </row>
    <row r="17" spans="1:16" ht="15.75" customHeight="1" x14ac:dyDescent="0.15">
      <c r="A17" s="32"/>
      <c r="B17" s="33">
        <f>B16*277.77778</f>
        <v>2738.8889107999998</v>
      </c>
      <c r="C17" s="3" t="s">
        <v>34</v>
      </c>
      <c r="D17" s="1"/>
      <c r="E17" s="1"/>
      <c r="F17" s="3"/>
      <c r="G17" s="16"/>
      <c r="H17" s="3"/>
      <c r="I17" s="1"/>
    </row>
    <row r="18" spans="1:16" ht="15.75" customHeight="1" x14ac:dyDescent="0.15">
      <c r="A18" s="32" t="s">
        <v>38</v>
      </c>
      <c r="B18" s="3">
        <v>641</v>
      </c>
      <c r="C18" s="3" t="s">
        <v>34</v>
      </c>
      <c r="D18" s="27">
        <f>B18*3.6/1000/I8*1000</f>
        <v>2.8844999999999995E-3</v>
      </c>
      <c r="E18" s="3" t="s">
        <v>32</v>
      </c>
      <c r="F18" s="29" t="s">
        <v>20</v>
      </c>
      <c r="G18" s="16">
        <v>44504</v>
      </c>
      <c r="H18" s="3" t="s">
        <v>33</v>
      </c>
      <c r="I18" s="1"/>
    </row>
    <row r="19" spans="1:16" ht="15.75" customHeight="1" x14ac:dyDescent="0.15">
      <c r="A19" s="32"/>
      <c r="B19" s="3"/>
      <c r="C19" s="3"/>
      <c r="D19" s="1"/>
      <c r="E19" s="1"/>
      <c r="F19" s="3"/>
      <c r="G19" s="16"/>
      <c r="H19" s="3"/>
      <c r="I19" s="1"/>
      <c r="P19" s="5" t="s">
        <v>39</v>
      </c>
    </row>
    <row r="20" spans="1:16" ht="15.75" customHeight="1" x14ac:dyDescent="0.15">
      <c r="A20" s="34" t="s">
        <v>40</v>
      </c>
      <c r="B20" s="35">
        <f>19360/'General parameters'!B15</f>
        <v>1.5734720416124837</v>
      </c>
      <c r="C20" s="3" t="s">
        <v>41</v>
      </c>
      <c r="D20" s="1">
        <f>B20*3.6</f>
        <v>5.6644993498049416</v>
      </c>
      <c r="E20" s="1"/>
      <c r="F20" s="1"/>
      <c r="G20" s="36"/>
      <c r="H20" s="1"/>
      <c r="I20" s="1"/>
    </row>
    <row r="21" spans="1:16" ht="15.75" customHeight="1" x14ac:dyDescent="0.15">
      <c r="A21" s="1"/>
      <c r="B21" s="1"/>
      <c r="C21" s="1"/>
      <c r="D21" s="1"/>
      <c r="E21" s="1"/>
      <c r="F21" s="1"/>
      <c r="G21" s="36"/>
      <c r="H21" s="1"/>
      <c r="I21" s="1"/>
    </row>
    <row r="22" spans="1:16" ht="15.75" customHeight="1" x14ac:dyDescent="0.15">
      <c r="A22" s="37" t="s">
        <v>42</v>
      </c>
      <c r="B22" s="1"/>
      <c r="C22" s="1"/>
      <c r="D22" s="1"/>
      <c r="E22" s="1"/>
      <c r="F22" s="1"/>
      <c r="G22" s="36"/>
      <c r="H22" s="1"/>
      <c r="I22" s="1"/>
    </row>
    <row r="23" spans="1:16" ht="15.75" customHeight="1" x14ac:dyDescent="0.15">
      <c r="A23" s="1"/>
      <c r="B23" s="1"/>
      <c r="C23" s="1"/>
      <c r="D23" s="1"/>
      <c r="E23" s="1"/>
      <c r="F23" s="1"/>
      <c r="G23" s="36"/>
      <c r="H23" s="1"/>
      <c r="I23" s="1"/>
    </row>
    <row r="24" spans="1:16" ht="15.75" customHeight="1" x14ac:dyDescent="0.15">
      <c r="A24" s="1" t="s">
        <v>6</v>
      </c>
      <c r="B24" s="3">
        <v>25</v>
      </c>
      <c r="C24" s="3" t="s">
        <v>43</v>
      </c>
      <c r="D24" s="1"/>
      <c r="E24" s="1"/>
      <c r="F24" s="15" t="s">
        <v>20</v>
      </c>
      <c r="G24" s="16">
        <v>44504</v>
      </c>
      <c r="H24" s="3" t="s">
        <v>21</v>
      </c>
      <c r="I24" s="1"/>
    </row>
    <row r="25" spans="1:16" ht="15.75" customHeight="1" x14ac:dyDescent="0.15">
      <c r="A25" s="1" t="s">
        <v>7</v>
      </c>
      <c r="B25" s="18">
        <v>1</v>
      </c>
      <c r="C25" s="1"/>
      <c r="D25" s="1"/>
      <c r="E25" s="1"/>
      <c r="F25" s="38"/>
      <c r="G25" s="39"/>
      <c r="H25" s="1"/>
      <c r="I25" s="1"/>
    </row>
    <row r="26" spans="1:16" ht="15.75" customHeight="1" x14ac:dyDescent="0.15">
      <c r="A26" s="1" t="s">
        <v>8</v>
      </c>
      <c r="B26" s="40"/>
      <c r="C26" s="1"/>
      <c r="D26" s="1"/>
      <c r="E26" s="1"/>
      <c r="F26" s="1"/>
      <c r="G26" s="36"/>
      <c r="H26" s="1"/>
      <c r="I26" s="1"/>
    </row>
    <row r="27" spans="1:16" ht="15.75" customHeight="1" x14ac:dyDescent="0.15">
      <c r="A27" s="1" t="s">
        <v>9</v>
      </c>
      <c r="B27" s="41">
        <f>185.6+27.2504+6.646071+1.521</f>
        <v>221.01747099999997</v>
      </c>
      <c r="C27" s="1" t="s">
        <v>44</v>
      </c>
      <c r="D27" s="19">
        <f>B27/(I8/1000)</f>
        <v>0.27627183874999994</v>
      </c>
      <c r="E27" s="3" t="s">
        <v>24</v>
      </c>
      <c r="F27" s="15" t="s">
        <v>20</v>
      </c>
      <c r="G27" s="16">
        <v>44504</v>
      </c>
      <c r="H27" s="3" t="s">
        <v>27</v>
      </c>
      <c r="I27" s="1"/>
    </row>
    <row r="28" spans="1:16" ht="15.75" customHeight="1" x14ac:dyDescent="0.15">
      <c r="A28" s="1"/>
      <c r="B28" s="22"/>
      <c r="C28" s="1"/>
      <c r="D28" s="1"/>
      <c r="E28" s="1"/>
      <c r="F28" s="1"/>
      <c r="G28" s="39"/>
      <c r="H28" s="1"/>
      <c r="I28" s="1"/>
    </row>
    <row r="29" spans="1:16" ht="15.75" customHeight="1" x14ac:dyDescent="0.15">
      <c r="A29" s="3" t="s">
        <v>45</v>
      </c>
      <c r="B29" s="3">
        <v>36.068800000000003</v>
      </c>
      <c r="C29" s="1" t="s">
        <v>44</v>
      </c>
      <c r="D29" s="1"/>
      <c r="E29" s="1"/>
      <c r="F29" s="1"/>
      <c r="G29" s="1"/>
      <c r="H29" s="1"/>
      <c r="I29" s="1"/>
    </row>
    <row r="30" spans="1:16" ht="15.75" customHeight="1" x14ac:dyDescent="0.15">
      <c r="C30" s="1"/>
      <c r="D30" s="1"/>
      <c r="E30" s="1"/>
      <c r="F30" s="1"/>
      <c r="G30" s="36"/>
      <c r="H30" s="1"/>
      <c r="I30" s="1"/>
    </row>
    <row r="31" spans="1:16" ht="15.75" customHeight="1" x14ac:dyDescent="0.15">
      <c r="A31" s="1" t="s">
        <v>4</v>
      </c>
      <c r="B31" s="3">
        <v>0</v>
      </c>
      <c r="C31" s="1"/>
      <c r="D31" s="1" t="s">
        <v>107</v>
      </c>
      <c r="E31" s="1"/>
      <c r="F31" s="1"/>
      <c r="G31" s="1"/>
      <c r="H31" s="1"/>
      <c r="I31" s="1"/>
    </row>
    <row r="32" spans="1:16" ht="15.75" customHeight="1" x14ac:dyDescent="0.15">
      <c r="D32" s="1"/>
      <c r="E32" s="1"/>
      <c r="F32" s="1"/>
      <c r="G32" s="39"/>
      <c r="H32" s="1"/>
      <c r="I32" s="1"/>
    </row>
    <row r="33" spans="1:9" ht="15.75" customHeight="1" x14ac:dyDescent="0.15">
      <c r="A33" s="1"/>
      <c r="B33" s="42">
        <v>2015</v>
      </c>
      <c r="C33" s="42">
        <v>2016</v>
      </c>
      <c r="D33" s="42">
        <v>2017</v>
      </c>
      <c r="E33" s="42">
        <v>2018</v>
      </c>
      <c r="F33" s="42">
        <v>2019</v>
      </c>
      <c r="G33" s="42">
        <v>2020</v>
      </c>
      <c r="H33" s="1"/>
      <c r="I33" s="1"/>
    </row>
    <row r="34" spans="1:9" ht="15.75" customHeight="1" x14ac:dyDescent="0.15">
      <c r="A34" s="3" t="s">
        <v>108</v>
      </c>
      <c r="B34" s="18">
        <v>13</v>
      </c>
      <c r="C34" s="3" t="s">
        <v>46</v>
      </c>
      <c r="D34" s="3" t="s">
        <v>47</v>
      </c>
      <c r="E34" s="3" t="s">
        <v>48</v>
      </c>
      <c r="F34" s="3" t="s">
        <v>49</v>
      </c>
      <c r="G34" s="3">
        <v>14</v>
      </c>
      <c r="H34" s="29" t="s">
        <v>50</v>
      </c>
      <c r="I34" s="1"/>
    </row>
    <row r="35" spans="1:9" ht="15.75" customHeight="1" x14ac:dyDescent="0.15">
      <c r="C35" s="3"/>
    </row>
    <row r="36" spans="1:9" ht="15.75" customHeight="1" x14ac:dyDescent="0.15">
      <c r="C36" s="3"/>
    </row>
    <row r="37" spans="1:9" ht="15.75" customHeight="1" x14ac:dyDescent="0.15">
      <c r="C37" s="3"/>
    </row>
    <row r="38" spans="1:9" ht="15.75" customHeight="1" x14ac:dyDescent="0.15">
      <c r="C38" s="3"/>
    </row>
    <row r="39" spans="1:9" ht="15.75" customHeight="1" x14ac:dyDescent="0.15">
      <c r="C39" s="3"/>
    </row>
    <row r="40" spans="1:9" ht="15.75" customHeight="1" x14ac:dyDescent="0.15">
      <c r="C40" s="3"/>
    </row>
    <row r="41" spans="1:9" ht="15.75" customHeight="1" x14ac:dyDescent="0.15">
      <c r="C41" s="3"/>
    </row>
    <row r="42" spans="1:9" ht="15.75" customHeight="1" x14ac:dyDescent="0.15">
      <c r="C42" s="3"/>
    </row>
  </sheetData>
  <hyperlinks>
    <hyperlink ref="F5" r:id="rId1" xr:uid="{00000000-0004-0000-0200-000000000000}"/>
    <hyperlink ref="F8" r:id="rId2" xr:uid="{00000000-0004-0000-0200-000001000000}"/>
    <hyperlink ref="F9" r:id="rId3" xr:uid="{00000000-0004-0000-0200-000002000000}"/>
    <hyperlink ref="F12" r:id="rId4" xr:uid="{00000000-0004-0000-0200-000003000000}"/>
    <hyperlink ref="F14" r:id="rId5" xr:uid="{00000000-0004-0000-0200-000004000000}"/>
    <hyperlink ref="F16" r:id="rId6" xr:uid="{00000000-0004-0000-0200-000005000000}"/>
    <hyperlink ref="F18" r:id="rId7" xr:uid="{00000000-0004-0000-0200-000006000000}"/>
    <hyperlink ref="A20" r:id="rId8" xr:uid="{00000000-0004-0000-0200-000007000000}"/>
    <hyperlink ref="F24" r:id="rId9" xr:uid="{00000000-0004-0000-0200-000008000000}"/>
    <hyperlink ref="F27" r:id="rId10" xr:uid="{00000000-0004-0000-0200-000009000000}"/>
    <hyperlink ref="H34" r:id="rId11" xr:uid="{00000000-0004-0000-0200-00000A000000}"/>
  </hyperlinks>
  <pageMargins left="0.7" right="0.7" top="0.75" bottom="0.75" header="0.3" footer="0.3"/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0"/>
  <sheetViews>
    <sheetView tabSelected="1" topLeftCell="A4" workbookViewId="0">
      <selection activeCell="B25" sqref="B25"/>
    </sheetView>
  </sheetViews>
  <sheetFormatPr baseColWidth="10" defaultColWidth="14.5" defaultRowHeight="15.75" customHeight="1" x14ac:dyDescent="0.15"/>
  <cols>
    <col min="1" max="1" width="41.83203125" customWidth="1"/>
    <col min="2" max="2" width="21.1640625" customWidth="1"/>
  </cols>
  <sheetData>
    <row r="1" spans="1:11" ht="15.75" customHeight="1" x14ac:dyDescent="0.15">
      <c r="A1" s="6" t="s">
        <v>51</v>
      </c>
      <c r="B1" s="23"/>
      <c r="C1" s="23"/>
      <c r="D1" s="7"/>
      <c r="E1" s="7"/>
      <c r="F1" s="7"/>
      <c r="G1" s="7"/>
      <c r="H1" s="7"/>
      <c r="I1" s="8"/>
    </row>
    <row r="2" spans="1:11" ht="15.75" customHeight="1" x14ac:dyDescent="0.15">
      <c r="A2" s="10" t="s">
        <v>12</v>
      </c>
      <c r="B2" s="10" t="s">
        <v>13</v>
      </c>
      <c r="C2" s="10" t="s">
        <v>14</v>
      </c>
      <c r="D2" s="11" t="s">
        <v>15</v>
      </c>
      <c r="E2" s="10" t="s">
        <v>14</v>
      </c>
      <c r="F2" s="10" t="s">
        <v>16</v>
      </c>
      <c r="G2" s="10" t="s">
        <v>17</v>
      </c>
      <c r="H2" s="10" t="s">
        <v>18</v>
      </c>
      <c r="I2" s="12" t="s">
        <v>19</v>
      </c>
    </row>
    <row r="3" spans="1:11" ht="15.75" customHeight="1" x14ac:dyDescent="0.15">
      <c r="B3" s="13"/>
      <c r="C3" s="13"/>
      <c r="D3" s="13"/>
      <c r="E3" s="13"/>
      <c r="F3" s="13"/>
      <c r="G3" s="13"/>
      <c r="H3" s="13"/>
      <c r="I3" s="1"/>
    </row>
    <row r="4" spans="1:11" ht="15.75" customHeight="1" x14ac:dyDescent="0.15">
      <c r="A4" s="1" t="s">
        <v>0</v>
      </c>
      <c r="B4" s="14">
        <v>0.95899999999999996</v>
      </c>
      <c r="C4" s="1" t="s">
        <v>10</v>
      </c>
      <c r="D4" s="14">
        <v>0.95899999999999996</v>
      </c>
      <c r="E4" s="1"/>
      <c r="F4" s="15" t="s">
        <v>20</v>
      </c>
      <c r="G4" s="16">
        <v>44504</v>
      </c>
      <c r="H4" s="3" t="s">
        <v>21</v>
      </c>
      <c r="I4" s="1"/>
    </row>
    <row r="5" spans="1:11" ht="15.75" customHeight="1" x14ac:dyDescent="0.15">
      <c r="A5" s="1" t="s">
        <v>1</v>
      </c>
      <c r="B5" s="3">
        <v>1</v>
      </c>
      <c r="C5" s="1"/>
      <c r="D5" s="1"/>
      <c r="E5" s="1"/>
      <c r="F5" s="1"/>
      <c r="G5" s="1"/>
      <c r="H5" s="1"/>
      <c r="I5" s="1"/>
    </row>
    <row r="6" spans="1:11" ht="15.75" customHeight="1" x14ac:dyDescent="0.15">
      <c r="A6" s="1" t="s">
        <v>2</v>
      </c>
      <c r="B6" s="17"/>
      <c r="C6" s="1"/>
      <c r="D6" s="1"/>
      <c r="E6" s="1"/>
      <c r="F6" s="1"/>
      <c r="G6" s="1"/>
      <c r="H6" s="1"/>
      <c r="I6" s="1"/>
      <c r="J6" s="18">
        <v>800000</v>
      </c>
      <c r="K6" s="20" t="s">
        <v>26</v>
      </c>
    </row>
    <row r="7" spans="1:11" ht="15.75" customHeight="1" x14ac:dyDescent="0.15">
      <c r="A7" s="1" t="s">
        <v>3</v>
      </c>
      <c r="B7" s="18">
        <f>416.6+1341.5</f>
        <v>1758.1</v>
      </c>
      <c r="C7" s="1" t="s">
        <v>44</v>
      </c>
      <c r="D7" s="22">
        <f>B7/(J6/1000)</f>
        <v>2.1976249999999999</v>
      </c>
      <c r="E7" s="3" t="s">
        <v>52</v>
      </c>
      <c r="F7" s="15" t="s">
        <v>20</v>
      </c>
      <c r="G7" s="16">
        <v>44504</v>
      </c>
      <c r="H7" s="3" t="s">
        <v>25</v>
      </c>
      <c r="I7" s="5" t="s">
        <v>53</v>
      </c>
      <c r="J7" s="43">
        <f>D7/1000+Conventional!D8</f>
        <v>1.6790726249999999</v>
      </c>
      <c r="K7" s="3" t="s">
        <v>54</v>
      </c>
    </row>
    <row r="8" spans="1:11" ht="15.75" customHeight="1" x14ac:dyDescent="0.15">
      <c r="A8" s="1" t="s">
        <v>5</v>
      </c>
      <c r="B8" s="22">
        <f>8.4+3.36+23.255838+44.933558</f>
        <v>79.949396000000007</v>
      </c>
      <c r="C8" s="1" t="s">
        <v>44</v>
      </c>
      <c r="D8" s="19">
        <f>B8/0.8/1000</f>
        <v>9.9936745000000007E-2</v>
      </c>
      <c r="E8" s="3" t="s">
        <v>54</v>
      </c>
      <c r="F8" s="15" t="s">
        <v>20</v>
      </c>
      <c r="G8" s="16">
        <v>44504</v>
      </c>
      <c r="H8" s="3" t="s">
        <v>27</v>
      </c>
      <c r="I8" s="5" t="s">
        <v>53</v>
      </c>
    </row>
    <row r="9" spans="1:11" ht="15.7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1"/>
    </row>
    <row r="10" spans="1:11" ht="15.75" customHeight="1" x14ac:dyDescent="0.15">
      <c r="A10" s="28" t="s">
        <v>30</v>
      </c>
      <c r="B10" s="26">
        <v>31.07</v>
      </c>
      <c r="C10" s="3" t="s">
        <v>31</v>
      </c>
      <c r="D10" s="27">
        <f>B10/$J$6*1000</f>
        <v>3.8837500000000004E-2</v>
      </c>
      <c r="E10" s="3" t="s">
        <v>55</v>
      </c>
      <c r="F10" s="29" t="s">
        <v>20</v>
      </c>
      <c r="G10" s="16">
        <v>44504</v>
      </c>
      <c r="H10" s="3" t="s">
        <v>33</v>
      </c>
      <c r="I10" s="5" t="s">
        <v>53</v>
      </c>
    </row>
    <row r="11" spans="1:11" ht="15.75" customHeight="1" x14ac:dyDescent="0.15">
      <c r="A11" s="20"/>
      <c r="B11" s="26">
        <f>B10*277.77778</f>
        <v>8630.5556245999996</v>
      </c>
      <c r="C11" s="3" t="s">
        <v>34</v>
      </c>
      <c r="D11" s="1"/>
      <c r="E11" s="1"/>
      <c r="F11" s="3"/>
      <c r="G11" s="16"/>
      <c r="H11" s="3"/>
    </row>
    <row r="12" spans="1:11" ht="15.75" customHeight="1" x14ac:dyDescent="0.15">
      <c r="A12" s="32" t="s">
        <v>56</v>
      </c>
      <c r="B12" s="26">
        <v>1.44</v>
      </c>
      <c r="C12" s="3" t="s">
        <v>31</v>
      </c>
      <c r="D12" s="27">
        <f>B12/$J$6*1000</f>
        <v>1.8E-3</v>
      </c>
      <c r="E12" s="3" t="s">
        <v>55</v>
      </c>
      <c r="F12" s="29" t="s">
        <v>20</v>
      </c>
      <c r="G12" s="16">
        <v>44504</v>
      </c>
      <c r="H12" s="3" t="s">
        <v>33</v>
      </c>
      <c r="I12" s="5" t="s">
        <v>53</v>
      </c>
    </row>
    <row r="13" spans="1:11" ht="15.75" customHeight="1" x14ac:dyDescent="0.15">
      <c r="A13" s="32"/>
      <c r="B13" s="26">
        <f>B12*277.77778</f>
        <v>400.00000319999998</v>
      </c>
      <c r="C13" s="3" t="s">
        <v>34</v>
      </c>
      <c r="D13" s="1"/>
      <c r="E13" s="1"/>
      <c r="F13" s="3"/>
      <c r="G13" s="16"/>
      <c r="H13" s="3"/>
    </row>
    <row r="14" spans="1:11" ht="15.75" customHeight="1" x14ac:dyDescent="0.15">
      <c r="A14" s="32" t="s">
        <v>37</v>
      </c>
      <c r="B14" s="26">
        <v>9.86</v>
      </c>
      <c r="C14" s="3" t="s">
        <v>31</v>
      </c>
      <c r="D14" s="27">
        <f>B14/$J$6*1000</f>
        <v>1.2324999999999999E-2</v>
      </c>
      <c r="E14" s="3" t="s">
        <v>55</v>
      </c>
      <c r="F14" s="29" t="s">
        <v>20</v>
      </c>
      <c r="G14" s="16">
        <v>44504</v>
      </c>
      <c r="H14" s="3" t="s">
        <v>33</v>
      </c>
    </row>
    <row r="15" spans="1:11" ht="15.75" customHeight="1" x14ac:dyDescent="0.15">
      <c r="A15" s="32"/>
      <c r="B15" s="33">
        <f>B14*277.77778</f>
        <v>2738.8889107999998</v>
      </c>
      <c r="C15" s="3" t="s">
        <v>34</v>
      </c>
      <c r="D15" s="1"/>
      <c r="E15" s="1"/>
      <c r="F15" s="3"/>
      <c r="G15" s="16"/>
      <c r="H15" s="3"/>
    </row>
    <row r="16" spans="1:11" ht="15.75" customHeight="1" x14ac:dyDescent="0.15">
      <c r="A16" s="1"/>
      <c r="B16" s="1"/>
      <c r="C16" s="1"/>
      <c r="D16" s="1"/>
      <c r="E16" s="1"/>
      <c r="F16" s="1"/>
      <c r="G16" s="36"/>
      <c r="H16" s="1"/>
      <c r="I16" s="1"/>
    </row>
    <row r="17" spans="1:9" ht="15.75" customHeight="1" x14ac:dyDescent="0.15">
      <c r="A17" s="32" t="s">
        <v>38</v>
      </c>
      <c r="B17" s="3">
        <v>970.2</v>
      </c>
      <c r="C17" s="3" t="s">
        <v>34</v>
      </c>
      <c r="D17" s="27">
        <f>B17*3.6/1000/J6*1000</f>
        <v>4.3658999999999998E-3</v>
      </c>
      <c r="E17" s="3" t="s">
        <v>55</v>
      </c>
      <c r="F17" s="29" t="s">
        <v>20</v>
      </c>
      <c r="G17" s="16">
        <v>44504</v>
      </c>
      <c r="H17" s="3" t="s">
        <v>57</v>
      </c>
      <c r="I17" s="1"/>
    </row>
    <row r="18" spans="1:9" ht="15.75" customHeight="1" x14ac:dyDescent="0.15">
      <c r="A18" s="1"/>
      <c r="B18" s="1"/>
      <c r="C18" s="1"/>
      <c r="D18" s="1"/>
      <c r="E18" s="1"/>
      <c r="F18" s="1"/>
      <c r="G18" s="36"/>
      <c r="H18" s="1"/>
      <c r="I18" s="1"/>
    </row>
    <row r="19" spans="1:9" ht="15.75" customHeight="1" x14ac:dyDescent="0.15">
      <c r="A19" s="1" t="s">
        <v>6</v>
      </c>
      <c r="B19" s="3">
        <v>25</v>
      </c>
      <c r="C19" s="3" t="s">
        <v>43</v>
      </c>
      <c r="D19" s="1"/>
      <c r="E19" s="1"/>
      <c r="F19" s="15" t="s">
        <v>20</v>
      </c>
      <c r="G19" s="16">
        <v>44504</v>
      </c>
      <c r="H19" s="3" t="s">
        <v>21</v>
      </c>
      <c r="I19" s="1"/>
    </row>
    <row r="20" spans="1:9" ht="15.75" customHeight="1" x14ac:dyDescent="0.15">
      <c r="A20" s="1" t="s">
        <v>7</v>
      </c>
      <c r="B20" s="18">
        <v>1</v>
      </c>
      <c r="C20" s="1"/>
      <c r="D20" s="1"/>
      <c r="E20" s="1"/>
      <c r="F20" s="38"/>
      <c r="G20" s="39"/>
      <c r="H20" s="1"/>
      <c r="I20" s="1"/>
    </row>
    <row r="21" spans="1:9" ht="15.75" customHeight="1" x14ac:dyDescent="0.15">
      <c r="A21" s="1" t="s">
        <v>8</v>
      </c>
      <c r="B21" s="40"/>
      <c r="C21" s="1"/>
      <c r="D21" s="1"/>
      <c r="E21" s="1"/>
      <c r="F21" s="1"/>
      <c r="G21" s="36"/>
      <c r="H21" s="1"/>
      <c r="I21" s="1"/>
    </row>
    <row r="22" spans="1:9" ht="15.75" customHeight="1" x14ac:dyDescent="0.15">
      <c r="A22" s="1" t="s">
        <v>9</v>
      </c>
      <c r="B22" s="1">
        <f>185.6+31.106523+13.379451+2.126974</f>
        <v>232.21294799999998</v>
      </c>
      <c r="C22" s="1" t="s">
        <v>44</v>
      </c>
      <c r="D22" s="27">
        <f>B22*1000/J6</f>
        <v>0.29026618499999995</v>
      </c>
      <c r="E22" s="1"/>
      <c r="F22" s="15" t="s">
        <v>20</v>
      </c>
      <c r="G22" s="16">
        <v>44504</v>
      </c>
      <c r="H22" s="3" t="s">
        <v>27</v>
      </c>
      <c r="I22" s="5" t="s">
        <v>53</v>
      </c>
    </row>
    <row r="23" spans="1:9" ht="15.75" customHeight="1" x14ac:dyDescent="0.15">
      <c r="A23" s="1"/>
      <c r="B23" s="22"/>
      <c r="C23" s="1"/>
      <c r="D23" s="1"/>
      <c r="E23" s="1"/>
      <c r="F23" s="1"/>
      <c r="G23" s="39"/>
      <c r="H23" s="1"/>
      <c r="I23" s="1"/>
    </row>
    <row r="24" spans="1:9" ht="15.75" customHeight="1" x14ac:dyDescent="0.15">
      <c r="A24" s="3" t="s">
        <v>58</v>
      </c>
      <c r="B24" s="44">
        <v>0.9</v>
      </c>
      <c r="C24" s="1"/>
      <c r="D24" s="1"/>
      <c r="E24" s="1"/>
      <c r="F24" s="15" t="s">
        <v>20</v>
      </c>
      <c r="G24" s="16">
        <v>44509</v>
      </c>
      <c r="H24" s="3" t="s">
        <v>59</v>
      </c>
      <c r="I24" s="1"/>
    </row>
    <row r="25" spans="1:9" ht="15.75" customHeight="1" x14ac:dyDescent="0.15">
      <c r="A25" s="5" t="s">
        <v>60</v>
      </c>
      <c r="B25" s="5">
        <v>2.4329999999999998</v>
      </c>
      <c r="C25" s="3" t="s">
        <v>61</v>
      </c>
      <c r="D25" s="5">
        <v>2.4329999999999998</v>
      </c>
      <c r="E25" s="3" t="s">
        <v>62</v>
      </c>
      <c r="F25" s="1"/>
      <c r="G25" s="1"/>
      <c r="H25" s="1"/>
      <c r="I25" s="1"/>
    </row>
    <row r="26" spans="1:9" ht="15.75" customHeight="1" x14ac:dyDescent="0.15">
      <c r="A26" s="5" t="s">
        <v>63</v>
      </c>
      <c r="B26" s="45">
        <f>-B25+G29*D12</f>
        <v>-2.3068599599999997</v>
      </c>
      <c r="C26" s="1"/>
      <c r="D26" s="1"/>
      <c r="E26" s="1"/>
      <c r="F26" s="1"/>
      <c r="G26" s="36"/>
      <c r="H26" s="1"/>
      <c r="I26" s="1"/>
    </row>
    <row r="27" spans="1:9" ht="15.75" customHeight="1" x14ac:dyDescent="0.15">
      <c r="A27" s="3" t="s">
        <v>45</v>
      </c>
      <c r="B27" s="3">
        <v>7.1567999999999996</v>
      </c>
      <c r="C27" s="1" t="s">
        <v>44</v>
      </c>
      <c r="D27" s="1"/>
      <c r="E27" s="1"/>
      <c r="F27" s="1"/>
      <c r="G27" s="1"/>
      <c r="H27" s="1"/>
      <c r="I27" s="1"/>
    </row>
    <row r="28" spans="1:9" ht="15.75" customHeight="1" x14ac:dyDescent="0.15">
      <c r="C28" s="3"/>
      <c r="D28" s="1"/>
      <c r="E28" s="1"/>
      <c r="F28" s="1"/>
      <c r="G28" s="39"/>
      <c r="H28" s="1"/>
      <c r="I28" s="1"/>
    </row>
    <row r="29" spans="1:9" ht="15.75" customHeight="1" x14ac:dyDescent="0.15">
      <c r="F29" s="1"/>
      <c r="G29" s="3">
        <v>70.077799999999996</v>
      </c>
      <c r="H29" s="1">
        <f>G29*D12</f>
        <v>0.12614003999999998</v>
      </c>
      <c r="I29" s="1"/>
    </row>
    <row r="30" spans="1:9" ht="15.75" customHeight="1" x14ac:dyDescent="0.15">
      <c r="F30" s="1"/>
      <c r="G30" s="3" t="s">
        <v>64</v>
      </c>
      <c r="H30" s="1"/>
      <c r="I30" s="1"/>
    </row>
    <row r="40" spans="6:10" ht="15.75" customHeight="1" x14ac:dyDescent="0.15">
      <c r="F40" s="49"/>
      <c r="G40" s="49"/>
      <c r="H40" s="49"/>
      <c r="I40" s="49"/>
      <c r="J40" s="49"/>
    </row>
  </sheetData>
  <hyperlinks>
    <hyperlink ref="F4" r:id="rId1" xr:uid="{00000000-0004-0000-0300-000000000000}"/>
    <hyperlink ref="F7" r:id="rId2" xr:uid="{00000000-0004-0000-0300-000001000000}"/>
    <hyperlink ref="F8" r:id="rId3" xr:uid="{00000000-0004-0000-0300-000002000000}"/>
    <hyperlink ref="F10" r:id="rId4" xr:uid="{00000000-0004-0000-0300-000003000000}"/>
    <hyperlink ref="F12" r:id="rId5" xr:uid="{00000000-0004-0000-0300-000004000000}"/>
    <hyperlink ref="F14" r:id="rId6" xr:uid="{00000000-0004-0000-0300-000005000000}"/>
    <hyperlink ref="F17" r:id="rId7" xr:uid="{00000000-0004-0000-0300-000006000000}"/>
    <hyperlink ref="F19" r:id="rId8" xr:uid="{00000000-0004-0000-0300-000007000000}"/>
    <hyperlink ref="F22" r:id="rId9" xr:uid="{00000000-0004-0000-0300-000008000000}"/>
    <hyperlink ref="F24" r:id="rId10" xr:uid="{00000000-0004-0000-0300-000009000000}"/>
  </hyperlinks>
  <pageMargins left="0.7" right="0.7" top="0.75" bottom="0.75" header="0.3" footer="0.3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1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41.83203125" customWidth="1"/>
    <col min="11" max="11" width="20.5" customWidth="1"/>
  </cols>
  <sheetData>
    <row r="1" spans="1:14" ht="15.75" customHeight="1" x14ac:dyDescent="0.15">
      <c r="A1" s="6" t="s">
        <v>65</v>
      </c>
      <c r="B1" s="50" t="s">
        <v>66</v>
      </c>
      <c r="C1" s="23"/>
      <c r="D1" s="7"/>
      <c r="E1" s="7"/>
      <c r="F1" s="7"/>
      <c r="G1" s="7"/>
      <c r="H1" s="7"/>
      <c r="I1" s="8"/>
    </row>
    <row r="2" spans="1:14" ht="15.75" customHeight="1" x14ac:dyDescent="0.15">
      <c r="A2" s="10" t="s">
        <v>12</v>
      </c>
      <c r="B2" s="10" t="s">
        <v>13</v>
      </c>
      <c r="C2" s="10" t="s">
        <v>14</v>
      </c>
      <c r="D2" s="11" t="s">
        <v>15</v>
      </c>
      <c r="E2" s="10" t="s">
        <v>14</v>
      </c>
      <c r="F2" s="10" t="s">
        <v>16</v>
      </c>
      <c r="G2" s="10" t="s">
        <v>17</v>
      </c>
      <c r="H2" s="10" t="s">
        <v>18</v>
      </c>
      <c r="I2" s="12" t="s">
        <v>19</v>
      </c>
    </row>
    <row r="3" spans="1:14" ht="15.75" customHeight="1" x14ac:dyDescent="0.15">
      <c r="B3" s="13"/>
      <c r="C3" s="13"/>
      <c r="D3" s="13"/>
      <c r="E3" s="13"/>
      <c r="F3" s="13"/>
      <c r="G3" s="13"/>
      <c r="H3" s="13"/>
      <c r="I3" s="1"/>
    </row>
    <row r="4" spans="1:14" ht="15.75" customHeight="1" x14ac:dyDescent="0.15">
      <c r="A4" s="1" t="s">
        <v>0</v>
      </c>
      <c r="B4" s="14">
        <v>0.95899999999999996</v>
      </c>
      <c r="C4" s="1" t="s">
        <v>10</v>
      </c>
      <c r="D4" s="14">
        <v>0.95899999999999996</v>
      </c>
      <c r="E4" s="1"/>
      <c r="F4" s="15" t="s">
        <v>20</v>
      </c>
      <c r="G4" s="16">
        <v>44504</v>
      </c>
      <c r="H4" s="3" t="s">
        <v>21</v>
      </c>
      <c r="I4" s="1"/>
    </row>
    <row r="5" spans="1:14" ht="15.75" customHeight="1" x14ac:dyDescent="0.15">
      <c r="A5" s="1" t="s">
        <v>1</v>
      </c>
      <c r="B5" s="17"/>
      <c r="C5" s="1"/>
      <c r="D5" s="1"/>
      <c r="E5" s="1"/>
      <c r="F5" s="1"/>
      <c r="G5" s="1"/>
      <c r="H5" s="1"/>
      <c r="I5" s="1"/>
    </row>
    <row r="6" spans="1:14" ht="15.75" customHeight="1" x14ac:dyDescent="0.15">
      <c r="A6" s="1" t="s">
        <v>2</v>
      </c>
      <c r="B6" s="17"/>
      <c r="C6" s="1"/>
      <c r="D6" s="1"/>
      <c r="E6" s="1"/>
      <c r="F6" s="1"/>
      <c r="G6" s="1"/>
      <c r="H6" s="1"/>
      <c r="I6" s="1"/>
    </row>
    <row r="7" spans="1:14" ht="15.75" customHeight="1" x14ac:dyDescent="0.15">
      <c r="A7" s="3" t="s">
        <v>67</v>
      </c>
      <c r="B7" s="18">
        <f>1341.5+((8+40)/2)+((23.3+33.9)/2)</f>
        <v>1394.1</v>
      </c>
      <c r="C7" s="3" t="s">
        <v>23</v>
      </c>
      <c r="D7" s="51">
        <f>B7/I7*1000</f>
        <v>1.7426249999999999</v>
      </c>
      <c r="E7" s="3" t="s">
        <v>68</v>
      </c>
      <c r="F7" s="1"/>
      <c r="G7" s="39"/>
      <c r="H7" s="1"/>
      <c r="I7" s="18">
        <v>800000</v>
      </c>
      <c r="J7" s="20" t="s">
        <v>26</v>
      </c>
    </row>
    <row r="8" spans="1:14" ht="15.75" customHeight="1" x14ac:dyDescent="0.15">
      <c r="A8" s="3" t="s">
        <v>69</v>
      </c>
      <c r="B8" s="22">
        <f>(7.2+2.88+20+35.1395)+((0.5+0.9)/2)</f>
        <v>65.919499999999999</v>
      </c>
      <c r="C8" s="3" t="s">
        <v>23</v>
      </c>
      <c r="D8" s="51">
        <f>B8/I7*1000</f>
        <v>8.2399374999999997E-2</v>
      </c>
      <c r="E8" s="1"/>
      <c r="F8" s="1"/>
      <c r="G8" s="1"/>
      <c r="H8" s="1"/>
      <c r="I8" s="1"/>
    </row>
    <row r="9" spans="1:14" ht="15.7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1"/>
      <c r="K9" s="4" t="s">
        <v>70</v>
      </c>
    </row>
    <row r="10" spans="1:14" ht="15.75" customHeight="1" x14ac:dyDescent="0.15">
      <c r="A10" s="28" t="s">
        <v>71</v>
      </c>
      <c r="B10" s="52">
        <v>31.07</v>
      </c>
      <c r="C10" s="3" t="s">
        <v>72</v>
      </c>
      <c r="D10" s="53">
        <f>B10/I7*1000</f>
        <v>3.8837500000000004E-2</v>
      </c>
      <c r="E10" s="3" t="s">
        <v>32</v>
      </c>
      <c r="F10" s="54"/>
      <c r="G10" s="16"/>
      <c r="H10" s="3"/>
      <c r="I10" s="1"/>
      <c r="K10" s="5" t="s">
        <v>73</v>
      </c>
      <c r="L10" s="5">
        <v>0.7</v>
      </c>
      <c r="M10" s="55" t="s">
        <v>74</v>
      </c>
      <c r="N10" s="56">
        <v>44518</v>
      </c>
    </row>
    <row r="11" spans="1:14" ht="15.75" customHeight="1" x14ac:dyDescent="0.15">
      <c r="A11" s="32" t="s">
        <v>75</v>
      </c>
      <c r="B11" s="52">
        <v>1.44</v>
      </c>
      <c r="C11" s="3" t="s">
        <v>76</v>
      </c>
      <c r="D11" s="53">
        <f>B11/I7*1000</f>
        <v>1.8E-3</v>
      </c>
      <c r="E11" s="3" t="s">
        <v>32</v>
      </c>
      <c r="F11" s="3"/>
      <c r="G11" s="16"/>
      <c r="H11" s="3"/>
      <c r="I11" s="1"/>
      <c r="K11" s="5" t="s">
        <v>77</v>
      </c>
      <c r="L11" s="5">
        <v>0.97</v>
      </c>
      <c r="M11" s="55" t="s">
        <v>78</v>
      </c>
      <c r="N11" s="56">
        <v>44518</v>
      </c>
    </row>
    <row r="12" spans="1:14" ht="15.75" customHeight="1" x14ac:dyDescent="0.15">
      <c r="A12" s="32" t="s">
        <v>79</v>
      </c>
      <c r="B12" s="52">
        <f>9.86*L10/L11</f>
        <v>7.1154639175257728</v>
      </c>
      <c r="C12" s="3" t="s">
        <v>76</v>
      </c>
      <c r="D12" s="53">
        <f>B12/I7*1000</f>
        <v>8.8943298969072163E-3</v>
      </c>
      <c r="E12" s="3" t="s">
        <v>32</v>
      </c>
      <c r="F12" s="3"/>
      <c r="G12" s="16"/>
      <c r="H12" s="3"/>
      <c r="I12" s="57" t="s">
        <v>80</v>
      </c>
    </row>
    <row r="13" spans="1:14" ht="15.75" customHeight="1" x14ac:dyDescent="0.15">
      <c r="A13" s="32" t="s">
        <v>81</v>
      </c>
      <c r="B13" s="58">
        <v>641</v>
      </c>
      <c r="C13" s="3" t="s">
        <v>82</v>
      </c>
      <c r="D13" s="53">
        <f>(2.3076+B12)/I7*1000</f>
        <v>1.1778829896907216E-2</v>
      </c>
      <c r="E13" s="3" t="s">
        <v>32</v>
      </c>
      <c r="F13" s="3"/>
      <c r="G13" s="16"/>
      <c r="H13" s="3"/>
      <c r="I13" s="1"/>
    </row>
    <row r="14" spans="1:14" ht="15.75" customHeight="1" x14ac:dyDescent="0.15">
      <c r="A14" s="32"/>
      <c r="B14" s="3"/>
      <c r="C14" s="3"/>
      <c r="D14" s="3"/>
      <c r="E14" s="3"/>
      <c r="F14" s="54"/>
      <c r="G14" s="3"/>
      <c r="H14" s="3"/>
      <c r="I14" s="3"/>
    </row>
    <row r="15" spans="1:14" ht="15.75" customHeight="1" x14ac:dyDescent="0.15">
      <c r="A15" s="32"/>
      <c r="B15" s="1"/>
      <c r="C15" s="3"/>
      <c r="D15" s="1"/>
      <c r="E15" s="3"/>
      <c r="F15" s="1"/>
      <c r="G15" s="3"/>
      <c r="H15" s="3"/>
      <c r="I15" s="3"/>
    </row>
    <row r="16" spans="1:14" ht="15.75" customHeight="1" x14ac:dyDescent="0.15">
      <c r="A16" s="1"/>
      <c r="B16" s="1"/>
      <c r="C16" s="1"/>
      <c r="D16" s="1"/>
      <c r="E16" s="1"/>
      <c r="F16" s="1"/>
      <c r="G16" s="36"/>
      <c r="H16" s="1"/>
      <c r="I16" s="1"/>
    </row>
    <row r="17" spans="1:10" ht="15.75" customHeight="1" x14ac:dyDescent="0.15">
      <c r="A17" s="1" t="s">
        <v>6</v>
      </c>
      <c r="B17" s="3"/>
      <c r="C17" s="3" t="s">
        <v>43</v>
      </c>
      <c r="D17" s="3"/>
      <c r="E17" s="1"/>
      <c r="F17" s="15"/>
      <c r="G17" s="16"/>
      <c r="H17" s="3"/>
      <c r="I17" s="1"/>
    </row>
    <row r="18" spans="1:10" ht="15.75" customHeight="1" x14ac:dyDescent="0.15">
      <c r="A18" s="1" t="s">
        <v>7</v>
      </c>
      <c r="B18" s="40">
        <v>1</v>
      </c>
      <c r="C18" s="1"/>
      <c r="D18" s="1"/>
      <c r="E18" s="1"/>
      <c r="F18" s="38"/>
      <c r="G18" s="39"/>
      <c r="H18" s="1"/>
      <c r="I18" s="1"/>
    </row>
    <row r="19" spans="1:10" ht="15.75" customHeight="1" x14ac:dyDescent="0.15">
      <c r="A19" s="1" t="s">
        <v>8</v>
      </c>
      <c r="B19" s="59"/>
      <c r="C19" s="1"/>
      <c r="D19" s="1"/>
      <c r="E19" s="1"/>
      <c r="F19" s="1"/>
      <c r="G19" s="36"/>
      <c r="H19" s="1"/>
      <c r="I19" s="1"/>
    </row>
    <row r="20" spans="1:10" ht="15.75" customHeight="1" x14ac:dyDescent="0.15">
      <c r="A20" s="3" t="s">
        <v>83</v>
      </c>
      <c r="B20" s="17"/>
      <c r="C20" s="1"/>
      <c r="D20" s="3"/>
      <c r="E20" s="1"/>
      <c r="F20" s="1"/>
      <c r="G20" s="1"/>
      <c r="H20" s="1"/>
      <c r="I20" s="1"/>
    </row>
    <row r="21" spans="1:10" ht="15.75" customHeight="1" x14ac:dyDescent="0.15">
      <c r="A21" s="1"/>
      <c r="B21" s="22"/>
      <c r="C21" s="1"/>
      <c r="D21" s="1"/>
      <c r="E21" s="1"/>
      <c r="F21" s="1"/>
      <c r="G21" s="39"/>
      <c r="H21" s="1"/>
      <c r="I21" s="1"/>
    </row>
    <row r="22" spans="1:10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customHeight="1" x14ac:dyDescent="0.15">
      <c r="A23" s="1" t="s">
        <v>4</v>
      </c>
      <c r="B23" s="17"/>
      <c r="C23" s="1"/>
      <c r="D23" s="1"/>
      <c r="E23" s="1"/>
      <c r="F23" s="1"/>
      <c r="G23" s="36"/>
      <c r="H23" s="1"/>
      <c r="I23" s="1"/>
    </row>
    <row r="24" spans="1:10" ht="15.75" customHeight="1" x14ac:dyDescent="0.15">
      <c r="A24" s="3"/>
      <c r="B24" s="17"/>
      <c r="C24" s="1"/>
      <c r="D24" s="1"/>
      <c r="E24" s="1"/>
      <c r="F24" s="1"/>
      <c r="G24" s="1"/>
      <c r="H24" s="1"/>
      <c r="I24" s="1"/>
    </row>
    <row r="25" spans="1:10" ht="15.75" customHeight="1" x14ac:dyDescent="0.15">
      <c r="D25" s="1"/>
      <c r="E25" s="1"/>
      <c r="F25" s="1"/>
      <c r="G25" s="39"/>
      <c r="H25" s="1"/>
      <c r="I25" s="1"/>
    </row>
    <row r="26" spans="1:10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</row>
    <row r="27" spans="1:10" ht="15.75" customHeight="1" x14ac:dyDescent="0.15">
      <c r="A27" s="1" t="s">
        <v>84</v>
      </c>
      <c r="B27" s="17"/>
      <c r="C27" s="1"/>
      <c r="D27" s="1"/>
      <c r="E27" s="1"/>
      <c r="F27" s="1"/>
      <c r="G27" s="1"/>
      <c r="H27" s="1"/>
      <c r="I27" s="1"/>
    </row>
    <row r="31" spans="1:10" ht="15.75" customHeight="1" x14ac:dyDescent="0.15">
      <c r="A31" s="46" t="s">
        <v>85</v>
      </c>
      <c r="B31" s="47">
        <v>2018</v>
      </c>
      <c r="C31" s="46" t="s">
        <v>86</v>
      </c>
      <c r="D31" s="60" t="s">
        <v>87</v>
      </c>
      <c r="E31" s="48" t="s">
        <v>88</v>
      </c>
      <c r="F31" s="49"/>
      <c r="G31" s="49"/>
      <c r="H31" s="49"/>
      <c r="I31" s="49"/>
      <c r="J31" s="49"/>
    </row>
  </sheetData>
  <hyperlinks>
    <hyperlink ref="F4" r:id="rId1" xr:uid="{00000000-0004-0000-0400-000000000000}"/>
    <hyperlink ref="M10" r:id="rId2" xr:uid="{00000000-0004-0000-0400-000001000000}"/>
    <hyperlink ref="M11" r:id="rId3" xr:uid="{00000000-0004-0000-0400-000002000000}"/>
    <hyperlink ref="D31" r:id="rId4" xr:uid="{00000000-0004-0000-0400-000003000000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999"/>
  <sheetViews>
    <sheetView workbookViewId="0">
      <selection activeCell="A23" sqref="A23"/>
    </sheetView>
  </sheetViews>
  <sheetFormatPr baseColWidth="10" defaultColWidth="14.5" defaultRowHeight="15.75" customHeight="1" x14ac:dyDescent="0.15"/>
  <cols>
    <col min="1" max="1" width="43.83203125" customWidth="1"/>
    <col min="2" max="2" width="18" customWidth="1"/>
    <col min="3" max="3" width="24" customWidth="1"/>
  </cols>
  <sheetData>
    <row r="1" spans="1:14" ht="15.75" customHeight="1" x14ac:dyDescent="0.15">
      <c r="A1" s="11" t="s">
        <v>89</v>
      </c>
      <c r="B1" s="61" t="s">
        <v>13</v>
      </c>
      <c r="C1" s="61" t="s">
        <v>14</v>
      </c>
      <c r="D1" s="61" t="s">
        <v>15</v>
      </c>
      <c r="E1" s="61" t="s">
        <v>14</v>
      </c>
      <c r="F1" s="61" t="s">
        <v>16</v>
      </c>
      <c r="G1" s="61" t="s">
        <v>17</v>
      </c>
      <c r="H1" s="61" t="s">
        <v>18</v>
      </c>
      <c r="I1" s="61" t="s">
        <v>19</v>
      </c>
    </row>
    <row r="2" spans="1:14" ht="15.75" customHeight="1" x14ac:dyDescent="0.15">
      <c r="A2" s="1" t="s">
        <v>90</v>
      </c>
      <c r="B2" s="62">
        <v>4639</v>
      </c>
      <c r="C2" s="3" t="s">
        <v>91</v>
      </c>
      <c r="D2" s="18">
        <v>4.6390000000000002</v>
      </c>
      <c r="E2" s="1" t="s">
        <v>92</v>
      </c>
      <c r="F2" s="15" t="s">
        <v>50</v>
      </c>
      <c r="G2" s="63">
        <v>44505</v>
      </c>
      <c r="H2" s="1"/>
      <c r="I2" s="1"/>
    </row>
    <row r="3" spans="1:14" ht="15.75" customHeight="1" x14ac:dyDescent="0.15">
      <c r="A3" s="1" t="s">
        <v>93</v>
      </c>
      <c r="B3" s="40"/>
      <c r="C3" s="1"/>
      <c r="D3" s="22"/>
      <c r="E3" s="1"/>
      <c r="F3" s="38"/>
      <c r="G3" s="39"/>
      <c r="H3" s="1"/>
      <c r="I3" s="2"/>
    </row>
    <row r="4" spans="1:14" ht="15.75" customHeight="1" x14ac:dyDescent="0.15">
      <c r="A4" s="1"/>
      <c r="B4" s="1"/>
      <c r="C4" s="1"/>
      <c r="D4" s="1"/>
      <c r="E4" s="1"/>
      <c r="F4" s="1"/>
      <c r="G4" s="64"/>
      <c r="H4" s="1"/>
      <c r="I4" s="1"/>
    </row>
    <row r="5" spans="1:14" ht="15.75" customHeight="1" x14ac:dyDescent="0.15">
      <c r="A5" s="1"/>
      <c r="B5" s="1"/>
      <c r="C5" s="1"/>
      <c r="D5" s="1"/>
      <c r="E5" s="1"/>
      <c r="F5" s="1"/>
      <c r="G5" s="64"/>
      <c r="H5" s="1"/>
      <c r="I5" s="1"/>
    </row>
    <row r="6" spans="1:14" ht="15.75" customHeight="1" x14ac:dyDescent="0.15">
      <c r="A6" s="1"/>
      <c r="B6" s="1"/>
      <c r="C6" s="1"/>
      <c r="D6" s="22"/>
      <c r="E6" s="1"/>
      <c r="F6" s="1"/>
      <c r="G6" s="39"/>
      <c r="H6" s="1"/>
      <c r="I6" s="1"/>
    </row>
    <row r="7" spans="1:14" ht="15.75" customHeight="1" x14ac:dyDescent="0.15">
      <c r="A7" s="1"/>
      <c r="B7" s="1"/>
      <c r="C7" s="1"/>
      <c r="D7" s="1"/>
      <c r="E7" s="1"/>
      <c r="F7" s="1"/>
      <c r="G7" s="1"/>
      <c r="H7" s="1"/>
      <c r="I7" s="1"/>
    </row>
    <row r="8" spans="1:14" ht="15.75" customHeight="1" x14ac:dyDescent="0.15">
      <c r="A8" s="1"/>
      <c r="B8" s="1"/>
      <c r="C8" s="1"/>
      <c r="D8" s="1"/>
      <c r="E8" s="1"/>
      <c r="F8" s="1"/>
      <c r="G8" s="1"/>
      <c r="H8" s="1"/>
      <c r="I8" s="1"/>
    </row>
    <row r="9" spans="1:14" ht="15.75" customHeight="1" x14ac:dyDescent="0.15">
      <c r="A9" s="11" t="s">
        <v>94</v>
      </c>
      <c r="B9" s="65">
        <v>2020</v>
      </c>
      <c r="C9" s="65">
        <v>2024</v>
      </c>
      <c r="D9" s="65">
        <v>2025</v>
      </c>
      <c r="E9" s="65">
        <v>2030</v>
      </c>
      <c r="F9" s="65">
        <v>2035</v>
      </c>
      <c r="G9" s="65">
        <v>2040</v>
      </c>
      <c r="H9" s="1"/>
      <c r="I9" s="1"/>
      <c r="K9" s="4" t="s">
        <v>95</v>
      </c>
      <c r="L9" s="5" t="s">
        <v>96</v>
      </c>
    </row>
    <row r="10" spans="1:14" x14ac:dyDescent="0.2">
      <c r="A10" s="1" t="s">
        <v>97</v>
      </c>
      <c r="B10" s="22"/>
      <c r="C10" s="22"/>
      <c r="D10" s="1"/>
      <c r="E10" s="22"/>
      <c r="F10" s="1"/>
      <c r="G10" s="1"/>
      <c r="H10" s="1"/>
      <c r="I10" s="66"/>
      <c r="J10" s="5">
        <v>2015</v>
      </c>
      <c r="K10" s="66">
        <f t="shared" ref="K10:K12" si="0">K11/(1+L11)</f>
        <v>7934.9098623562668</v>
      </c>
      <c r="L10" s="67">
        <f t="shared" ref="L10:L13" si="1">AVERAGE($L$14,$L$15)</f>
        <v>2.6794945260585706E-2</v>
      </c>
      <c r="N10" s="68"/>
    </row>
    <row r="11" spans="1:14" x14ac:dyDescent="0.2">
      <c r="A11" s="1" t="s">
        <v>98</v>
      </c>
      <c r="B11" s="1"/>
      <c r="C11" s="1"/>
      <c r="D11" s="1"/>
      <c r="E11" s="22"/>
      <c r="F11" s="1"/>
      <c r="G11" s="1"/>
      <c r="H11" s="1"/>
      <c r="I11" s="66"/>
      <c r="J11" s="5">
        <v>2016</v>
      </c>
      <c r="K11" s="66">
        <f t="shared" si="0"/>
        <v>8147.5253377657855</v>
      </c>
      <c r="L11" s="67">
        <f t="shared" si="1"/>
        <v>2.6794945260585706E-2</v>
      </c>
      <c r="N11" s="68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66"/>
      <c r="J12" s="5">
        <v>2017</v>
      </c>
      <c r="K12" s="66">
        <f t="shared" si="0"/>
        <v>8365.8378332004559</v>
      </c>
      <c r="L12" s="67">
        <f t="shared" si="1"/>
        <v>2.6794945260585706E-2</v>
      </c>
      <c r="N12" s="68"/>
    </row>
    <row r="13" spans="1:14" x14ac:dyDescent="0.2">
      <c r="A13" s="11" t="s">
        <v>99</v>
      </c>
      <c r="B13" s="69" t="s">
        <v>100</v>
      </c>
      <c r="C13" s="70"/>
      <c r="D13" s="71"/>
      <c r="E13" s="70"/>
      <c r="F13" s="70"/>
      <c r="G13" s="70"/>
      <c r="H13" s="1"/>
      <c r="I13" s="66"/>
      <c r="J13" s="5">
        <v>2018</v>
      </c>
      <c r="K13" s="72">
        <v>8590</v>
      </c>
      <c r="L13" s="67">
        <f t="shared" si="1"/>
        <v>2.6794945260585706E-2</v>
      </c>
      <c r="N13" s="68"/>
    </row>
    <row r="14" spans="1:14" ht="15.75" customHeight="1" x14ac:dyDescent="0.15">
      <c r="B14" s="73" t="s">
        <v>101</v>
      </c>
      <c r="C14" s="74" t="s">
        <v>102</v>
      </c>
      <c r="D14" s="75" t="s">
        <v>14</v>
      </c>
      <c r="E14" s="75" t="s">
        <v>103</v>
      </c>
      <c r="I14" s="66"/>
      <c r="J14" s="5">
        <v>2019</v>
      </c>
      <c r="K14" s="72">
        <v>8886</v>
      </c>
      <c r="L14" s="67">
        <f t="shared" ref="L14:L55" si="2">(K14-K13)/K13</f>
        <v>3.4458672875436552E-2</v>
      </c>
    </row>
    <row r="15" spans="1:14" ht="15.75" customHeight="1" x14ac:dyDescent="0.15">
      <c r="A15" s="76"/>
      <c r="B15" s="77">
        <v>12304</v>
      </c>
      <c r="C15" s="62">
        <v>4639</v>
      </c>
      <c r="D15" s="75" t="s">
        <v>91</v>
      </c>
      <c r="E15" s="5">
        <v>2020</v>
      </c>
      <c r="J15" s="5">
        <v>2020</v>
      </c>
      <c r="K15" s="72">
        <v>9056</v>
      </c>
      <c r="L15" s="67">
        <f t="shared" si="2"/>
        <v>1.9131217645734864E-2</v>
      </c>
    </row>
    <row r="16" spans="1:14" ht="15.75" customHeight="1" x14ac:dyDescent="0.15">
      <c r="A16" s="80" t="s">
        <v>104</v>
      </c>
      <c r="B16" s="78">
        <f t="shared" ref="B16:B55" si="3">B15*0.996</f>
        <v>12254.784</v>
      </c>
      <c r="C16" s="79">
        <f t="shared" ref="C16:C55" si="4">C15*(1+0.039)</f>
        <v>4819.9209999999994</v>
      </c>
      <c r="D16" s="75" t="s">
        <v>91</v>
      </c>
      <c r="E16" s="5">
        <v>2021</v>
      </c>
      <c r="J16" s="5">
        <v>2021</v>
      </c>
      <c r="K16" s="66">
        <f t="shared" ref="K16:K55" si="5">K15*(1+$A$17)</f>
        <v>9155.616</v>
      </c>
      <c r="L16" s="67">
        <f t="shared" si="2"/>
        <v>1.0999999999999998E-2</v>
      </c>
    </row>
    <row r="17" spans="1:12" ht="15.75" customHeight="1" x14ac:dyDescent="0.15">
      <c r="A17" s="81">
        <v>1.0999999999999999E-2</v>
      </c>
      <c r="B17" s="78">
        <f t="shared" si="3"/>
        <v>12205.764863999999</v>
      </c>
      <c r="C17" s="79">
        <f t="shared" si="4"/>
        <v>5007.8979189999991</v>
      </c>
      <c r="D17" s="75" t="s">
        <v>91</v>
      </c>
      <c r="E17" s="5">
        <v>2022</v>
      </c>
      <c r="J17" s="5">
        <v>2022</v>
      </c>
      <c r="K17" s="66">
        <f t="shared" si="5"/>
        <v>9256.3277759999983</v>
      </c>
      <c r="L17" s="67">
        <f t="shared" si="2"/>
        <v>1.0999999999999812E-2</v>
      </c>
    </row>
    <row r="18" spans="1:12" ht="15.75" customHeight="1" x14ac:dyDescent="0.15">
      <c r="B18" s="77">
        <f t="shared" si="3"/>
        <v>12156.941804543998</v>
      </c>
      <c r="C18" s="79">
        <f t="shared" si="4"/>
        <v>5203.2059378409986</v>
      </c>
      <c r="D18" s="75" t="s">
        <v>91</v>
      </c>
      <c r="E18" s="5">
        <v>2023</v>
      </c>
      <c r="J18" s="5">
        <v>2023</v>
      </c>
      <c r="K18" s="66">
        <f t="shared" si="5"/>
        <v>9358.1473815359968</v>
      </c>
      <c r="L18" s="67">
        <f t="shared" si="2"/>
        <v>1.0999999999999847E-2</v>
      </c>
    </row>
    <row r="19" spans="1:12" ht="15.75" customHeight="1" x14ac:dyDescent="0.15">
      <c r="A19" s="80" t="s">
        <v>105</v>
      </c>
      <c r="B19" s="78">
        <f t="shared" si="3"/>
        <v>12108.314037325821</v>
      </c>
      <c r="C19" s="79">
        <f t="shared" si="4"/>
        <v>5406.1309694167967</v>
      </c>
      <c r="D19" s="75" t="s">
        <v>91</v>
      </c>
      <c r="E19" s="5">
        <v>2024</v>
      </c>
      <c r="J19" s="5">
        <v>2024</v>
      </c>
      <c r="K19" s="66">
        <f t="shared" si="5"/>
        <v>9461.0870027328911</v>
      </c>
      <c r="L19" s="67">
        <f t="shared" si="2"/>
        <v>1.0999999999999814E-2</v>
      </c>
    </row>
    <row r="20" spans="1:12" ht="15.75" customHeight="1" x14ac:dyDescent="0.15">
      <c r="A20" s="5" t="s">
        <v>106</v>
      </c>
      <c r="B20" s="78">
        <f t="shared" si="3"/>
        <v>12059.880781176518</v>
      </c>
      <c r="C20" s="79">
        <f t="shared" si="4"/>
        <v>5616.9700772240512</v>
      </c>
      <c r="D20" s="75" t="s">
        <v>91</v>
      </c>
      <c r="E20" s="5">
        <v>2025</v>
      </c>
      <c r="J20" s="5">
        <v>2025</v>
      </c>
      <c r="K20" s="66">
        <f t="shared" si="5"/>
        <v>9565.1589597629518</v>
      </c>
      <c r="L20" s="67">
        <f t="shared" si="2"/>
        <v>1.0999999999999887E-2</v>
      </c>
    </row>
    <row r="21" spans="1:12" ht="15.75" customHeight="1" x14ac:dyDescent="0.15">
      <c r="B21" s="77">
        <f t="shared" si="3"/>
        <v>12011.641258051812</v>
      </c>
      <c r="C21" s="79">
        <f t="shared" si="4"/>
        <v>5836.0319102357889</v>
      </c>
      <c r="D21" s="75" t="s">
        <v>91</v>
      </c>
      <c r="E21" s="5">
        <v>2026</v>
      </c>
      <c r="J21" s="5">
        <v>2026</v>
      </c>
      <c r="K21" s="66">
        <f t="shared" si="5"/>
        <v>9670.3757083203436</v>
      </c>
      <c r="L21" s="67">
        <f t="shared" si="2"/>
        <v>1.0999999999999933E-2</v>
      </c>
    </row>
    <row r="22" spans="1:12" ht="15.75" customHeight="1" x14ac:dyDescent="0.15">
      <c r="B22" s="78">
        <f t="shared" si="3"/>
        <v>11963.594693019604</v>
      </c>
      <c r="C22" s="79">
        <f t="shared" si="4"/>
        <v>6063.6371547349845</v>
      </c>
      <c r="D22" s="75" t="s">
        <v>91</v>
      </c>
      <c r="E22" s="5">
        <v>2027</v>
      </c>
      <c r="J22" s="5">
        <v>2027</v>
      </c>
      <c r="K22" s="66">
        <f t="shared" si="5"/>
        <v>9776.7498411118668</v>
      </c>
      <c r="L22" s="67">
        <f t="shared" si="2"/>
        <v>1.0999999999999935E-2</v>
      </c>
    </row>
    <row r="23" spans="1:12" ht="15.75" customHeight="1" x14ac:dyDescent="0.15">
      <c r="B23" s="78">
        <f t="shared" si="3"/>
        <v>11915.740314247525</v>
      </c>
      <c r="C23" s="79">
        <f t="shared" si="4"/>
        <v>6300.1190037696488</v>
      </c>
      <c r="D23" s="75" t="s">
        <v>91</v>
      </c>
      <c r="E23" s="5">
        <v>2028</v>
      </c>
      <c r="J23" s="5">
        <v>2028</v>
      </c>
      <c r="K23" s="66">
        <f t="shared" si="5"/>
        <v>9884.2940893640971</v>
      </c>
      <c r="L23" s="67">
        <f t="shared" si="2"/>
        <v>1.0999999999999979E-2</v>
      </c>
    </row>
    <row r="24" spans="1:12" ht="15.75" customHeight="1" x14ac:dyDescent="0.15">
      <c r="B24" s="77">
        <f t="shared" si="3"/>
        <v>11868.077352990535</v>
      </c>
      <c r="C24" s="79">
        <f t="shared" si="4"/>
        <v>6545.8236449166643</v>
      </c>
      <c r="D24" s="75" t="s">
        <v>91</v>
      </c>
      <c r="E24" s="5">
        <v>2029</v>
      </c>
      <c r="J24" s="5">
        <v>2029</v>
      </c>
      <c r="K24" s="66">
        <f t="shared" si="5"/>
        <v>9993.0213243471007</v>
      </c>
      <c r="L24" s="67">
        <f t="shared" si="2"/>
        <v>1.0999999999999857E-2</v>
      </c>
    </row>
    <row r="25" spans="1:12" ht="15.75" customHeight="1" x14ac:dyDescent="0.15">
      <c r="B25" s="78">
        <f t="shared" si="3"/>
        <v>11820.605043578573</v>
      </c>
      <c r="C25" s="79">
        <f t="shared" si="4"/>
        <v>6801.1107670684141</v>
      </c>
      <c r="D25" s="75" t="s">
        <v>91</v>
      </c>
      <c r="E25" s="5">
        <v>2030</v>
      </c>
      <c r="J25" s="5">
        <v>2030</v>
      </c>
      <c r="K25" s="66">
        <f t="shared" si="5"/>
        <v>10102.944558914918</v>
      </c>
      <c r="L25" s="67">
        <f t="shared" si="2"/>
        <v>1.099999999999993E-2</v>
      </c>
    </row>
    <row r="26" spans="1:12" ht="15.75" customHeight="1" x14ac:dyDescent="0.15">
      <c r="B26" s="78">
        <f t="shared" si="3"/>
        <v>11773.322623404258</v>
      </c>
      <c r="C26" s="79">
        <f t="shared" si="4"/>
        <v>7066.3540869840817</v>
      </c>
      <c r="D26" s="75" t="s">
        <v>91</v>
      </c>
      <c r="E26" s="5">
        <v>2031</v>
      </c>
      <c r="J26" s="5">
        <v>2031</v>
      </c>
      <c r="K26" s="66">
        <f t="shared" si="5"/>
        <v>10214.076949062981</v>
      </c>
      <c r="L26" s="67">
        <f t="shared" si="2"/>
        <v>1.0999999999999868E-2</v>
      </c>
    </row>
    <row r="27" spans="1:12" ht="15.75" customHeight="1" x14ac:dyDescent="0.15">
      <c r="B27" s="77">
        <f t="shared" si="3"/>
        <v>11726.229332910641</v>
      </c>
      <c r="C27" s="79">
        <f t="shared" si="4"/>
        <v>7341.9418963764601</v>
      </c>
      <c r="D27" s="75" t="s">
        <v>91</v>
      </c>
      <c r="E27" s="5">
        <v>2032</v>
      </c>
      <c r="J27" s="5">
        <v>2032</v>
      </c>
      <c r="K27" s="66">
        <f t="shared" si="5"/>
        <v>10326.431795502673</v>
      </c>
      <c r="L27" s="67">
        <f t="shared" si="2"/>
        <v>1.0999999999999899E-2</v>
      </c>
    </row>
    <row r="28" spans="1:12" ht="15.75" customHeight="1" x14ac:dyDescent="0.15">
      <c r="B28" s="78">
        <f t="shared" si="3"/>
        <v>11679.324415578998</v>
      </c>
      <c r="C28" s="79">
        <f t="shared" si="4"/>
        <v>7628.2776303351411</v>
      </c>
      <c r="D28" s="75" t="s">
        <v>91</v>
      </c>
      <c r="E28" s="5">
        <v>2033</v>
      </c>
      <c r="J28" s="5">
        <v>2033</v>
      </c>
      <c r="K28" s="66">
        <f t="shared" si="5"/>
        <v>10440.022545253201</v>
      </c>
      <c r="L28" s="67">
        <f t="shared" si="2"/>
        <v>1.0999999999999925E-2</v>
      </c>
    </row>
    <row r="29" spans="1:12" ht="15.75" customHeight="1" x14ac:dyDescent="0.15">
      <c r="B29" s="78">
        <f t="shared" si="3"/>
        <v>11632.607117916681</v>
      </c>
      <c r="C29" s="79">
        <f t="shared" si="4"/>
        <v>7925.7804579182111</v>
      </c>
      <c r="D29" s="75" t="s">
        <v>91</v>
      </c>
      <c r="E29" s="5">
        <v>2034</v>
      </c>
      <c r="J29" s="5">
        <v>2034</v>
      </c>
      <c r="K29" s="66">
        <f t="shared" si="5"/>
        <v>10554.862793250986</v>
      </c>
      <c r="L29" s="67">
        <f t="shared" si="2"/>
        <v>1.099999999999997E-2</v>
      </c>
    </row>
    <row r="30" spans="1:12" ht="15.75" customHeight="1" x14ac:dyDescent="0.15">
      <c r="B30" s="77">
        <f t="shared" si="3"/>
        <v>11586.076689445013</v>
      </c>
      <c r="C30" s="79">
        <f t="shared" si="4"/>
        <v>8234.8858957770208</v>
      </c>
      <c r="D30" s="75" t="s">
        <v>91</v>
      </c>
      <c r="E30" s="5">
        <v>2035</v>
      </c>
      <c r="J30" s="5">
        <v>2035</v>
      </c>
      <c r="K30" s="66">
        <f t="shared" si="5"/>
        <v>10670.966283976746</v>
      </c>
      <c r="L30" s="67">
        <f t="shared" si="2"/>
        <v>1.0999999999999911E-2</v>
      </c>
    </row>
    <row r="31" spans="1:12" ht="15.75" customHeight="1" x14ac:dyDescent="0.15">
      <c r="B31" s="78">
        <f t="shared" si="3"/>
        <v>11539.732382687233</v>
      </c>
      <c r="C31" s="79">
        <f t="shared" si="4"/>
        <v>8556.0464457123235</v>
      </c>
      <c r="D31" s="75" t="s">
        <v>91</v>
      </c>
      <c r="E31" s="5">
        <v>2036</v>
      </c>
      <c r="J31" s="5">
        <v>2036</v>
      </c>
      <c r="K31" s="66">
        <f t="shared" si="5"/>
        <v>10788.346913100489</v>
      </c>
      <c r="L31" s="67">
        <f t="shared" si="2"/>
        <v>1.099999999999992E-2</v>
      </c>
    </row>
    <row r="32" spans="1:12" ht="15.75" customHeight="1" x14ac:dyDescent="0.15">
      <c r="B32" s="78">
        <f t="shared" si="3"/>
        <v>11493.573453156483</v>
      </c>
      <c r="C32" s="79">
        <f t="shared" si="4"/>
        <v>8889.7322570951037</v>
      </c>
      <c r="D32" s="75" t="s">
        <v>91</v>
      </c>
      <c r="E32" s="5">
        <v>2037</v>
      </c>
      <c r="J32" s="5">
        <v>2037</v>
      </c>
      <c r="K32" s="66">
        <f t="shared" si="5"/>
        <v>10907.018729144595</v>
      </c>
      <c r="L32" s="67">
        <f t="shared" si="2"/>
        <v>1.0999999999999972E-2</v>
      </c>
    </row>
    <row r="33" spans="2:12" ht="15.75" customHeight="1" x14ac:dyDescent="0.15">
      <c r="B33" s="77">
        <f t="shared" si="3"/>
        <v>11447.599159343858</v>
      </c>
      <c r="C33" s="79">
        <f t="shared" si="4"/>
        <v>9236.4318151218122</v>
      </c>
      <c r="D33" s="75" t="s">
        <v>91</v>
      </c>
      <c r="E33" s="5">
        <v>2038</v>
      </c>
      <c r="J33" s="5">
        <v>2038</v>
      </c>
      <c r="K33" s="66">
        <f t="shared" si="5"/>
        <v>11026.995935165183</v>
      </c>
      <c r="L33" s="67">
        <f t="shared" si="2"/>
        <v>1.0999999999999833E-2</v>
      </c>
    </row>
    <row r="34" spans="2:12" ht="15.75" customHeight="1" x14ac:dyDescent="0.15">
      <c r="B34" s="78">
        <f t="shared" si="3"/>
        <v>11401.808762706482</v>
      </c>
      <c r="C34" s="79">
        <f t="shared" si="4"/>
        <v>9596.6526559115628</v>
      </c>
      <c r="D34" s="75" t="s">
        <v>91</v>
      </c>
      <c r="E34" s="5">
        <v>2039</v>
      </c>
      <c r="J34" s="5">
        <v>2039</v>
      </c>
      <c r="K34" s="66">
        <f t="shared" si="5"/>
        <v>11148.292890451999</v>
      </c>
      <c r="L34" s="67">
        <f t="shared" si="2"/>
        <v>1.0999999999999928E-2</v>
      </c>
    </row>
    <row r="35" spans="2:12" ht="15.75" customHeight="1" x14ac:dyDescent="0.15">
      <c r="B35" s="78">
        <f t="shared" si="3"/>
        <v>11356.201527655656</v>
      </c>
      <c r="C35" s="79">
        <f t="shared" si="4"/>
        <v>9970.9221094921122</v>
      </c>
      <c r="D35" s="75" t="s">
        <v>91</v>
      </c>
      <c r="E35" s="5">
        <v>2040</v>
      </c>
      <c r="J35" s="5">
        <v>2040</v>
      </c>
      <c r="K35" s="66">
        <f t="shared" si="5"/>
        <v>11270.92411224697</v>
      </c>
      <c r="L35" s="67">
        <f t="shared" si="2"/>
        <v>1.099999999999989E-2</v>
      </c>
    </row>
    <row r="36" spans="2:12" ht="15.75" customHeight="1" x14ac:dyDescent="0.15">
      <c r="B36" s="78">
        <f t="shared" si="3"/>
        <v>11310.776721545033</v>
      </c>
      <c r="C36" s="79">
        <f t="shared" si="4"/>
        <v>10359.788071762303</v>
      </c>
      <c r="D36" s="75" t="s">
        <v>91</v>
      </c>
      <c r="E36" s="5">
        <v>2041</v>
      </c>
      <c r="J36" s="5">
        <v>2041</v>
      </c>
      <c r="K36" s="66">
        <f t="shared" si="5"/>
        <v>11394.904277481686</v>
      </c>
      <c r="L36" s="67">
        <f t="shared" si="2"/>
        <v>1.0999999999999937E-2</v>
      </c>
    </row>
    <row r="37" spans="2:12" ht="15.75" customHeight="1" x14ac:dyDescent="0.15">
      <c r="B37" s="77">
        <f t="shared" si="3"/>
        <v>11265.533614658852</v>
      </c>
      <c r="C37" s="79">
        <f t="shared" si="4"/>
        <v>10763.819806561032</v>
      </c>
      <c r="D37" s="75" t="s">
        <v>91</v>
      </c>
      <c r="E37" s="5">
        <v>2042</v>
      </c>
      <c r="J37" s="5">
        <v>2042</v>
      </c>
      <c r="K37" s="66">
        <f t="shared" si="5"/>
        <v>11520.248224533983</v>
      </c>
      <c r="L37" s="67">
        <f t="shared" si="2"/>
        <v>1.0999999999999878E-2</v>
      </c>
    </row>
    <row r="38" spans="2:12" ht="15.75" customHeight="1" x14ac:dyDescent="0.15">
      <c r="B38" s="78">
        <f t="shared" si="3"/>
        <v>11220.471480200216</v>
      </c>
      <c r="C38" s="79">
        <f t="shared" si="4"/>
        <v>11183.608779016911</v>
      </c>
      <c r="D38" s="75" t="s">
        <v>91</v>
      </c>
      <c r="E38" s="5">
        <v>2043</v>
      </c>
      <c r="J38" s="5">
        <v>2043</v>
      </c>
      <c r="K38" s="66">
        <f t="shared" si="5"/>
        <v>11646.970955003855</v>
      </c>
      <c r="L38" s="67">
        <f t="shared" si="2"/>
        <v>1.0999999999999821E-2</v>
      </c>
    </row>
    <row r="39" spans="2:12" ht="15.75" customHeight="1" x14ac:dyDescent="0.15">
      <c r="B39" s="78">
        <f t="shared" si="3"/>
        <v>11175.589594279416</v>
      </c>
      <c r="C39" s="79">
        <f t="shared" si="4"/>
        <v>11619.76952139857</v>
      </c>
      <c r="D39" s="75" t="s">
        <v>91</v>
      </c>
      <c r="E39" s="5">
        <v>2044</v>
      </c>
      <c r="J39" s="5">
        <v>2044</v>
      </c>
      <c r="K39" s="66">
        <f t="shared" si="5"/>
        <v>11775.087635508897</v>
      </c>
      <c r="L39" s="67">
        <f t="shared" si="2"/>
        <v>1.099999999999993E-2</v>
      </c>
    </row>
    <row r="40" spans="2:12" ht="15.75" customHeight="1" x14ac:dyDescent="0.15">
      <c r="B40" s="77">
        <f t="shared" si="3"/>
        <v>11130.887235902299</v>
      </c>
      <c r="C40" s="79">
        <f t="shared" si="4"/>
        <v>12072.940532733113</v>
      </c>
      <c r="D40" s="75" t="s">
        <v>91</v>
      </c>
      <c r="E40" s="5">
        <v>2045</v>
      </c>
      <c r="J40" s="5">
        <v>2045</v>
      </c>
      <c r="K40" s="66">
        <f t="shared" si="5"/>
        <v>11904.613599499493</v>
      </c>
      <c r="L40" s="67">
        <f t="shared" si="2"/>
        <v>1.0999999999999859E-2</v>
      </c>
    </row>
    <row r="41" spans="2:12" ht="15.75" customHeight="1" x14ac:dyDescent="0.15">
      <c r="B41" s="78">
        <f t="shared" si="3"/>
        <v>11086.36368695869</v>
      </c>
      <c r="C41" s="79">
        <f t="shared" si="4"/>
        <v>12543.785213509704</v>
      </c>
      <c r="D41" s="75" t="s">
        <v>91</v>
      </c>
      <c r="E41" s="5">
        <v>2046</v>
      </c>
      <c r="J41" s="5">
        <v>2046</v>
      </c>
      <c r="K41" s="66">
        <f t="shared" si="5"/>
        <v>12035.564349093986</v>
      </c>
      <c r="L41" s="67">
        <f t="shared" si="2"/>
        <v>1.0999999999999852E-2</v>
      </c>
    </row>
    <row r="42" spans="2:12" ht="15.75" customHeight="1" x14ac:dyDescent="0.15">
      <c r="B42" s="78">
        <f t="shared" si="3"/>
        <v>11042.018232210856</v>
      </c>
      <c r="C42" s="79">
        <f t="shared" si="4"/>
        <v>13032.992836836582</v>
      </c>
      <c r="D42" s="75" t="s">
        <v>91</v>
      </c>
      <c r="E42" s="5">
        <v>2047</v>
      </c>
      <c r="J42" s="5">
        <v>2047</v>
      </c>
      <c r="K42" s="66">
        <f t="shared" si="5"/>
        <v>12167.955556934019</v>
      </c>
      <c r="L42" s="67">
        <f t="shared" si="2"/>
        <v>1.0999999999999973E-2</v>
      </c>
    </row>
    <row r="43" spans="2:12" ht="15.75" customHeight="1" x14ac:dyDescent="0.15">
      <c r="B43" s="77">
        <f t="shared" si="3"/>
        <v>10997.850159282012</v>
      </c>
      <c r="C43" s="79">
        <f t="shared" si="4"/>
        <v>13541.279557473208</v>
      </c>
      <c r="D43" s="75" t="s">
        <v>91</v>
      </c>
      <c r="E43" s="5">
        <v>2048</v>
      </c>
      <c r="J43" s="5">
        <v>2048</v>
      </c>
      <c r="K43" s="66">
        <f t="shared" si="5"/>
        <v>12301.803068060291</v>
      </c>
      <c r="L43" s="67">
        <f t="shared" si="2"/>
        <v>1.0999999999999848E-2</v>
      </c>
    </row>
    <row r="44" spans="2:12" ht="15.75" customHeight="1" x14ac:dyDescent="0.15">
      <c r="B44" s="78">
        <f t="shared" si="3"/>
        <v>10953.858758644885</v>
      </c>
      <c r="C44" s="79">
        <f t="shared" si="4"/>
        <v>14069.389460214663</v>
      </c>
      <c r="D44" s="75" t="s">
        <v>91</v>
      </c>
      <c r="E44" s="5">
        <v>2049</v>
      </c>
      <c r="J44" s="5">
        <v>2049</v>
      </c>
      <c r="K44" s="66">
        <f t="shared" si="5"/>
        <v>12437.122901808954</v>
      </c>
      <c r="L44" s="67">
        <f t="shared" si="2"/>
        <v>1.0999999999999972E-2</v>
      </c>
    </row>
    <row r="45" spans="2:12" ht="15.75" customHeight="1" x14ac:dyDescent="0.15">
      <c r="B45" s="78">
        <f t="shared" si="3"/>
        <v>10910.043323610305</v>
      </c>
      <c r="C45" s="79">
        <f t="shared" si="4"/>
        <v>14618.095649163033</v>
      </c>
      <c r="D45" s="75" t="s">
        <v>91</v>
      </c>
      <c r="E45" s="5">
        <v>2050</v>
      </c>
      <c r="J45" s="5">
        <v>2050</v>
      </c>
      <c r="K45" s="66">
        <f t="shared" si="5"/>
        <v>12573.931253728852</v>
      </c>
      <c r="L45" s="67">
        <f t="shared" si="2"/>
        <v>1.0999999999999894E-2</v>
      </c>
    </row>
    <row r="46" spans="2:12" ht="13" x14ac:dyDescent="0.15">
      <c r="B46" s="77">
        <f t="shared" si="3"/>
        <v>10866.403150315864</v>
      </c>
      <c r="C46" s="79">
        <f t="shared" si="4"/>
        <v>15188.20137948039</v>
      </c>
      <c r="D46" s="75" t="s">
        <v>91</v>
      </c>
      <c r="E46" s="5">
        <v>2051</v>
      </c>
      <c r="J46" s="5">
        <v>2051</v>
      </c>
      <c r="K46" s="66">
        <f t="shared" si="5"/>
        <v>12712.244497519867</v>
      </c>
      <c r="L46" s="67">
        <f t="shared" si="2"/>
        <v>1.0999999999999838E-2</v>
      </c>
    </row>
    <row r="47" spans="2:12" ht="13" x14ac:dyDescent="0.15">
      <c r="B47" s="78">
        <f t="shared" si="3"/>
        <v>10822.937537714601</v>
      </c>
      <c r="C47" s="79">
        <f t="shared" si="4"/>
        <v>15780.541233280124</v>
      </c>
      <c r="D47" s="75" t="s">
        <v>91</v>
      </c>
      <c r="E47" s="5">
        <v>2052</v>
      </c>
      <c r="J47" s="5">
        <v>2052</v>
      </c>
      <c r="K47" s="66">
        <f t="shared" si="5"/>
        <v>12852.079186992583</v>
      </c>
      <c r="L47" s="67">
        <f t="shared" si="2"/>
        <v>1.099999999999984E-2</v>
      </c>
    </row>
    <row r="48" spans="2:12" ht="13" x14ac:dyDescent="0.15">
      <c r="B48" s="78">
        <f t="shared" si="3"/>
        <v>10779.645787563742</v>
      </c>
      <c r="C48" s="79">
        <f t="shared" si="4"/>
        <v>16395.982341378047</v>
      </c>
      <c r="D48" s="75" t="s">
        <v>91</v>
      </c>
      <c r="E48" s="5">
        <v>2053</v>
      </c>
      <c r="J48" s="5">
        <v>2053</v>
      </c>
      <c r="K48" s="66">
        <f t="shared" si="5"/>
        <v>12993.452058049501</v>
      </c>
      <c r="L48" s="67">
        <f t="shared" si="2"/>
        <v>1.0999999999999935E-2</v>
      </c>
    </row>
    <row r="49" spans="2:12" ht="13" x14ac:dyDescent="0.15">
      <c r="B49" s="77">
        <f t="shared" si="3"/>
        <v>10736.527204413487</v>
      </c>
      <c r="C49" s="79">
        <f t="shared" si="4"/>
        <v>17035.425652691789</v>
      </c>
      <c r="D49" s="75" t="s">
        <v>91</v>
      </c>
      <c r="E49" s="5">
        <v>2054</v>
      </c>
      <c r="J49" s="5">
        <v>2054</v>
      </c>
      <c r="K49" s="66">
        <f t="shared" si="5"/>
        <v>13136.380030688044</v>
      </c>
      <c r="L49" s="67">
        <f t="shared" si="2"/>
        <v>1.0999999999999883E-2</v>
      </c>
    </row>
    <row r="50" spans="2:12" ht="13" x14ac:dyDescent="0.15">
      <c r="B50" s="78">
        <f t="shared" si="3"/>
        <v>10693.581095595833</v>
      </c>
      <c r="C50" s="79">
        <f t="shared" si="4"/>
        <v>17699.807253146766</v>
      </c>
      <c r="D50" s="75" t="s">
        <v>91</v>
      </c>
      <c r="E50" s="5">
        <v>2055</v>
      </c>
      <c r="J50" s="5">
        <v>2055</v>
      </c>
      <c r="K50" s="66">
        <f t="shared" si="5"/>
        <v>13280.880211025611</v>
      </c>
      <c r="L50" s="67">
        <f t="shared" si="2"/>
        <v>1.0999999999999899E-2</v>
      </c>
    </row>
    <row r="51" spans="2:12" ht="13" x14ac:dyDescent="0.15">
      <c r="B51" s="78">
        <f t="shared" si="3"/>
        <v>10650.806771213451</v>
      </c>
      <c r="C51" s="79">
        <f t="shared" si="4"/>
        <v>18390.099736019489</v>
      </c>
      <c r="D51" s="75" t="s">
        <v>91</v>
      </c>
      <c r="E51" s="5">
        <v>2056</v>
      </c>
      <c r="J51" s="5">
        <v>2056</v>
      </c>
      <c r="K51" s="66">
        <f t="shared" si="5"/>
        <v>13426.969893346892</v>
      </c>
      <c r="L51" s="67">
        <f t="shared" si="2"/>
        <v>1.0999999999999918E-2</v>
      </c>
    </row>
    <row r="52" spans="2:12" ht="13" x14ac:dyDescent="0.15">
      <c r="B52" s="77">
        <f t="shared" si="3"/>
        <v>10608.203544128597</v>
      </c>
      <c r="C52" s="79">
        <f t="shared" si="4"/>
        <v>19107.313625724248</v>
      </c>
      <c r="D52" s="75" t="s">
        <v>91</v>
      </c>
      <c r="E52" s="5">
        <v>2057</v>
      </c>
      <c r="J52" s="5">
        <v>2057</v>
      </c>
      <c r="K52" s="66">
        <f t="shared" si="5"/>
        <v>13574.666562173707</v>
      </c>
      <c r="L52" s="67">
        <f t="shared" si="2"/>
        <v>1.099999999999993E-2</v>
      </c>
    </row>
    <row r="53" spans="2:12" ht="13" x14ac:dyDescent="0.15">
      <c r="B53" s="78">
        <f t="shared" si="3"/>
        <v>10565.770729952083</v>
      </c>
      <c r="C53" s="79">
        <f t="shared" si="4"/>
        <v>19852.498857127492</v>
      </c>
      <c r="D53" s="75" t="s">
        <v>91</v>
      </c>
      <c r="E53" s="5">
        <v>2058</v>
      </c>
      <c r="J53" s="5">
        <v>2058</v>
      </c>
      <c r="K53" s="66">
        <f t="shared" si="5"/>
        <v>13723.987894357617</v>
      </c>
      <c r="L53" s="67">
        <f t="shared" si="2"/>
        <v>1.0999999999999963E-2</v>
      </c>
    </row>
    <row r="54" spans="2:12" ht="13" x14ac:dyDescent="0.15">
      <c r="B54" s="78">
        <f t="shared" si="3"/>
        <v>10523.507647032275</v>
      </c>
      <c r="C54" s="79">
        <f t="shared" si="4"/>
        <v>20626.746312555464</v>
      </c>
      <c r="D54" s="75" t="s">
        <v>91</v>
      </c>
      <c r="E54" s="5">
        <v>2059</v>
      </c>
      <c r="J54" s="5">
        <v>2059</v>
      </c>
      <c r="K54" s="66">
        <f t="shared" si="5"/>
        <v>13874.951761195549</v>
      </c>
      <c r="L54" s="67">
        <f t="shared" si="2"/>
        <v>1.0999999999999874E-2</v>
      </c>
    </row>
    <row r="55" spans="2:12" ht="13" x14ac:dyDescent="0.15">
      <c r="B55" s="78">
        <f t="shared" si="3"/>
        <v>10481.413616444146</v>
      </c>
      <c r="C55" s="79">
        <f t="shared" si="4"/>
        <v>21431.189418745125</v>
      </c>
      <c r="D55" s="75" t="s">
        <v>91</v>
      </c>
      <c r="E55" s="5">
        <v>2060</v>
      </c>
      <c r="J55" s="5">
        <v>2060</v>
      </c>
      <c r="K55" s="66">
        <f t="shared" si="5"/>
        <v>14027.576230568699</v>
      </c>
      <c r="L55" s="67">
        <f t="shared" si="2"/>
        <v>1.0999999999999899E-2</v>
      </c>
    </row>
    <row r="56" spans="2:12" ht="13" x14ac:dyDescent="0.15">
      <c r="K56" s="82"/>
    </row>
    <row r="57" spans="2:12" ht="13" x14ac:dyDescent="0.15">
      <c r="K57" s="82"/>
    </row>
    <row r="58" spans="2:12" ht="13" x14ac:dyDescent="0.15">
      <c r="K58" s="82"/>
    </row>
    <row r="59" spans="2:12" ht="13" x14ac:dyDescent="0.15">
      <c r="K59" s="82"/>
    </row>
    <row r="60" spans="2:12" ht="13" x14ac:dyDescent="0.15">
      <c r="K60" s="82"/>
    </row>
    <row r="61" spans="2:12" ht="13" x14ac:dyDescent="0.15">
      <c r="K61" s="82"/>
    </row>
    <row r="62" spans="2:12" ht="13" x14ac:dyDescent="0.15">
      <c r="K62" s="82"/>
    </row>
    <row r="63" spans="2:12" ht="13" x14ac:dyDescent="0.15">
      <c r="K63" s="82"/>
    </row>
    <row r="64" spans="2:12" ht="13" x14ac:dyDescent="0.15">
      <c r="K64" s="82"/>
    </row>
    <row r="65" spans="11:11" ht="13" x14ac:dyDescent="0.15">
      <c r="K65" s="82"/>
    </row>
    <row r="66" spans="11:11" ht="13" x14ac:dyDescent="0.15">
      <c r="K66" s="82"/>
    </row>
    <row r="67" spans="11:11" ht="13" x14ac:dyDescent="0.15">
      <c r="K67" s="82"/>
    </row>
    <row r="68" spans="11:11" ht="13" x14ac:dyDescent="0.15">
      <c r="K68" s="82"/>
    </row>
    <row r="69" spans="11:11" ht="13" x14ac:dyDescent="0.15">
      <c r="K69" s="82"/>
    </row>
    <row r="70" spans="11:11" ht="13" x14ac:dyDescent="0.15">
      <c r="K70" s="82"/>
    </row>
    <row r="71" spans="11:11" ht="13" x14ac:dyDescent="0.15">
      <c r="K71" s="82"/>
    </row>
    <row r="72" spans="11:11" ht="13" x14ac:dyDescent="0.15">
      <c r="K72" s="82"/>
    </row>
    <row r="73" spans="11:11" ht="13" x14ac:dyDescent="0.15">
      <c r="K73" s="82"/>
    </row>
    <row r="74" spans="11:11" ht="13" x14ac:dyDescent="0.15">
      <c r="K74" s="82"/>
    </row>
    <row r="75" spans="11:11" ht="13" x14ac:dyDescent="0.15">
      <c r="K75" s="82"/>
    </row>
    <row r="76" spans="11:11" ht="13" x14ac:dyDescent="0.15">
      <c r="K76" s="82"/>
    </row>
    <row r="77" spans="11:11" ht="13" x14ac:dyDescent="0.15">
      <c r="K77" s="82"/>
    </row>
    <row r="78" spans="11:11" ht="13" x14ac:dyDescent="0.15">
      <c r="K78" s="82"/>
    </row>
    <row r="79" spans="11:11" ht="13" x14ac:dyDescent="0.15">
      <c r="K79" s="82"/>
    </row>
    <row r="80" spans="11:11" ht="13" x14ac:dyDescent="0.15">
      <c r="K80" s="82"/>
    </row>
    <row r="81" spans="11:11" ht="13" x14ac:dyDescent="0.15">
      <c r="K81" s="82"/>
    </row>
    <row r="82" spans="11:11" ht="13" x14ac:dyDescent="0.15">
      <c r="K82" s="82"/>
    </row>
    <row r="83" spans="11:11" ht="13" x14ac:dyDescent="0.15">
      <c r="K83" s="82"/>
    </row>
    <row r="84" spans="11:11" ht="13" x14ac:dyDescent="0.15">
      <c r="K84" s="82"/>
    </row>
    <row r="85" spans="11:11" ht="13" x14ac:dyDescent="0.15">
      <c r="K85" s="82"/>
    </row>
    <row r="86" spans="11:11" ht="13" x14ac:dyDescent="0.15">
      <c r="K86" s="82"/>
    </row>
    <row r="87" spans="11:11" ht="13" x14ac:dyDescent="0.15">
      <c r="K87" s="82"/>
    </row>
    <row r="88" spans="11:11" ht="13" x14ac:dyDescent="0.15">
      <c r="K88" s="82"/>
    </row>
    <row r="89" spans="11:11" ht="13" x14ac:dyDescent="0.15">
      <c r="K89" s="82"/>
    </row>
    <row r="90" spans="11:11" ht="13" x14ac:dyDescent="0.15">
      <c r="K90" s="82"/>
    </row>
    <row r="91" spans="11:11" ht="13" x14ac:dyDescent="0.15">
      <c r="K91" s="82"/>
    </row>
    <row r="92" spans="11:11" ht="13" x14ac:dyDescent="0.15">
      <c r="K92" s="82"/>
    </row>
    <row r="93" spans="11:11" ht="13" x14ac:dyDescent="0.15">
      <c r="K93" s="82"/>
    </row>
    <row r="94" spans="11:11" ht="13" x14ac:dyDescent="0.15">
      <c r="K94" s="82"/>
    </row>
    <row r="95" spans="11:11" ht="13" x14ac:dyDescent="0.15">
      <c r="K95" s="82"/>
    </row>
    <row r="96" spans="11:11" ht="13" x14ac:dyDescent="0.15">
      <c r="K96" s="82"/>
    </row>
    <row r="97" spans="11:11" ht="13" x14ac:dyDescent="0.15">
      <c r="K97" s="82"/>
    </row>
    <row r="98" spans="11:11" ht="13" x14ac:dyDescent="0.15">
      <c r="K98" s="82"/>
    </row>
    <row r="99" spans="11:11" ht="13" x14ac:dyDescent="0.15">
      <c r="K99" s="82"/>
    </row>
    <row r="100" spans="11:11" ht="13" x14ac:dyDescent="0.15">
      <c r="K100" s="82"/>
    </row>
    <row r="101" spans="11:11" ht="13" x14ac:dyDescent="0.15">
      <c r="K101" s="82"/>
    </row>
    <row r="102" spans="11:11" ht="13" x14ac:dyDescent="0.15">
      <c r="K102" s="82"/>
    </row>
    <row r="103" spans="11:11" ht="13" x14ac:dyDescent="0.15">
      <c r="K103" s="82"/>
    </row>
    <row r="104" spans="11:11" ht="13" x14ac:dyDescent="0.15">
      <c r="K104" s="82"/>
    </row>
    <row r="105" spans="11:11" ht="13" x14ac:dyDescent="0.15">
      <c r="K105" s="82"/>
    </row>
    <row r="106" spans="11:11" ht="13" x14ac:dyDescent="0.15">
      <c r="K106" s="82"/>
    </row>
    <row r="107" spans="11:11" ht="13" x14ac:dyDescent="0.15">
      <c r="K107" s="82"/>
    </row>
    <row r="108" spans="11:11" ht="13" x14ac:dyDescent="0.15">
      <c r="K108" s="82"/>
    </row>
    <row r="109" spans="11:11" ht="13" x14ac:dyDescent="0.15">
      <c r="K109" s="82"/>
    </row>
    <row r="110" spans="11:11" ht="13" x14ac:dyDescent="0.15">
      <c r="K110" s="82"/>
    </row>
    <row r="111" spans="11:11" ht="13" x14ac:dyDescent="0.15">
      <c r="K111" s="82"/>
    </row>
    <row r="112" spans="11:11" ht="13" x14ac:dyDescent="0.15">
      <c r="K112" s="82"/>
    </row>
    <row r="113" spans="11:11" ht="13" x14ac:dyDescent="0.15">
      <c r="K113" s="82"/>
    </row>
    <row r="114" spans="11:11" ht="13" x14ac:dyDescent="0.15">
      <c r="K114" s="82"/>
    </row>
    <row r="115" spans="11:11" ht="13" x14ac:dyDescent="0.15">
      <c r="K115" s="82"/>
    </row>
    <row r="116" spans="11:11" ht="13" x14ac:dyDescent="0.15">
      <c r="K116" s="82"/>
    </row>
    <row r="117" spans="11:11" ht="13" x14ac:dyDescent="0.15">
      <c r="K117" s="82"/>
    </row>
    <row r="118" spans="11:11" ht="13" x14ac:dyDescent="0.15">
      <c r="K118" s="82"/>
    </row>
    <row r="119" spans="11:11" ht="13" x14ac:dyDescent="0.15">
      <c r="K119" s="82"/>
    </row>
    <row r="120" spans="11:11" ht="13" x14ac:dyDescent="0.15">
      <c r="K120" s="82"/>
    </row>
    <row r="121" spans="11:11" ht="13" x14ac:dyDescent="0.15">
      <c r="K121" s="82"/>
    </row>
    <row r="122" spans="11:11" ht="13" x14ac:dyDescent="0.15">
      <c r="K122" s="82"/>
    </row>
    <row r="123" spans="11:11" ht="13" x14ac:dyDescent="0.15">
      <c r="K123" s="82"/>
    </row>
    <row r="124" spans="11:11" ht="13" x14ac:dyDescent="0.15">
      <c r="K124" s="82"/>
    </row>
    <row r="125" spans="11:11" ht="13" x14ac:dyDescent="0.15">
      <c r="K125" s="82"/>
    </row>
    <row r="126" spans="11:11" ht="13" x14ac:dyDescent="0.15">
      <c r="K126" s="82"/>
    </row>
    <row r="127" spans="11:11" ht="13" x14ac:dyDescent="0.15">
      <c r="K127" s="82"/>
    </row>
    <row r="128" spans="11:11" ht="13" x14ac:dyDescent="0.15">
      <c r="K128" s="82"/>
    </row>
    <row r="129" spans="11:11" ht="13" x14ac:dyDescent="0.15">
      <c r="K129" s="82"/>
    </row>
    <row r="130" spans="11:11" ht="13" x14ac:dyDescent="0.15">
      <c r="K130" s="82"/>
    </row>
    <row r="131" spans="11:11" ht="13" x14ac:dyDescent="0.15">
      <c r="K131" s="82"/>
    </row>
    <row r="132" spans="11:11" ht="13" x14ac:dyDescent="0.15">
      <c r="K132" s="82"/>
    </row>
    <row r="133" spans="11:11" ht="13" x14ac:dyDescent="0.15">
      <c r="K133" s="82"/>
    </row>
    <row r="134" spans="11:11" ht="13" x14ac:dyDescent="0.15">
      <c r="K134" s="82"/>
    </row>
    <row r="135" spans="11:11" ht="13" x14ac:dyDescent="0.15">
      <c r="K135" s="82"/>
    </row>
    <row r="136" spans="11:11" ht="13" x14ac:dyDescent="0.15">
      <c r="K136" s="82"/>
    </row>
    <row r="137" spans="11:11" ht="13" x14ac:dyDescent="0.15">
      <c r="K137" s="82"/>
    </row>
    <row r="138" spans="11:11" ht="13" x14ac:dyDescent="0.15">
      <c r="K138" s="82"/>
    </row>
    <row r="139" spans="11:11" ht="13" x14ac:dyDescent="0.15">
      <c r="K139" s="82"/>
    </row>
    <row r="140" spans="11:11" ht="13" x14ac:dyDescent="0.15">
      <c r="K140" s="82"/>
    </row>
    <row r="141" spans="11:11" ht="13" x14ac:dyDescent="0.15">
      <c r="K141" s="82"/>
    </row>
    <row r="142" spans="11:11" ht="13" x14ac:dyDescent="0.15">
      <c r="K142" s="82"/>
    </row>
    <row r="143" spans="11:11" ht="13" x14ac:dyDescent="0.15">
      <c r="K143" s="82"/>
    </row>
    <row r="144" spans="11:11" ht="13" x14ac:dyDescent="0.15">
      <c r="K144" s="82"/>
    </row>
    <row r="145" spans="11:11" ht="13" x14ac:dyDescent="0.15">
      <c r="K145" s="82"/>
    </row>
    <row r="146" spans="11:11" ht="13" x14ac:dyDescent="0.15">
      <c r="K146" s="82"/>
    </row>
    <row r="147" spans="11:11" ht="13" x14ac:dyDescent="0.15">
      <c r="K147" s="82"/>
    </row>
    <row r="148" spans="11:11" ht="13" x14ac:dyDescent="0.15">
      <c r="K148" s="82"/>
    </row>
    <row r="149" spans="11:11" ht="13" x14ac:dyDescent="0.15">
      <c r="K149" s="82"/>
    </row>
    <row r="150" spans="11:11" ht="13" x14ac:dyDescent="0.15">
      <c r="K150" s="82"/>
    </row>
    <row r="151" spans="11:11" ht="13" x14ac:dyDescent="0.15">
      <c r="K151" s="82"/>
    </row>
    <row r="152" spans="11:11" ht="13" x14ac:dyDescent="0.15">
      <c r="K152" s="82"/>
    </row>
    <row r="153" spans="11:11" ht="13" x14ac:dyDescent="0.15">
      <c r="K153" s="82"/>
    </row>
    <row r="154" spans="11:11" ht="13" x14ac:dyDescent="0.15">
      <c r="K154" s="82"/>
    </row>
    <row r="155" spans="11:11" ht="13" x14ac:dyDescent="0.15">
      <c r="K155" s="82"/>
    </row>
    <row r="156" spans="11:11" ht="13" x14ac:dyDescent="0.15">
      <c r="K156" s="82"/>
    </row>
    <row r="157" spans="11:11" ht="13" x14ac:dyDescent="0.15">
      <c r="K157" s="82"/>
    </row>
    <row r="158" spans="11:11" ht="13" x14ac:dyDescent="0.15">
      <c r="K158" s="82"/>
    </row>
    <row r="159" spans="11:11" ht="13" x14ac:dyDescent="0.15">
      <c r="K159" s="82"/>
    </row>
    <row r="160" spans="11:11" ht="13" x14ac:dyDescent="0.15">
      <c r="K160" s="82"/>
    </row>
    <row r="161" spans="11:11" ht="13" x14ac:dyDescent="0.15">
      <c r="K161" s="82"/>
    </row>
    <row r="162" spans="11:11" ht="13" x14ac:dyDescent="0.15">
      <c r="K162" s="82"/>
    </row>
    <row r="163" spans="11:11" ht="13" x14ac:dyDescent="0.15">
      <c r="K163" s="82"/>
    </row>
    <row r="164" spans="11:11" ht="13" x14ac:dyDescent="0.15">
      <c r="K164" s="82"/>
    </row>
    <row r="165" spans="11:11" ht="13" x14ac:dyDescent="0.15">
      <c r="K165" s="82"/>
    </row>
    <row r="166" spans="11:11" ht="13" x14ac:dyDescent="0.15">
      <c r="K166" s="82"/>
    </row>
    <row r="167" spans="11:11" ht="13" x14ac:dyDescent="0.15">
      <c r="K167" s="82"/>
    </row>
    <row r="168" spans="11:11" ht="13" x14ac:dyDescent="0.15">
      <c r="K168" s="82"/>
    </row>
    <row r="169" spans="11:11" ht="13" x14ac:dyDescent="0.15">
      <c r="K169" s="82"/>
    </row>
    <row r="170" spans="11:11" ht="13" x14ac:dyDescent="0.15">
      <c r="K170" s="82"/>
    </row>
    <row r="171" spans="11:11" ht="13" x14ac:dyDescent="0.15">
      <c r="K171" s="82"/>
    </row>
    <row r="172" spans="11:11" ht="13" x14ac:dyDescent="0.15">
      <c r="K172" s="82"/>
    </row>
    <row r="173" spans="11:11" ht="13" x14ac:dyDescent="0.15">
      <c r="K173" s="82"/>
    </row>
    <row r="174" spans="11:11" ht="13" x14ac:dyDescent="0.15">
      <c r="K174" s="82"/>
    </row>
    <row r="175" spans="11:11" ht="13" x14ac:dyDescent="0.15">
      <c r="K175" s="82"/>
    </row>
    <row r="176" spans="11:11" ht="13" x14ac:dyDescent="0.15">
      <c r="K176" s="82"/>
    </row>
    <row r="177" spans="11:11" ht="13" x14ac:dyDescent="0.15">
      <c r="K177" s="82"/>
    </row>
    <row r="178" spans="11:11" ht="13" x14ac:dyDescent="0.15">
      <c r="K178" s="82"/>
    </row>
    <row r="179" spans="11:11" ht="13" x14ac:dyDescent="0.15">
      <c r="K179" s="82"/>
    </row>
    <row r="180" spans="11:11" ht="13" x14ac:dyDescent="0.15">
      <c r="K180" s="82"/>
    </row>
    <row r="181" spans="11:11" ht="13" x14ac:dyDescent="0.15">
      <c r="K181" s="82"/>
    </row>
    <row r="182" spans="11:11" ht="13" x14ac:dyDescent="0.15">
      <c r="K182" s="82"/>
    </row>
    <row r="183" spans="11:11" ht="13" x14ac:dyDescent="0.15">
      <c r="K183" s="82"/>
    </row>
    <row r="184" spans="11:11" ht="13" x14ac:dyDescent="0.15">
      <c r="K184" s="82"/>
    </row>
    <row r="185" spans="11:11" ht="13" x14ac:dyDescent="0.15">
      <c r="K185" s="82"/>
    </row>
    <row r="186" spans="11:11" ht="13" x14ac:dyDescent="0.15">
      <c r="K186" s="82"/>
    </row>
    <row r="187" spans="11:11" ht="13" x14ac:dyDescent="0.15">
      <c r="K187" s="82"/>
    </row>
    <row r="188" spans="11:11" ht="13" x14ac:dyDescent="0.15">
      <c r="K188" s="82"/>
    </row>
    <row r="189" spans="11:11" ht="13" x14ac:dyDescent="0.15">
      <c r="K189" s="82"/>
    </row>
    <row r="190" spans="11:11" ht="13" x14ac:dyDescent="0.15">
      <c r="K190" s="82"/>
    </row>
    <row r="191" spans="11:11" ht="13" x14ac:dyDescent="0.15">
      <c r="K191" s="82"/>
    </row>
    <row r="192" spans="11:11" ht="13" x14ac:dyDescent="0.15">
      <c r="K192" s="82"/>
    </row>
    <row r="193" spans="11:11" ht="13" x14ac:dyDescent="0.15">
      <c r="K193" s="82"/>
    </row>
    <row r="194" spans="11:11" ht="13" x14ac:dyDescent="0.15">
      <c r="K194" s="82"/>
    </row>
    <row r="195" spans="11:11" ht="13" x14ac:dyDescent="0.15">
      <c r="K195" s="82"/>
    </row>
    <row r="196" spans="11:11" ht="13" x14ac:dyDescent="0.15">
      <c r="K196" s="82"/>
    </row>
    <row r="197" spans="11:11" ht="13" x14ac:dyDescent="0.15">
      <c r="K197" s="82"/>
    </row>
    <row r="198" spans="11:11" ht="13" x14ac:dyDescent="0.15">
      <c r="K198" s="82"/>
    </row>
    <row r="199" spans="11:11" ht="13" x14ac:dyDescent="0.15">
      <c r="K199" s="82"/>
    </row>
    <row r="200" spans="11:11" ht="13" x14ac:dyDescent="0.15">
      <c r="K200" s="82"/>
    </row>
    <row r="201" spans="11:11" ht="13" x14ac:dyDescent="0.15">
      <c r="K201" s="82"/>
    </row>
    <row r="202" spans="11:11" ht="13" x14ac:dyDescent="0.15">
      <c r="K202" s="82"/>
    </row>
    <row r="203" spans="11:11" ht="13" x14ac:dyDescent="0.15">
      <c r="K203" s="82"/>
    </row>
    <row r="204" spans="11:11" ht="13" x14ac:dyDescent="0.15">
      <c r="K204" s="82"/>
    </row>
    <row r="205" spans="11:11" ht="13" x14ac:dyDescent="0.15">
      <c r="K205" s="82"/>
    </row>
    <row r="206" spans="11:11" ht="13" x14ac:dyDescent="0.15">
      <c r="K206" s="82"/>
    </row>
    <row r="207" spans="11:11" ht="13" x14ac:dyDescent="0.15">
      <c r="K207" s="82"/>
    </row>
    <row r="208" spans="11:11" ht="13" x14ac:dyDescent="0.15">
      <c r="K208" s="82"/>
    </row>
    <row r="209" spans="11:11" ht="13" x14ac:dyDescent="0.15">
      <c r="K209" s="82"/>
    </row>
    <row r="210" spans="11:11" ht="13" x14ac:dyDescent="0.15">
      <c r="K210" s="82"/>
    </row>
    <row r="211" spans="11:11" ht="13" x14ac:dyDescent="0.15">
      <c r="K211" s="82"/>
    </row>
    <row r="212" spans="11:11" ht="13" x14ac:dyDescent="0.15">
      <c r="K212" s="82"/>
    </row>
    <row r="213" spans="11:11" ht="13" x14ac:dyDescent="0.15">
      <c r="K213" s="82"/>
    </row>
    <row r="214" spans="11:11" ht="13" x14ac:dyDescent="0.15">
      <c r="K214" s="82"/>
    </row>
    <row r="215" spans="11:11" ht="13" x14ac:dyDescent="0.15">
      <c r="K215" s="82"/>
    </row>
    <row r="216" spans="11:11" ht="13" x14ac:dyDescent="0.15">
      <c r="K216" s="82"/>
    </row>
    <row r="217" spans="11:11" ht="13" x14ac:dyDescent="0.15">
      <c r="K217" s="82"/>
    </row>
    <row r="218" spans="11:11" ht="13" x14ac:dyDescent="0.15">
      <c r="K218" s="82"/>
    </row>
    <row r="219" spans="11:11" ht="13" x14ac:dyDescent="0.15">
      <c r="K219" s="82"/>
    </row>
    <row r="220" spans="11:11" ht="13" x14ac:dyDescent="0.15">
      <c r="K220" s="82"/>
    </row>
    <row r="221" spans="11:11" ht="13" x14ac:dyDescent="0.15">
      <c r="K221" s="82"/>
    </row>
    <row r="222" spans="11:11" ht="13" x14ac:dyDescent="0.15">
      <c r="K222" s="82"/>
    </row>
    <row r="223" spans="11:11" ht="13" x14ac:dyDescent="0.15">
      <c r="K223" s="82"/>
    </row>
    <row r="224" spans="11:11" ht="13" x14ac:dyDescent="0.15">
      <c r="K224" s="82"/>
    </row>
    <row r="225" spans="11:11" ht="13" x14ac:dyDescent="0.15">
      <c r="K225" s="82"/>
    </row>
    <row r="226" spans="11:11" ht="13" x14ac:dyDescent="0.15">
      <c r="K226" s="82"/>
    </row>
    <row r="227" spans="11:11" ht="13" x14ac:dyDescent="0.15">
      <c r="K227" s="82"/>
    </row>
    <row r="228" spans="11:11" ht="13" x14ac:dyDescent="0.15">
      <c r="K228" s="82"/>
    </row>
    <row r="229" spans="11:11" ht="13" x14ac:dyDescent="0.15">
      <c r="K229" s="82"/>
    </row>
    <row r="230" spans="11:11" ht="13" x14ac:dyDescent="0.15">
      <c r="K230" s="82"/>
    </row>
    <row r="231" spans="11:11" ht="13" x14ac:dyDescent="0.15">
      <c r="K231" s="82"/>
    </row>
    <row r="232" spans="11:11" ht="13" x14ac:dyDescent="0.15">
      <c r="K232" s="82"/>
    </row>
    <row r="233" spans="11:11" ht="13" x14ac:dyDescent="0.15">
      <c r="K233" s="82"/>
    </row>
    <row r="234" spans="11:11" ht="13" x14ac:dyDescent="0.15">
      <c r="K234" s="82"/>
    </row>
    <row r="235" spans="11:11" ht="13" x14ac:dyDescent="0.15">
      <c r="K235" s="82"/>
    </row>
    <row r="236" spans="11:11" ht="13" x14ac:dyDescent="0.15">
      <c r="K236" s="82"/>
    </row>
    <row r="237" spans="11:11" ht="13" x14ac:dyDescent="0.15">
      <c r="K237" s="82"/>
    </row>
    <row r="238" spans="11:11" ht="13" x14ac:dyDescent="0.15">
      <c r="K238" s="82"/>
    </row>
    <row r="239" spans="11:11" ht="13" x14ac:dyDescent="0.15">
      <c r="K239" s="82"/>
    </row>
    <row r="240" spans="11:11" ht="13" x14ac:dyDescent="0.15">
      <c r="K240" s="82"/>
    </row>
    <row r="241" spans="11:11" ht="13" x14ac:dyDescent="0.15">
      <c r="K241" s="82"/>
    </row>
    <row r="242" spans="11:11" ht="13" x14ac:dyDescent="0.15">
      <c r="K242" s="82"/>
    </row>
    <row r="243" spans="11:11" ht="13" x14ac:dyDescent="0.15">
      <c r="K243" s="82"/>
    </row>
    <row r="244" spans="11:11" ht="13" x14ac:dyDescent="0.15">
      <c r="K244" s="82"/>
    </row>
    <row r="245" spans="11:11" ht="13" x14ac:dyDescent="0.15">
      <c r="K245" s="82"/>
    </row>
    <row r="246" spans="11:11" ht="13" x14ac:dyDescent="0.15">
      <c r="K246" s="82"/>
    </row>
    <row r="247" spans="11:11" ht="13" x14ac:dyDescent="0.15">
      <c r="K247" s="82"/>
    </row>
    <row r="248" spans="11:11" ht="13" x14ac:dyDescent="0.15">
      <c r="K248" s="82"/>
    </row>
    <row r="249" spans="11:11" ht="13" x14ac:dyDescent="0.15">
      <c r="K249" s="82"/>
    </row>
    <row r="250" spans="11:11" ht="13" x14ac:dyDescent="0.15">
      <c r="K250" s="82"/>
    </row>
    <row r="251" spans="11:11" ht="13" x14ac:dyDescent="0.15">
      <c r="K251" s="82"/>
    </row>
    <row r="252" spans="11:11" ht="13" x14ac:dyDescent="0.15">
      <c r="K252" s="82"/>
    </row>
    <row r="253" spans="11:11" ht="13" x14ac:dyDescent="0.15">
      <c r="K253" s="82"/>
    </row>
    <row r="254" spans="11:11" ht="13" x14ac:dyDescent="0.15">
      <c r="K254" s="82"/>
    </row>
    <row r="255" spans="11:11" ht="13" x14ac:dyDescent="0.15">
      <c r="K255" s="82"/>
    </row>
    <row r="256" spans="11:11" ht="13" x14ac:dyDescent="0.15">
      <c r="K256" s="82"/>
    </row>
    <row r="257" spans="11:11" ht="13" x14ac:dyDescent="0.15">
      <c r="K257" s="82"/>
    </row>
    <row r="258" spans="11:11" ht="13" x14ac:dyDescent="0.15">
      <c r="K258" s="82"/>
    </row>
    <row r="259" spans="11:11" ht="13" x14ac:dyDescent="0.15">
      <c r="K259" s="82"/>
    </row>
    <row r="260" spans="11:11" ht="13" x14ac:dyDescent="0.15">
      <c r="K260" s="82"/>
    </row>
    <row r="261" spans="11:11" ht="13" x14ac:dyDescent="0.15">
      <c r="K261" s="82"/>
    </row>
    <row r="262" spans="11:11" ht="13" x14ac:dyDescent="0.15">
      <c r="K262" s="82"/>
    </row>
    <row r="263" spans="11:11" ht="13" x14ac:dyDescent="0.15">
      <c r="K263" s="82"/>
    </row>
    <row r="264" spans="11:11" ht="13" x14ac:dyDescent="0.15">
      <c r="K264" s="82"/>
    </row>
    <row r="265" spans="11:11" ht="13" x14ac:dyDescent="0.15">
      <c r="K265" s="82"/>
    </row>
    <row r="266" spans="11:11" ht="13" x14ac:dyDescent="0.15">
      <c r="K266" s="82"/>
    </row>
    <row r="267" spans="11:11" ht="13" x14ac:dyDescent="0.15">
      <c r="K267" s="82"/>
    </row>
    <row r="268" spans="11:11" ht="13" x14ac:dyDescent="0.15">
      <c r="K268" s="82"/>
    </row>
    <row r="269" spans="11:11" ht="13" x14ac:dyDescent="0.15">
      <c r="K269" s="82"/>
    </row>
    <row r="270" spans="11:11" ht="13" x14ac:dyDescent="0.15">
      <c r="K270" s="82"/>
    </row>
    <row r="271" spans="11:11" ht="13" x14ac:dyDescent="0.15">
      <c r="K271" s="82"/>
    </row>
    <row r="272" spans="11:11" ht="13" x14ac:dyDescent="0.15">
      <c r="K272" s="82"/>
    </row>
    <row r="273" spans="11:11" ht="13" x14ac:dyDescent="0.15">
      <c r="K273" s="82"/>
    </row>
    <row r="274" spans="11:11" ht="13" x14ac:dyDescent="0.15">
      <c r="K274" s="82"/>
    </row>
    <row r="275" spans="11:11" ht="13" x14ac:dyDescent="0.15">
      <c r="K275" s="82"/>
    </row>
    <row r="276" spans="11:11" ht="13" x14ac:dyDescent="0.15">
      <c r="K276" s="82"/>
    </row>
    <row r="277" spans="11:11" ht="13" x14ac:dyDescent="0.15">
      <c r="K277" s="82"/>
    </row>
    <row r="278" spans="11:11" ht="13" x14ac:dyDescent="0.15">
      <c r="K278" s="82"/>
    </row>
    <row r="279" spans="11:11" ht="13" x14ac:dyDescent="0.15">
      <c r="K279" s="82"/>
    </row>
    <row r="280" spans="11:11" ht="13" x14ac:dyDescent="0.15">
      <c r="K280" s="82"/>
    </row>
    <row r="281" spans="11:11" ht="13" x14ac:dyDescent="0.15">
      <c r="K281" s="82"/>
    </row>
    <row r="282" spans="11:11" ht="13" x14ac:dyDescent="0.15">
      <c r="K282" s="82"/>
    </row>
    <row r="283" spans="11:11" ht="13" x14ac:dyDescent="0.15">
      <c r="K283" s="82"/>
    </row>
    <row r="284" spans="11:11" ht="13" x14ac:dyDescent="0.15">
      <c r="K284" s="82"/>
    </row>
    <row r="285" spans="11:11" ht="13" x14ac:dyDescent="0.15">
      <c r="K285" s="82"/>
    </row>
    <row r="286" spans="11:11" ht="13" x14ac:dyDescent="0.15">
      <c r="K286" s="82"/>
    </row>
    <row r="287" spans="11:11" ht="13" x14ac:dyDescent="0.15">
      <c r="K287" s="82"/>
    </row>
    <row r="288" spans="11:11" ht="13" x14ac:dyDescent="0.15">
      <c r="K288" s="82"/>
    </row>
    <row r="289" spans="11:11" ht="13" x14ac:dyDescent="0.15">
      <c r="K289" s="82"/>
    </row>
    <row r="290" spans="11:11" ht="13" x14ac:dyDescent="0.15">
      <c r="K290" s="82"/>
    </row>
    <row r="291" spans="11:11" ht="13" x14ac:dyDescent="0.15">
      <c r="K291" s="82"/>
    </row>
    <row r="292" spans="11:11" ht="13" x14ac:dyDescent="0.15">
      <c r="K292" s="82"/>
    </row>
    <row r="293" spans="11:11" ht="13" x14ac:dyDescent="0.15">
      <c r="K293" s="82"/>
    </row>
    <row r="294" spans="11:11" ht="13" x14ac:dyDescent="0.15">
      <c r="K294" s="82"/>
    </row>
    <row r="295" spans="11:11" ht="13" x14ac:dyDescent="0.15">
      <c r="K295" s="82"/>
    </row>
    <row r="296" spans="11:11" ht="13" x14ac:dyDescent="0.15">
      <c r="K296" s="82"/>
    </row>
    <row r="297" spans="11:11" ht="13" x14ac:dyDescent="0.15">
      <c r="K297" s="82"/>
    </row>
    <row r="298" spans="11:11" ht="13" x14ac:dyDescent="0.15">
      <c r="K298" s="82"/>
    </row>
    <row r="299" spans="11:11" ht="13" x14ac:dyDescent="0.15">
      <c r="K299" s="82"/>
    </row>
    <row r="300" spans="11:11" ht="13" x14ac:dyDescent="0.15">
      <c r="K300" s="82"/>
    </row>
    <row r="301" spans="11:11" ht="13" x14ac:dyDescent="0.15">
      <c r="K301" s="82"/>
    </row>
    <row r="302" spans="11:11" ht="13" x14ac:dyDescent="0.15">
      <c r="K302" s="82"/>
    </row>
    <row r="303" spans="11:11" ht="13" x14ac:dyDescent="0.15">
      <c r="K303" s="82"/>
    </row>
    <row r="304" spans="11:11" ht="13" x14ac:dyDescent="0.15">
      <c r="K304" s="82"/>
    </row>
    <row r="305" spans="11:11" ht="13" x14ac:dyDescent="0.15">
      <c r="K305" s="82"/>
    </row>
    <row r="306" spans="11:11" ht="13" x14ac:dyDescent="0.15">
      <c r="K306" s="82"/>
    </row>
    <row r="307" spans="11:11" ht="13" x14ac:dyDescent="0.15">
      <c r="K307" s="82"/>
    </row>
    <row r="308" spans="11:11" ht="13" x14ac:dyDescent="0.15">
      <c r="K308" s="82"/>
    </row>
    <row r="309" spans="11:11" ht="13" x14ac:dyDescent="0.15">
      <c r="K309" s="82"/>
    </row>
    <row r="310" spans="11:11" ht="13" x14ac:dyDescent="0.15">
      <c r="K310" s="82"/>
    </row>
    <row r="311" spans="11:11" ht="13" x14ac:dyDescent="0.15">
      <c r="K311" s="82"/>
    </row>
    <row r="312" spans="11:11" ht="13" x14ac:dyDescent="0.15">
      <c r="K312" s="82"/>
    </row>
    <row r="313" spans="11:11" ht="13" x14ac:dyDescent="0.15">
      <c r="K313" s="82"/>
    </row>
    <row r="314" spans="11:11" ht="13" x14ac:dyDescent="0.15">
      <c r="K314" s="82"/>
    </row>
    <row r="315" spans="11:11" ht="13" x14ac:dyDescent="0.15">
      <c r="K315" s="82"/>
    </row>
    <row r="316" spans="11:11" ht="13" x14ac:dyDescent="0.15">
      <c r="K316" s="82"/>
    </row>
    <row r="317" spans="11:11" ht="13" x14ac:dyDescent="0.15">
      <c r="K317" s="82"/>
    </row>
    <row r="318" spans="11:11" ht="13" x14ac:dyDescent="0.15">
      <c r="K318" s="82"/>
    </row>
    <row r="319" spans="11:11" ht="13" x14ac:dyDescent="0.15">
      <c r="K319" s="82"/>
    </row>
    <row r="320" spans="11:11" ht="13" x14ac:dyDescent="0.15">
      <c r="K320" s="82"/>
    </row>
    <row r="321" spans="11:11" ht="13" x14ac:dyDescent="0.15">
      <c r="K321" s="82"/>
    </row>
    <row r="322" spans="11:11" ht="13" x14ac:dyDescent="0.15">
      <c r="K322" s="82"/>
    </row>
    <row r="323" spans="11:11" ht="13" x14ac:dyDescent="0.15">
      <c r="K323" s="82"/>
    </row>
    <row r="324" spans="11:11" ht="13" x14ac:dyDescent="0.15">
      <c r="K324" s="82"/>
    </row>
    <row r="325" spans="11:11" ht="13" x14ac:dyDescent="0.15">
      <c r="K325" s="82"/>
    </row>
    <row r="326" spans="11:11" ht="13" x14ac:dyDescent="0.15">
      <c r="K326" s="82"/>
    </row>
    <row r="327" spans="11:11" ht="13" x14ac:dyDescent="0.15">
      <c r="K327" s="82"/>
    </row>
    <row r="328" spans="11:11" ht="13" x14ac:dyDescent="0.15">
      <c r="K328" s="82"/>
    </row>
    <row r="329" spans="11:11" ht="13" x14ac:dyDescent="0.15">
      <c r="K329" s="82"/>
    </row>
    <row r="330" spans="11:11" ht="13" x14ac:dyDescent="0.15">
      <c r="K330" s="82"/>
    </row>
    <row r="331" spans="11:11" ht="13" x14ac:dyDescent="0.15">
      <c r="K331" s="82"/>
    </row>
    <row r="332" spans="11:11" ht="13" x14ac:dyDescent="0.15">
      <c r="K332" s="82"/>
    </row>
    <row r="333" spans="11:11" ht="13" x14ac:dyDescent="0.15">
      <c r="K333" s="82"/>
    </row>
    <row r="334" spans="11:11" ht="13" x14ac:dyDescent="0.15">
      <c r="K334" s="82"/>
    </row>
    <row r="335" spans="11:11" ht="13" x14ac:dyDescent="0.15">
      <c r="K335" s="82"/>
    </row>
    <row r="336" spans="11:11" ht="13" x14ac:dyDescent="0.15">
      <c r="K336" s="82"/>
    </row>
    <row r="337" spans="11:11" ht="13" x14ac:dyDescent="0.15">
      <c r="K337" s="82"/>
    </row>
    <row r="338" spans="11:11" ht="13" x14ac:dyDescent="0.15">
      <c r="K338" s="82"/>
    </row>
    <row r="339" spans="11:11" ht="13" x14ac:dyDescent="0.15">
      <c r="K339" s="82"/>
    </row>
    <row r="340" spans="11:11" ht="13" x14ac:dyDescent="0.15">
      <c r="K340" s="82"/>
    </row>
    <row r="341" spans="11:11" ht="13" x14ac:dyDescent="0.15">
      <c r="K341" s="82"/>
    </row>
    <row r="342" spans="11:11" ht="13" x14ac:dyDescent="0.15">
      <c r="K342" s="82"/>
    </row>
    <row r="343" spans="11:11" ht="13" x14ac:dyDescent="0.15">
      <c r="K343" s="82"/>
    </row>
    <row r="344" spans="11:11" ht="13" x14ac:dyDescent="0.15">
      <c r="K344" s="82"/>
    </row>
    <row r="345" spans="11:11" ht="13" x14ac:dyDescent="0.15">
      <c r="K345" s="82"/>
    </row>
    <row r="346" spans="11:11" ht="13" x14ac:dyDescent="0.15">
      <c r="K346" s="82"/>
    </row>
    <row r="347" spans="11:11" ht="13" x14ac:dyDescent="0.15">
      <c r="K347" s="82"/>
    </row>
    <row r="348" spans="11:11" ht="13" x14ac:dyDescent="0.15">
      <c r="K348" s="82"/>
    </row>
    <row r="349" spans="11:11" ht="13" x14ac:dyDescent="0.15">
      <c r="K349" s="82"/>
    </row>
    <row r="350" spans="11:11" ht="13" x14ac:dyDescent="0.15">
      <c r="K350" s="82"/>
    </row>
    <row r="351" spans="11:11" ht="13" x14ac:dyDescent="0.15">
      <c r="K351" s="82"/>
    </row>
    <row r="352" spans="11:11" ht="13" x14ac:dyDescent="0.15">
      <c r="K352" s="82"/>
    </row>
    <row r="353" spans="11:11" ht="13" x14ac:dyDescent="0.15">
      <c r="K353" s="82"/>
    </row>
    <row r="354" spans="11:11" ht="13" x14ac:dyDescent="0.15">
      <c r="K354" s="82"/>
    </row>
    <row r="355" spans="11:11" ht="13" x14ac:dyDescent="0.15">
      <c r="K355" s="82"/>
    </row>
    <row r="356" spans="11:11" ht="13" x14ac:dyDescent="0.15">
      <c r="K356" s="82"/>
    </row>
    <row r="357" spans="11:11" ht="13" x14ac:dyDescent="0.15">
      <c r="K357" s="82"/>
    </row>
    <row r="358" spans="11:11" ht="13" x14ac:dyDescent="0.15">
      <c r="K358" s="82"/>
    </row>
    <row r="359" spans="11:11" ht="13" x14ac:dyDescent="0.15">
      <c r="K359" s="82"/>
    </row>
    <row r="360" spans="11:11" ht="13" x14ac:dyDescent="0.15">
      <c r="K360" s="82"/>
    </row>
    <row r="361" spans="11:11" ht="13" x14ac:dyDescent="0.15">
      <c r="K361" s="82"/>
    </row>
    <row r="362" spans="11:11" ht="13" x14ac:dyDescent="0.15">
      <c r="K362" s="82"/>
    </row>
    <row r="363" spans="11:11" ht="13" x14ac:dyDescent="0.15">
      <c r="K363" s="82"/>
    </row>
    <row r="364" spans="11:11" ht="13" x14ac:dyDescent="0.15">
      <c r="K364" s="82"/>
    </row>
    <row r="365" spans="11:11" ht="13" x14ac:dyDescent="0.15">
      <c r="K365" s="82"/>
    </row>
    <row r="366" spans="11:11" ht="13" x14ac:dyDescent="0.15">
      <c r="K366" s="82"/>
    </row>
    <row r="367" spans="11:11" ht="13" x14ac:dyDescent="0.15">
      <c r="K367" s="82"/>
    </row>
    <row r="368" spans="11:11" ht="13" x14ac:dyDescent="0.15">
      <c r="K368" s="82"/>
    </row>
    <row r="369" spans="11:11" ht="13" x14ac:dyDescent="0.15">
      <c r="K369" s="82"/>
    </row>
    <row r="370" spans="11:11" ht="13" x14ac:dyDescent="0.15">
      <c r="K370" s="82"/>
    </row>
    <row r="371" spans="11:11" ht="13" x14ac:dyDescent="0.15">
      <c r="K371" s="82"/>
    </row>
    <row r="372" spans="11:11" ht="13" x14ac:dyDescent="0.15">
      <c r="K372" s="82"/>
    </row>
    <row r="373" spans="11:11" ht="13" x14ac:dyDescent="0.15">
      <c r="K373" s="82"/>
    </row>
    <row r="374" spans="11:11" ht="13" x14ac:dyDescent="0.15">
      <c r="K374" s="82"/>
    </row>
    <row r="375" spans="11:11" ht="13" x14ac:dyDescent="0.15">
      <c r="K375" s="82"/>
    </row>
    <row r="376" spans="11:11" ht="13" x14ac:dyDescent="0.15">
      <c r="K376" s="82"/>
    </row>
    <row r="377" spans="11:11" ht="13" x14ac:dyDescent="0.15">
      <c r="K377" s="82"/>
    </row>
    <row r="378" spans="11:11" ht="13" x14ac:dyDescent="0.15">
      <c r="K378" s="82"/>
    </row>
    <row r="379" spans="11:11" ht="13" x14ac:dyDescent="0.15">
      <c r="K379" s="82"/>
    </row>
    <row r="380" spans="11:11" ht="13" x14ac:dyDescent="0.15">
      <c r="K380" s="82"/>
    </row>
    <row r="381" spans="11:11" ht="13" x14ac:dyDescent="0.15">
      <c r="K381" s="82"/>
    </row>
    <row r="382" spans="11:11" ht="13" x14ac:dyDescent="0.15">
      <c r="K382" s="82"/>
    </row>
    <row r="383" spans="11:11" ht="13" x14ac:dyDescent="0.15">
      <c r="K383" s="82"/>
    </row>
    <row r="384" spans="11:11" ht="13" x14ac:dyDescent="0.15">
      <c r="K384" s="82"/>
    </row>
    <row r="385" spans="11:11" ht="13" x14ac:dyDescent="0.15">
      <c r="K385" s="82"/>
    </row>
    <row r="386" spans="11:11" ht="13" x14ac:dyDescent="0.15">
      <c r="K386" s="82"/>
    </row>
    <row r="387" spans="11:11" ht="13" x14ac:dyDescent="0.15">
      <c r="K387" s="82"/>
    </row>
    <row r="388" spans="11:11" ht="13" x14ac:dyDescent="0.15">
      <c r="K388" s="82"/>
    </row>
    <row r="389" spans="11:11" ht="13" x14ac:dyDescent="0.15">
      <c r="K389" s="82"/>
    </row>
    <row r="390" spans="11:11" ht="13" x14ac:dyDescent="0.15">
      <c r="K390" s="82"/>
    </row>
    <row r="391" spans="11:11" ht="13" x14ac:dyDescent="0.15">
      <c r="K391" s="82"/>
    </row>
    <row r="392" spans="11:11" ht="13" x14ac:dyDescent="0.15">
      <c r="K392" s="82"/>
    </row>
    <row r="393" spans="11:11" ht="13" x14ac:dyDescent="0.15">
      <c r="K393" s="82"/>
    </row>
    <row r="394" spans="11:11" ht="13" x14ac:dyDescent="0.15">
      <c r="K394" s="82"/>
    </row>
    <row r="395" spans="11:11" ht="13" x14ac:dyDescent="0.15">
      <c r="K395" s="82"/>
    </row>
    <row r="396" spans="11:11" ht="13" x14ac:dyDescent="0.15">
      <c r="K396" s="82"/>
    </row>
    <row r="397" spans="11:11" ht="13" x14ac:dyDescent="0.15">
      <c r="K397" s="82"/>
    </row>
    <row r="398" spans="11:11" ht="13" x14ac:dyDescent="0.15">
      <c r="K398" s="82"/>
    </row>
    <row r="399" spans="11:11" ht="13" x14ac:dyDescent="0.15">
      <c r="K399" s="82"/>
    </row>
    <row r="400" spans="11:11" ht="13" x14ac:dyDescent="0.15">
      <c r="K400" s="82"/>
    </row>
    <row r="401" spans="11:11" ht="13" x14ac:dyDescent="0.15">
      <c r="K401" s="82"/>
    </row>
    <row r="402" spans="11:11" ht="13" x14ac:dyDescent="0.15">
      <c r="K402" s="82"/>
    </row>
    <row r="403" spans="11:11" ht="13" x14ac:dyDescent="0.15">
      <c r="K403" s="82"/>
    </row>
    <row r="404" spans="11:11" ht="13" x14ac:dyDescent="0.15">
      <c r="K404" s="82"/>
    </row>
    <row r="405" spans="11:11" ht="13" x14ac:dyDescent="0.15">
      <c r="K405" s="82"/>
    </row>
    <row r="406" spans="11:11" ht="13" x14ac:dyDescent="0.15">
      <c r="K406" s="82"/>
    </row>
    <row r="407" spans="11:11" ht="13" x14ac:dyDescent="0.15">
      <c r="K407" s="82"/>
    </row>
    <row r="408" spans="11:11" ht="13" x14ac:dyDescent="0.15">
      <c r="K408" s="82"/>
    </row>
    <row r="409" spans="11:11" ht="13" x14ac:dyDescent="0.15">
      <c r="K409" s="82"/>
    </row>
    <row r="410" spans="11:11" ht="13" x14ac:dyDescent="0.15">
      <c r="K410" s="82"/>
    </row>
    <row r="411" spans="11:11" ht="13" x14ac:dyDescent="0.15">
      <c r="K411" s="82"/>
    </row>
    <row r="412" spans="11:11" ht="13" x14ac:dyDescent="0.15">
      <c r="K412" s="82"/>
    </row>
    <row r="413" spans="11:11" ht="13" x14ac:dyDescent="0.15">
      <c r="K413" s="82"/>
    </row>
    <row r="414" spans="11:11" ht="13" x14ac:dyDescent="0.15">
      <c r="K414" s="82"/>
    </row>
    <row r="415" spans="11:11" ht="13" x14ac:dyDescent="0.15">
      <c r="K415" s="82"/>
    </row>
    <row r="416" spans="11:11" ht="13" x14ac:dyDescent="0.15">
      <c r="K416" s="82"/>
    </row>
    <row r="417" spans="11:11" ht="13" x14ac:dyDescent="0.15">
      <c r="K417" s="82"/>
    </row>
    <row r="418" spans="11:11" ht="13" x14ac:dyDescent="0.15">
      <c r="K418" s="82"/>
    </row>
    <row r="419" spans="11:11" ht="13" x14ac:dyDescent="0.15">
      <c r="K419" s="82"/>
    </row>
    <row r="420" spans="11:11" ht="13" x14ac:dyDescent="0.15">
      <c r="K420" s="82"/>
    </row>
    <row r="421" spans="11:11" ht="13" x14ac:dyDescent="0.15">
      <c r="K421" s="82"/>
    </row>
    <row r="422" spans="11:11" ht="13" x14ac:dyDescent="0.15">
      <c r="K422" s="82"/>
    </row>
    <row r="423" spans="11:11" ht="13" x14ac:dyDescent="0.15">
      <c r="K423" s="82"/>
    </row>
    <row r="424" spans="11:11" ht="13" x14ac:dyDescent="0.15">
      <c r="K424" s="82"/>
    </row>
    <row r="425" spans="11:11" ht="13" x14ac:dyDescent="0.15">
      <c r="K425" s="82"/>
    </row>
    <row r="426" spans="11:11" ht="13" x14ac:dyDescent="0.15">
      <c r="K426" s="82"/>
    </row>
    <row r="427" spans="11:11" ht="13" x14ac:dyDescent="0.15">
      <c r="K427" s="82"/>
    </row>
    <row r="428" spans="11:11" ht="13" x14ac:dyDescent="0.15">
      <c r="K428" s="82"/>
    </row>
    <row r="429" spans="11:11" ht="13" x14ac:dyDescent="0.15">
      <c r="K429" s="82"/>
    </row>
    <row r="430" spans="11:11" ht="13" x14ac:dyDescent="0.15">
      <c r="K430" s="82"/>
    </row>
    <row r="431" spans="11:11" ht="13" x14ac:dyDescent="0.15">
      <c r="K431" s="82"/>
    </row>
    <row r="432" spans="11:11" ht="13" x14ac:dyDescent="0.15">
      <c r="K432" s="82"/>
    </row>
    <row r="433" spans="11:11" ht="13" x14ac:dyDescent="0.15">
      <c r="K433" s="82"/>
    </row>
    <row r="434" spans="11:11" ht="13" x14ac:dyDescent="0.15">
      <c r="K434" s="82"/>
    </row>
    <row r="435" spans="11:11" ht="13" x14ac:dyDescent="0.15">
      <c r="K435" s="82"/>
    </row>
    <row r="436" spans="11:11" ht="13" x14ac:dyDescent="0.15">
      <c r="K436" s="82"/>
    </row>
    <row r="437" spans="11:11" ht="13" x14ac:dyDescent="0.15">
      <c r="K437" s="82"/>
    </row>
    <row r="438" spans="11:11" ht="13" x14ac:dyDescent="0.15">
      <c r="K438" s="82"/>
    </row>
    <row r="439" spans="11:11" ht="13" x14ac:dyDescent="0.15">
      <c r="K439" s="82"/>
    </row>
    <row r="440" spans="11:11" ht="13" x14ac:dyDescent="0.15">
      <c r="K440" s="82"/>
    </row>
    <row r="441" spans="11:11" ht="13" x14ac:dyDescent="0.15">
      <c r="K441" s="82"/>
    </row>
    <row r="442" spans="11:11" ht="13" x14ac:dyDescent="0.15">
      <c r="K442" s="82"/>
    </row>
    <row r="443" spans="11:11" ht="13" x14ac:dyDescent="0.15">
      <c r="K443" s="82"/>
    </row>
    <row r="444" spans="11:11" ht="13" x14ac:dyDescent="0.15">
      <c r="K444" s="82"/>
    </row>
    <row r="445" spans="11:11" ht="13" x14ac:dyDescent="0.15">
      <c r="K445" s="82"/>
    </row>
    <row r="446" spans="11:11" ht="13" x14ac:dyDescent="0.15">
      <c r="K446" s="82"/>
    </row>
    <row r="447" spans="11:11" ht="13" x14ac:dyDescent="0.15">
      <c r="K447" s="82"/>
    </row>
    <row r="448" spans="11:11" ht="13" x14ac:dyDescent="0.15">
      <c r="K448" s="82"/>
    </row>
    <row r="449" spans="11:11" ht="13" x14ac:dyDescent="0.15">
      <c r="K449" s="82"/>
    </row>
    <row r="450" spans="11:11" ht="13" x14ac:dyDescent="0.15">
      <c r="K450" s="82"/>
    </row>
    <row r="451" spans="11:11" ht="13" x14ac:dyDescent="0.15">
      <c r="K451" s="82"/>
    </row>
    <row r="452" spans="11:11" ht="13" x14ac:dyDescent="0.15">
      <c r="K452" s="82"/>
    </row>
    <row r="453" spans="11:11" ht="13" x14ac:dyDescent="0.15">
      <c r="K453" s="82"/>
    </row>
    <row r="454" spans="11:11" ht="13" x14ac:dyDescent="0.15">
      <c r="K454" s="82"/>
    </row>
    <row r="455" spans="11:11" ht="13" x14ac:dyDescent="0.15">
      <c r="K455" s="82"/>
    </row>
    <row r="456" spans="11:11" ht="13" x14ac:dyDescent="0.15">
      <c r="K456" s="82"/>
    </row>
    <row r="457" spans="11:11" ht="13" x14ac:dyDescent="0.15">
      <c r="K457" s="82"/>
    </row>
    <row r="458" spans="11:11" ht="13" x14ac:dyDescent="0.15">
      <c r="K458" s="82"/>
    </row>
    <row r="459" spans="11:11" ht="13" x14ac:dyDescent="0.15">
      <c r="K459" s="82"/>
    </row>
    <row r="460" spans="11:11" ht="13" x14ac:dyDescent="0.15">
      <c r="K460" s="82"/>
    </row>
    <row r="461" spans="11:11" ht="13" x14ac:dyDescent="0.15">
      <c r="K461" s="82"/>
    </row>
    <row r="462" spans="11:11" ht="13" x14ac:dyDescent="0.15">
      <c r="K462" s="82"/>
    </row>
    <row r="463" spans="11:11" ht="13" x14ac:dyDescent="0.15">
      <c r="K463" s="82"/>
    </row>
    <row r="464" spans="11:11" ht="13" x14ac:dyDescent="0.15">
      <c r="K464" s="82"/>
    </row>
    <row r="465" spans="11:11" ht="13" x14ac:dyDescent="0.15">
      <c r="K465" s="82"/>
    </row>
    <row r="466" spans="11:11" ht="13" x14ac:dyDescent="0.15">
      <c r="K466" s="82"/>
    </row>
    <row r="467" spans="11:11" ht="13" x14ac:dyDescent="0.15">
      <c r="K467" s="82"/>
    </row>
    <row r="468" spans="11:11" ht="13" x14ac:dyDescent="0.15">
      <c r="K468" s="82"/>
    </row>
    <row r="469" spans="11:11" ht="13" x14ac:dyDescent="0.15">
      <c r="K469" s="82"/>
    </row>
    <row r="470" spans="11:11" ht="13" x14ac:dyDescent="0.15">
      <c r="K470" s="82"/>
    </row>
    <row r="471" spans="11:11" ht="13" x14ac:dyDescent="0.15">
      <c r="K471" s="82"/>
    </row>
    <row r="472" spans="11:11" ht="13" x14ac:dyDescent="0.15">
      <c r="K472" s="82"/>
    </row>
    <row r="473" spans="11:11" ht="13" x14ac:dyDescent="0.15">
      <c r="K473" s="82"/>
    </row>
    <row r="474" spans="11:11" ht="13" x14ac:dyDescent="0.15">
      <c r="K474" s="82"/>
    </row>
    <row r="475" spans="11:11" ht="13" x14ac:dyDescent="0.15">
      <c r="K475" s="82"/>
    </row>
    <row r="476" spans="11:11" ht="13" x14ac:dyDescent="0.15">
      <c r="K476" s="82"/>
    </row>
    <row r="477" spans="11:11" ht="13" x14ac:dyDescent="0.15">
      <c r="K477" s="82"/>
    </row>
    <row r="478" spans="11:11" ht="13" x14ac:dyDescent="0.15">
      <c r="K478" s="82"/>
    </row>
    <row r="479" spans="11:11" ht="13" x14ac:dyDescent="0.15">
      <c r="K479" s="82"/>
    </row>
    <row r="480" spans="11:11" ht="13" x14ac:dyDescent="0.15">
      <c r="K480" s="82"/>
    </row>
    <row r="481" spans="11:11" ht="13" x14ac:dyDescent="0.15">
      <c r="K481" s="82"/>
    </row>
    <row r="482" spans="11:11" ht="13" x14ac:dyDescent="0.15">
      <c r="K482" s="82"/>
    </row>
    <row r="483" spans="11:11" ht="13" x14ac:dyDescent="0.15">
      <c r="K483" s="82"/>
    </row>
    <row r="484" spans="11:11" ht="13" x14ac:dyDescent="0.15">
      <c r="K484" s="82"/>
    </row>
    <row r="485" spans="11:11" ht="13" x14ac:dyDescent="0.15">
      <c r="K485" s="82"/>
    </row>
    <row r="486" spans="11:11" ht="13" x14ac:dyDescent="0.15">
      <c r="K486" s="82"/>
    </row>
    <row r="487" spans="11:11" ht="13" x14ac:dyDescent="0.15">
      <c r="K487" s="82"/>
    </row>
    <row r="488" spans="11:11" ht="13" x14ac:dyDescent="0.15">
      <c r="K488" s="82"/>
    </row>
    <row r="489" spans="11:11" ht="13" x14ac:dyDescent="0.15">
      <c r="K489" s="82"/>
    </row>
    <row r="490" spans="11:11" ht="13" x14ac:dyDescent="0.15">
      <c r="K490" s="82"/>
    </row>
    <row r="491" spans="11:11" ht="13" x14ac:dyDescent="0.15">
      <c r="K491" s="82"/>
    </row>
    <row r="492" spans="11:11" ht="13" x14ac:dyDescent="0.15">
      <c r="K492" s="82"/>
    </row>
    <row r="493" spans="11:11" ht="13" x14ac:dyDescent="0.15">
      <c r="K493" s="82"/>
    </row>
    <row r="494" spans="11:11" ht="13" x14ac:dyDescent="0.15">
      <c r="K494" s="82"/>
    </row>
    <row r="495" spans="11:11" ht="13" x14ac:dyDescent="0.15">
      <c r="K495" s="82"/>
    </row>
    <row r="496" spans="11:11" ht="13" x14ac:dyDescent="0.15">
      <c r="K496" s="82"/>
    </row>
    <row r="497" spans="11:11" ht="13" x14ac:dyDescent="0.15">
      <c r="K497" s="82"/>
    </row>
    <row r="498" spans="11:11" ht="13" x14ac:dyDescent="0.15">
      <c r="K498" s="82"/>
    </row>
    <row r="499" spans="11:11" ht="13" x14ac:dyDescent="0.15">
      <c r="K499" s="82"/>
    </row>
    <row r="500" spans="11:11" ht="13" x14ac:dyDescent="0.15">
      <c r="K500" s="82"/>
    </row>
    <row r="501" spans="11:11" ht="13" x14ac:dyDescent="0.15">
      <c r="K501" s="82"/>
    </row>
    <row r="502" spans="11:11" ht="13" x14ac:dyDescent="0.15">
      <c r="K502" s="82"/>
    </row>
    <row r="503" spans="11:11" ht="13" x14ac:dyDescent="0.15">
      <c r="K503" s="82"/>
    </row>
    <row r="504" spans="11:11" ht="13" x14ac:dyDescent="0.15">
      <c r="K504" s="82"/>
    </row>
    <row r="505" spans="11:11" ht="13" x14ac:dyDescent="0.15">
      <c r="K505" s="82"/>
    </row>
    <row r="506" spans="11:11" ht="13" x14ac:dyDescent="0.15">
      <c r="K506" s="82"/>
    </row>
    <row r="507" spans="11:11" ht="13" x14ac:dyDescent="0.15">
      <c r="K507" s="82"/>
    </row>
    <row r="508" spans="11:11" ht="13" x14ac:dyDescent="0.15">
      <c r="K508" s="82"/>
    </row>
    <row r="509" spans="11:11" ht="13" x14ac:dyDescent="0.15">
      <c r="K509" s="82"/>
    </row>
    <row r="510" spans="11:11" ht="13" x14ac:dyDescent="0.15">
      <c r="K510" s="82"/>
    </row>
    <row r="511" spans="11:11" ht="13" x14ac:dyDescent="0.15">
      <c r="K511" s="82"/>
    </row>
    <row r="512" spans="11:11" ht="13" x14ac:dyDescent="0.15">
      <c r="K512" s="82"/>
    </row>
    <row r="513" spans="11:11" ht="13" x14ac:dyDescent="0.15">
      <c r="K513" s="82"/>
    </row>
    <row r="514" spans="11:11" ht="13" x14ac:dyDescent="0.15">
      <c r="K514" s="82"/>
    </row>
    <row r="515" spans="11:11" ht="13" x14ac:dyDescent="0.15">
      <c r="K515" s="82"/>
    </row>
    <row r="516" spans="11:11" ht="13" x14ac:dyDescent="0.15">
      <c r="K516" s="82"/>
    </row>
    <row r="517" spans="11:11" ht="13" x14ac:dyDescent="0.15">
      <c r="K517" s="82"/>
    </row>
    <row r="518" spans="11:11" ht="13" x14ac:dyDescent="0.15">
      <c r="K518" s="82"/>
    </row>
    <row r="519" spans="11:11" ht="13" x14ac:dyDescent="0.15">
      <c r="K519" s="82"/>
    </row>
    <row r="520" spans="11:11" ht="13" x14ac:dyDescent="0.15">
      <c r="K520" s="82"/>
    </row>
    <row r="521" spans="11:11" ht="13" x14ac:dyDescent="0.15">
      <c r="K521" s="82"/>
    </row>
    <row r="522" spans="11:11" ht="13" x14ac:dyDescent="0.15">
      <c r="K522" s="82"/>
    </row>
    <row r="523" spans="11:11" ht="13" x14ac:dyDescent="0.15">
      <c r="K523" s="82"/>
    </row>
    <row r="524" spans="11:11" ht="13" x14ac:dyDescent="0.15">
      <c r="K524" s="82"/>
    </row>
    <row r="525" spans="11:11" ht="13" x14ac:dyDescent="0.15">
      <c r="K525" s="82"/>
    </row>
    <row r="526" spans="11:11" ht="13" x14ac:dyDescent="0.15">
      <c r="K526" s="82"/>
    </row>
    <row r="527" spans="11:11" ht="13" x14ac:dyDescent="0.15">
      <c r="K527" s="82"/>
    </row>
    <row r="528" spans="11:11" ht="13" x14ac:dyDescent="0.15">
      <c r="K528" s="82"/>
    </row>
    <row r="529" spans="11:11" ht="13" x14ac:dyDescent="0.15">
      <c r="K529" s="82"/>
    </row>
    <row r="530" spans="11:11" ht="13" x14ac:dyDescent="0.15">
      <c r="K530" s="82"/>
    </row>
    <row r="531" spans="11:11" ht="13" x14ac:dyDescent="0.15">
      <c r="K531" s="82"/>
    </row>
    <row r="532" spans="11:11" ht="13" x14ac:dyDescent="0.15">
      <c r="K532" s="82"/>
    </row>
    <row r="533" spans="11:11" ht="13" x14ac:dyDescent="0.15">
      <c r="K533" s="82"/>
    </row>
    <row r="534" spans="11:11" ht="13" x14ac:dyDescent="0.15">
      <c r="K534" s="82"/>
    </row>
    <row r="535" spans="11:11" ht="13" x14ac:dyDescent="0.15">
      <c r="K535" s="82"/>
    </row>
    <row r="536" spans="11:11" ht="13" x14ac:dyDescent="0.15">
      <c r="K536" s="82"/>
    </row>
    <row r="537" spans="11:11" ht="13" x14ac:dyDescent="0.15">
      <c r="K537" s="82"/>
    </row>
    <row r="538" spans="11:11" ht="13" x14ac:dyDescent="0.15">
      <c r="K538" s="82"/>
    </row>
    <row r="539" spans="11:11" ht="13" x14ac:dyDescent="0.15">
      <c r="K539" s="82"/>
    </row>
    <row r="540" spans="11:11" ht="13" x14ac:dyDescent="0.15">
      <c r="K540" s="82"/>
    </row>
    <row r="541" spans="11:11" ht="13" x14ac:dyDescent="0.15">
      <c r="K541" s="82"/>
    </row>
    <row r="542" spans="11:11" ht="13" x14ac:dyDescent="0.15">
      <c r="K542" s="82"/>
    </row>
    <row r="543" spans="11:11" ht="13" x14ac:dyDescent="0.15">
      <c r="K543" s="82"/>
    </row>
    <row r="544" spans="11:11" ht="13" x14ac:dyDescent="0.15">
      <c r="K544" s="82"/>
    </row>
    <row r="545" spans="11:11" ht="13" x14ac:dyDescent="0.15">
      <c r="K545" s="82"/>
    </row>
    <row r="546" spans="11:11" ht="13" x14ac:dyDescent="0.15">
      <c r="K546" s="82"/>
    </row>
    <row r="547" spans="11:11" ht="13" x14ac:dyDescent="0.15">
      <c r="K547" s="82"/>
    </row>
    <row r="548" spans="11:11" ht="13" x14ac:dyDescent="0.15">
      <c r="K548" s="82"/>
    </row>
    <row r="549" spans="11:11" ht="13" x14ac:dyDescent="0.15">
      <c r="K549" s="82"/>
    </row>
    <row r="550" spans="11:11" ht="13" x14ac:dyDescent="0.15">
      <c r="K550" s="82"/>
    </row>
    <row r="551" spans="11:11" ht="13" x14ac:dyDescent="0.15">
      <c r="K551" s="82"/>
    </row>
    <row r="552" spans="11:11" ht="13" x14ac:dyDescent="0.15">
      <c r="K552" s="82"/>
    </row>
    <row r="553" spans="11:11" ht="13" x14ac:dyDescent="0.15">
      <c r="K553" s="82"/>
    </row>
    <row r="554" spans="11:11" ht="13" x14ac:dyDescent="0.15">
      <c r="K554" s="82"/>
    </row>
    <row r="555" spans="11:11" ht="13" x14ac:dyDescent="0.15">
      <c r="K555" s="82"/>
    </row>
    <row r="556" spans="11:11" ht="13" x14ac:dyDescent="0.15">
      <c r="K556" s="82"/>
    </row>
    <row r="557" spans="11:11" ht="13" x14ac:dyDescent="0.15">
      <c r="K557" s="82"/>
    </row>
    <row r="558" spans="11:11" ht="13" x14ac:dyDescent="0.15">
      <c r="K558" s="82"/>
    </row>
    <row r="559" spans="11:11" ht="13" x14ac:dyDescent="0.15">
      <c r="K559" s="82"/>
    </row>
    <row r="560" spans="11:11" ht="13" x14ac:dyDescent="0.15">
      <c r="K560" s="82"/>
    </row>
    <row r="561" spans="11:11" ht="13" x14ac:dyDescent="0.15">
      <c r="K561" s="82"/>
    </row>
    <row r="562" spans="11:11" ht="13" x14ac:dyDescent="0.15">
      <c r="K562" s="82"/>
    </row>
    <row r="563" spans="11:11" ht="13" x14ac:dyDescent="0.15">
      <c r="K563" s="82"/>
    </row>
    <row r="564" spans="11:11" ht="13" x14ac:dyDescent="0.15">
      <c r="K564" s="82"/>
    </row>
    <row r="565" spans="11:11" ht="13" x14ac:dyDescent="0.15">
      <c r="K565" s="82"/>
    </row>
    <row r="566" spans="11:11" ht="13" x14ac:dyDescent="0.15">
      <c r="K566" s="82"/>
    </row>
    <row r="567" spans="11:11" ht="13" x14ac:dyDescent="0.15">
      <c r="K567" s="82"/>
    </row>
    <row r="568" spans="11:11" ht="13" x14ac:dyDescent="0.15">
      <c r="K568" s="82"/>
    </row>
    <row r="569" spans="11:11" ht="13" x14ac:dyDescent="0.15">
      <c r="K569" s="82"/>
    </row>
    <row r="570" spans="11:11" ht="13" x14ac:dyDescent="0.15">
      <c r="K570" s="82"/>
    </row>
    <row r="571" spans="11:11" ht="13" x14ac:dyDescent="0.15">
      <c r="K571" s="82"/>
    </row>
    <row r="572" spans="11:11" ht="13" x14ac:dyDescent="0.15">
      <c r="K572" s="82"/>
    </row>
    <row r="573" spans="11:11" ht="13" x14ac:dyDescent="0.15">
      <c r="K573" s="82"/>
    </row>
    <row r="574" spans="11:11" ht="13" x14ac:dyDescent="0.15">
      <c r="K574" s="82"/>
    </row>
    <row r="575" spans="11:11" ht="13" x14ac:dyDescent="0.15">
      <c r="K575" s="82"/>
    </row>
    <row r="576" spans="11:11" ht="13" x14ac:dyDescent="0.15">
      <c r="K576" s="82"/>
    </row>
    <row r="577" spans="11:11" ht="13" x14ac:dyDescent="0.15">
      <c r="K577" s="82"/>
    </row>
    <row r="578" spans="11:11" ht="13" x14ac:dyDescent="0.15">
      <c r="K578" s="82"/>
    </row>
    <row r="579" spans="11:11" ht="13" x14ac:dyDescent="0.15">
      <c r="K579" s="82"/>
    </row>
    <row r="580" spans="11:11" ht="13" x14ac:dyDescent="0.15">
      <c r="K580" s="82"/>
    </row>
    <row r="581" spans="11:11" ht="13" x14ac:dyDescent="0.15">
      <c r="K581" s="82"/>
    </row>
    <row r="582" spans="11:11" ht="13" x14ac:dyDescent="0.15">
      <c r="K582" s="82"/>
    </row>
    <row r="583" spans="11:11" ht="13" x14ac:dyDescent="0.15">
      <c r="K583" s="82"/>
    </row>
    <row r="584" spans="11:11" ht="13" x14ac:dyDescent="0.15">
      <c r="K584" s="82"/>
    </row>
    <row r="585" spans="11:11" ht="13" x14ac:dyDescent="0.15">
      <c r="K585" s="82"/>
    </row>
    <row r="586" spans="11:11" ht="13" x14ac:dyDescent="0.15">
      <c r="K586" s="82"/>
    </row>
    <row r="587" spans="11:11" ht="13" x14ac:dyDescent="0.15">
      <c r="K587" s="82"/>
    </row>
    <row r="588" spans="11:11" ht="13" x14ac:dyDescent="0.15">
      <c r="K588" s="82"/>
    </row>
    <row r="589" spans="11:11" ht="13" x14ac:dyDescent="0.15">
      <c r="K589" s="82"/>
    </row>
    <row r="590" spans="11:11" ht="13" x14ac:dyDescent="0.15">
      <c r="K590" s="82"/>
    </row>
    <row r="591" spans="11:11" ht="13" x14ac:dyDescent="0.15">
      <c r="K591" s="82"/>
    </row>
    <row r="592" spans="11:11" ht="13" x14ac:dyDescent="0.15">
      <c r="K592" s="82"/>
    </row>
    <row r="593" spans="11:11" ht="13" x14ac:dyDescent="0.15">
      <c r="K593" s="82"/>
    </row>
    <row r="594" spans="11:11" ht="13" x14ac:dyDescent="0.15">
      <c r="K594" s="82"/>
    </row>
    <row r="595" spans="11:11" ht="13" x14ac:dyDescent="0.15">
      <c r="K595" s="82"/>
    </row>
    <row r="596" spans="11:11" ht="13" x14ac:dyDescent="0.15">
      <c r="K596" s="82"/>
    </row>
    <row r="597" spans="11:11" ht="13" x14ac:dyDescent="0.15">
      <c r="K597" s="82"/>
    </row>
    <row r="598" spans="11:11" ht="13" x14ac:dyDescent="0.15">
      <c r="K598" s="82"/>
    </row>
    <row r="599" spans="11:11" ht="13" x14ac:dyDescent="0.15">
      <c r="K599" s="82"/>
    </row>
    <row r="600" spans="11:11" ht="13" x14ac:dyDescent="0.15">
      <c r="K600" s="82"/>
    </row>
    <row r="601" spans="11:11" ht="13" x14ac:dyDescent="0.15">
      <c r="K601" s="82"/>
    </row>
    <row r="602" spans="11:11" ht="13" x14ac:dyDescent="0.15">
      <c r="K602" s="82"/>
    </row>
    <row r="603" spans="11:11" ht="13" x14ac:dyDescent="0.15">
      <c r="K603" s="82"/>
    </row>
    <row r="604" spans="11:11" ht="13" x14ac:dyDescent="0.15">
      <c r="K604" s="82"/>
    </row>
    <row r="605" spans="11:11" ht="13" x14ac:dyDescent="0.15">
      <c r="K605" s="82"/>
    </row>
    <row r="606" spans="11:11" ht="13" x14ac:dyDescent="0.15">
      <c r="K606" s="82"/>
    </row>
    <row r="607" spans="11:11" ht="13" x14ac:dyDescent="0.15">
      <c r="K607" s="82"/>
    </row>
    <row r="608" spans="11:11" ht="13" x14ac:dyDescent="0.15">
      <c r="K608" s="82"/>
    </row>
    <row r="609" spans="11:11" ht="13" x14ac:dyDescent="0.15">
      <c r="K609" s="82"/>
    </row>
    <row r="610" spans="11:11" ht="13" x14ac:dyDescent="0.15">
      <c r="K610" s="82"/>
    </row>
    <row r="611" spans="11:11" ht="13" x14ac:dyDescent="0.15">
      <c r="K611" s="82"/>
    </row>
    <row r="612" spans="11:11" ht="13" x14ac:dyDescent="0.15">
      <c r="K612" s="82"/>
    </row>
    <row r="613" spans="11:11" ht="13" x14ac:dyDescent="0.15">
      <c r="K613" s="82"/>
    </row>
    <row r="614" spans="11:11" ht="13" x14ac:dyDescent="0.15">
      <c r="K614" s="82"/>
    </row>
    <row r="615" spans="11:11" ht="13" x14ac:dyDescent="0.15">
      <c r="K615" s="82"/>
    </row>
    <row r="616" spans="11:11" ht="13" x14ac:dyDescent="0.15">
      <c r="K616" s="82"/>
    </row>
    <row r="617" spans="11:11" ht="13" x14ac:dyDescent="0.15">
      <c r="K617" s="82"/>
    </row>
    <row r="618" spans="11:11" ht="13" x14ac:dyDescent="0.15">
      <c r="K618" s="82"/>
    </row>
    <row r="619" spans="11:11" ht="13" x14ac:dyDescent="0.15">
      <c r="K619" s="82"/>
    </row>
    <row r="620" spans="11:11" ht="13" x14ac:dyDescent="0.15">
      <c r="K620" s="82"/>
    </row>
    <row r="621" spans="11:11" ht="13" x14ac:dyDescent="0.15">
      <c r="K621" s="82"/>
    </row>
    <row r="622" spans="11:11" ht="13" x14ac:dyDescent="0.15">
      <c r="K622" s="82"/>
    </row>
    <row r="623" spans="11:11" ht="13" x14ac:dyDescent="0.15">
      <c r="K623" s="82"/>
    </row>
    <row r="624" spans="11:11" ht="13" x14ac:dyDescent="0.15">
      <c r="K624" s="82"/>
    </row>
    <row r="625" spans="11:11" ht="13" x14ac:dyDescent="0.15">
      <c r="K625" s="82"/>
    </row>
    <row r="626" spans="11:11" ht="13" x14ac:dyDescent="0.15">
      <c r="K626" s="82"/>
    </row>
    <row r="627" spans="11:11" ht="13" x14ac:dyDescent="0.15">
      <c r="K627" s="82"/>
    </row>
    <row r="628" spans="11:11" ht="13" x14ac:dyDescent="0.15">
      <c r="K628" s="82"/>
    </row>
    <row r="629" spans="11:11" ht="13" x14ac:dyDescent="0.15">
      <c r="K629" s="82"/>
    </row>
    <row r="630" spans="11:11" ht="13" x14ac:dyDescent="0.15">
      <c r="K630" s="82"/>
    </row>
    <row r="631" spans="11:11" ht="13" x14ac:dyDescent="0.15">
      <c r="K631" s="82"/>
    </row>
    <row r="632" spans="11:11" ht="13" x14ac:dyDescent="0.15">
      <c r="K632" s="82"/>
    </row>
    <row r="633" spans="11:11" ht="13" x14ac:dyDescent="0.15">
      <c r="K633" s="82"/>
    </row>
    <row r="634" spans="11:11" ht="13" x14ac:dyDescent="0.15">
      <c r="K634" s="82"/>
    </row>
    <row r="635" spans="11:11" ht="13" x14ac:dyDescent="0.15">
      <c r="K635" s="82"/>
    </row>
    <row r="636" spans="11:11" ht="13" x14ac:dyDescent="0.15">
      <c r="K636" s="82"/>
    </row>
    <row r="637" spans="11:11" ht="13" x14ac:dyDescent="0.15">
      <c r="K637" s="82"/>
    </row>
    <row r="638" spans="11:11" ht="13" x14ac:dyDescent="0.15">
      <c r="K638" s="82"/>
    </row>
    <row r="639" spans="11:11" ht="13" x14ac:dyDescent="0.15">
      <c r="K639" s="82"/>
    </row>
    <row r="640" spans="11:11" ht="13" x14ac:dyDescent="0.15">
      <c r="K640" s="82"/>
    </row>
    <row r="641" spans="11:11" ht="13" x14ac:dyDescent="0.15">
      <c r="K641" s="82"/>
    </row>
    <row r="642" spans="11:11" ht="13" x14ac:dyDescent="0.15">
      <c r="K642" s="82"/>
    </row>
    <row r="643" spans="11:11" ht="13" x14ac:dyDescent="0.15">
      <c r="K643" s="82"/>
    </row>
    <row r="644" spans="11:11" ht="13" x14ac:dyDescent="0.15">
      <c r="K644" s="82"/>
    </row>
    <row r="645" spans="11:11" ht="13" x14ac:dyDescent="0.15">
      <c r="K645" s="82"/>
    </row>
    <row r="646" spans="11:11" ht="13" x14ac:dyDescent="0.15">
      <c r="K646" s="82"/>
    </row>
    <row r="647" spans="11:11" ht="13" x14ac:dyDescent="0.15">
      <c r="K647" s="82"/>
    </row>
    <row r="648" spans="11:11" ht="13" x14ac:dyDescent="0.15">
      <c r="K648" s="82"/>
    </row>
    <row r="649" spans="11:11" ht="13" x14ac:dyDescent="0.15">
      <c r="K649" s="82"/>
    </row>
    <row r="650" spans="11:11" ht="13" x14ac:dyDescent="0.15">
      <c r="K650" s="82"/>
    </row>
    <row r="651" spans="11:11" ht="13" x14ac:dyDescent="0.15">
      <c r="K651" s="82"/>
    </row>
    <row r="652" spans="11:11" ht="13" x14ac:dyDescent="0.15">
      <c r="K652" s="82"/>
    </row>
    <row r="653" spans="11:11" ht="13" x14ac:dyDescent="0.15">
      <c r="K653" s="82"/>
    </row>
    <row r="654" spans="11:11" ht="13" x14ac:dyDescent="0.15">
      <c r="K654" s="82"/>
    </row>
    <row r="655" spans="11:11" ht="13" x14ac:dyDescent="0.15">
      <c r="K655" s="82"/>
    </row>
    <row r="656" spans="11:11" ht="13" x14ac:dyDescent="0.15">
      <c r="K656" s="82"/>
    </row>
    <row r="657" spans="11:11" ht="13" x14ac:dyDescent="0.15">
      <c r="K657" s="82"/>
    </row>
    <row r="658" spans="11:11" ht="13" x14ac:dyDescent="0.15">
      <c r="K658" s="82"/>
    </row>
    <row r="659" spans="11:11" ht="13" x14ac:dyDescent="0.15">
      <c r="K659" s="82"/>
    </row>
    <row r="660" spans="11:11" ht="13" x14ac:dyDescent="0.15">
      <c r="K660" s="82"/>
    </row>
    <row r="661" spans="11:11" ht="13" x14ac:dyDescent="0.15">
      <c r="K661" s="82"/>
    </row>
    <row r="662" spans="11:11" ht="13" x14ac:dyDescent="0.15">
      <c r="K662" s="82"/>
    </row>
    <row r="663" spans="11:11" ht="13" x14ac:dyDescent="0.15">
      <c r="K663" s="82"/>
    </row>
    <row r="664" spans="11:11" ht="13" x14ac:dyDescent="0.15">
      <c r="K664" s="82"/>
    </row>
    <row r="665" spans="11:11" ht="13" x14ac:dyDescent="0.15">
      <c r="K665" s="82"/>
    </row>
    <row r="666" spans="11:11" ht="13" x14ac:dyDescent="0.15">
      <c r="K666" s="82"/>
    </row>
    <row r="667" spans="11:11" ht="13" x14ac:dyDescent="0.15">
      <c r="K667" s="82"/>
    </row>
    <row r="668" spans="11:11" ht="13" x14ac:dyDescent="0.15">
      <c r="K668" s="82"/>
    </row>
    <row r="669" spans="11:11" ht="13" x14ac:dyDescent="0.15">
      <c r="K669" s="82"/>
    </row>
    <row r="670" spans="11:11" ht="13" x14ac:dyDescent="0.15">
      <c r="K670" s="82"/>
    </row>
    <row r="671" spans="11:11" ht="13" x14ac:dyDescent="0.15">
      <c r="K671" s="82"/>
    </row>
    <row r="672" spans="11:11" ht="13" x14ac:dyDescent="0.15">
      <c r="K672" s="82"/>
    </row>
    <row r="673" spans="11:11" ht="13" x14ac:dyDescent="0.15">
      <c r="K673" s="82"/>
    </row>
    <row r="674" spans="11:11" ht="13" x14ac:dyDescent="0.15">
      <c r="K674" s="82"/>
    </row>
    <row r="675" spans="11:11" ht="13" x14ac:dyDescent="0.15">
      <c r="K675" s="82"/>
    </row>
    <row r="676" spans="11:11" ht="13" x14ac:dyDescent="0.15">
      <c r="K676" s="82"/>
    </row>
    <row r="677" spans="11:11" ht="13" x14ac:dyDescent="0.15">
      <c r="K677" s="82"/>
    </row>
    <row r="678" spans="11:11" ht="13" x14ac:dyDescent="0.15">
      <c r="K678" s="82"/>
    </row>
    <row r="679" spans="11:11" ht="13" x14ac:dyDescent="0.15">
      <c r="K679" s="82"/>
    </row>
    <row r="680" spans="11:11" ht="13" x14ac:dyDescent="0.15">
      <c r="K680" s="82"/>
    </row>
    <row r="681" spans="11:11" ht="13" x14ac:dyDescent="0.15">
      <c r="K681" s="82"/>
    </row>
    <row r="682" spans="11:11" ht="13" x14ac:dyDescent="0.15">
      <c r="K682" s="82"/>
    </row>
    <row r="683" spans="11:11" ht="13" x14ac:dyDescent="0.15">
      <c r="K683" s="82"/>
    </row>
    <row r="684" spans="11:11" ht="13" x14ac:dyDescent="0.15">
      <c r="K684" s="82"/>
    </row>
    <row r="685" spans="11:11" ht="13" x14ac:dyDescent="0.15">
      <c r="K685" s="82"/>
    </row>
    <row r="686" spans="11:11" ht="13" x14ac:dyDescent="0.15">
      <c r="K686" s="82"/>
    </row>
    <row r="687" spans="11:11" ht="13" x14ac:dyDescent="0.15">
      <c r="K687" s="82"/>
    </row>
    <row r="688" spans="11:11" ht="13" x14ac:dyDescent="0.15">
      <c r="K688" s="82"/>
    </row>
    <row r="689" spans="11:11" ht="13" x14ac:dyDescent="0.15">
      <c r="K689" s="82"/>
    </row>
    <row r="690" spans="11:11" ht="13" x14ac:dyDescent="0.15">
      <c r="K690" s="82"/>
    </row>
    <row r="691" spans="11:11" ht="13" x14ac:dyDescent="0.15">
      <c r="K691" s="82"/>
    </row>
    <row r="692" spans="11:11" ht="13" x14ac:dyDescent="0.15">
      <c r="K692" s="82"/>
    </row>
    <row r="693" spans="11:11" ht="13" x14ac:dyDescent="0.15">
      <c r="K693" s="82"/>
    </row>
    <row r="694" spans="11:11" ht="13" x14ac:dyDescent="0.15">
      <c r="K694" s="82"/>
    </row>
    <row r="695" spans="11:11" ht="13" x14ac:dyDescent="0.15">
      <c r="K695" s="82"/>
    </row>
    <row r="696" spans="11:11" ht="13" x14ac:dyDescent="0.15">
      <c r="K696" s="82"/>
    </row>
    <row r="697" spans="11:11" ht="13" x14ac:dyDescent="0.15">
      <c r="K697" s="82"/>
    </row>
    <row r="698" spans="11:11" ht="13" x14ac:dyDescent="0.15">
      <c r="K698" s="82"/>
    </row>
    <row r="699" spans="11:11" ht="13" x14ac:dyDescent="0.15">
      <c r="K699" s="82"/>
    </row>
    <row r="700" spans="11:11" ht="13" x14ac:dyDescent="0.15">
      <c r="K700" s="82"/>
    </row>
    <row r="701" spans="11:11" ht="13" x14ac:dyDescent="0.15">
      <c r="K701" s="82"/>
    </row>
    <row r="702" spans="11:11" ht="13" x14ac:dyDescent="0.15">
      <c r="K702" s="82"/>
    </row>
    <row r="703" spans="11:11" ht="13" x14ac:dyDescent="0.15">
      <c r="K703" s="82"/>
    </row>
    <row r="704" spans="11:11" ht="13" x14ac:dyDescent="0.15">
      <c r="K704" s="82"/>
    </row>
    <row r="705" spans="11:11" ht="13" x14ac:dyDescent="0.15">
      <c r="K705" s="82"/>
    </row>
    <row r="706" spans="11:11" ht="13" x14ac:dyDescent="0.15">
      <c r="K706" s="82"/>
    </row>
    <row r="707" spans="11:11" ht="13" x14ac:dyDescent="0.15">
      <c r="K707" s="82"/>
    </row>
    <row r="708" spans="11:11" ht="13" x14ac:dyDescent="0.15">
      <c r="K708" s="82"/>
    </row>
    <row r="709" spans="11:11" ht="13" x14ac:dyDescent="0.15">
      <c r="K709" s="82"/>
    </row>
    <row r="710" spans="11:11" ht="13" x14ac:dyDescent="0.15">
      <c r="K710" s="82"/>
    </row>
    <row r="711" spans="11:11" ht="13" x14ac:dyDescent="0.15">
      <c r="K711" s="82"/>
    </row>
    <row r="712" spans="11:11" ht="13" x14ac:dyDescent="0.15">
      <c r="K712" s="82"/>
    </row>
    <row r="713" spans="11:11" ht="13" x14ac:dyDescent="0.15">
      <c r="K713" s="82"/>
    </row>
    <row r="714" spans="11:11" ht="13" x14ac:dyDescent="0.15">
      <c r="K714" s="82"/>
    </row>
    <row r="715" spans="11:11" ht="13" x14ac:dyDescent="0.15">
      <c r="K715" s="82"/>
    </row>
    <row r="716" spans="11:11" ht="13" x14ac:dyDescent="0.15">
      <c r="K716" s="82"/>
    </row>
    <row r="717" spans="11:11" ht="13" x14ac:dyDescent="0.15">
      <c r="K717" s="82"/>
    </row>
    <row r="718" spans="11:11" ht="13" x14ac:dyDescent="0.15">
      <c r="K718" s="82"/>
    </row>
    <row r="719" spans="11:11" ht="13" x14ac:dyDescent="0.15">
      <c r="K719" s="82"/>
    </row>
    <row r="720" spans="11:11" ht="13" x14ac:dyDescent="0.15">
      <c r="K720" s="82"/>
    </row>
    <row r="721" spans="11:11" ht="13" x14ac:dyDescent="0.15">
      <c r="K721" s="82"/>
    </row>
    <row r="722" spans="11:11" ht="13" x14ac:dyDescent="0.15">
      <c r="K722" s="82"/>
    </row>
    <row r="723" spans="11:11" ht="13" x14ac:dyDescent="0.15">
      <c r="K723" s="82"/>
    </row>
    <row r="724" spans="11:11" ht="13" x14ac:dyDescent="0.15">
      <c r="K724" s="82"/>
    </row>
    <row r="725" spans="11:11" ht="13" x14ac:dyDescent="0.15">
      <c r="K725" s="82"/>
    </row>
    <row r="726" spans="11:11" ht="13" x14ac:dyDescent="0.15">
      <c r="K726" s="82"/>
    </row>
    <row r="727" spans="11:11" ht="13" x14ac:dyDescent="0.15">
      <c r="K727" s="82"/>
    </row>
    <row r="728" spans="11:11" ht="13" x14ac:dyDescent="0.15">
      <c r="K728" s="82"/>
    </row>
    <row r="729" spans="11:11" ht="13" x14ac:dyDescent="0.15">
      <c r="K729" s="82"/>
    </row>
    <row r="730" spans="11:11" ht="13" x14ac:dyDescent="0.15">
      <c r="K730" s="82"/>
    </row>
    <row r="731" spans="11:11" ht="13" x14ac:dyDescent="0.15">
      <c r="K731" s="82"/>
    </row>
    <row r="732" spans="11:11" ht="13" x14ac:dyDescent="0.15">
      <c r="K732" s="82"/>
    </row>
    <row r="733" spans="11:11" ht="13" x14ac:dyDescent="0.15">
      <c r="K733" s="82"/>
    </row>
    <row r="734" spans="11:11" ht="13" x14ac:dyDescent="0.15">
      <c r="K734" s="82"/>
    </row>
    <row r="735" spans="11:11" ht="13" x14ac:dyDescent="0.15">
      <c r="K735" s="82"/>
    </row>
    <row r="736" spans="11:11" ht="13" x14ac:dyDescent="0.15">
      <c r="K736" s="82"/>
    </row>
    <row r="737" spans="11:11" ht="13" x14ac:dyDescent="0.15">
      <c r="K737" s="82"/>
    </row>
    <row r="738" spans="11:11" ht="13" x14ac:dyDescent="0.15">
      <c r="K738" s="82"/>
    </row>
    <row r="739" spans="11:11" ht="13" x14ac:dyDescent="0.15">
      <c r="K739" s="82"/>
    </row>
    <row r="740" spans="11:11" ht="13" x14ac:dyDescent="0.15">
      <c r="K740" s="82"/>
    </row>
    <row r="741" spans="11:11" ht="13" x14ac:dyDescent="0.15">
      <c r="K741" s="82"/>
    </row>
    <row r="742" spans="11:11" ht="13" x14ac:dyDescent="0.15">
      <c r="K742" s="82"/>
    </row>
    <row r="743" spans="11:11" ht="13" x14ac:dyDescent="0.15">
      <c r="K743" s="82"/>
    </row>
    <row r="744" spans="11:11" ht="13" x14ac:dyDescent="0.15">
      <c r="K744" s="82"/>
    </row>
    <row r="745" spans="11:11" ht="13" x14ac:dyDescent="0.15">
      <c r="K745" s="82"/>
    </row>
    <row r="746" spans="11:11" ht="13" x14ac:dyDescent="0.15">
      <c r="K746" s="82"/>
    </row>
    <row r="747" spans="11:11" ht="13" x14ac:dyDescent="0.15">
      <c r="K747" s="82"/>
    </row>
    <row r="748" spans="11:11" ht="13" x14ac:dyDescent="0.15">
      <c r="K748" s="82"/>
    </row>
    <row r="749" spans="11:11" ht="13" x14ac:dyDescent="0.15">
      <c r="K749" s="82"/>
    </row>
    <row r="750" spans="11:11" ht="13" x14ac:dyDescent="0.15">
      <c r="K750" s="82"/>
    </row>
    <row r="751" spans="11:11" ht="13" x14ac:dyDescent="0.15">
      <c r="K751" s="82"/>
    </row>
    <row r="752" spans="11:11" ht="13" x14ac:dyDescent="0.15">
      <c r="K752" s="82"/>
    </row>
    <row r="753" spans="11:11" ht="13" x14ac:dyDescent="0.15">
      <c r="K753" s="82"/>
    </row>
    <row r="754" spans="11:11" ht="13" x14ac:dyDescent="0.15">
      <c r="K754" s="82"/>
    </row>
    <row r="755" spans="11:11" ht="13" x14ac:dyDescent="0.15">
      <c r="K755" s="82"/>
    </row>
    <row r="756" spans="11:11" ht="13" x14ac:dyDescent="0.15">
      <c r="K756" s="82"/>
    </row>
    <row r="757" spans="11:11" ht="13" x14ac:dyDescent="0.15">
      <c r="K757" s="82"/>
    </row>
    <row r="758" spans="11:11" ht="13" x14ac:dyDescent="0.15">
      <c r="K758" s="82"/>
    </row>
    <row r="759" spans="11:11" ht="13" x14ac:dyDescent="0.15">
      <c r="K759" s="82"/>
    </row>
    <row r="760" spans="11:11" ht="13" x14ac:dyDescent="0.15">
      <c r="K760" s="82"/>
    </row>
    <row r="761" spans="11:11" ht="13" x14ac:dyDescent="0.15">
      <c r="K761" s="82"/>
    </row>
    <row r="762" spans="11:11" ht="13" x14ac:dyDescent="0.15">
      <c r="K762" s="82"/>
    </row>
    <row r="763" spans="11:11" ht="13" x14ac:dyDescent="0.15">
      <c r="K763" s="82"/>
    </row>
    <row r="764" spans="11:11" ht="13" x14ac:dyDescent="0.15">
      <c r="K764" s="82"/>
    </row>
    <row r="765" spans="11:11" ht="13" x14ac:dyDescent="0.15">
      <c r="K765" s="82"/>
    </row>
    <row r="766" spans="11:11" ht="13" x14ac:dyDescent="0.15">
      <c r="K766" s="82"/>
    </row>
    <row r="767" spans="11:11" ht="13" x14ac:dyDescent="0.15">
      <c r="K767" s="82"/>
    </row>
    <row r="768" spans="11:11" ht="13" x14ac:dyDescent="0.15">
      <c r="K768" s="82"/>
    </row>
    <row r="769" spans="11:11" ht="13" x14ac:dyDescent="0.15">
      <c r="K769" s="82"/>
    </row>
    <row r="770" spans="11:11" ht="13" x14ac:dyDescent="0.15">
      <c r="K770" s="82"/>
    </row>
    <row r="771" spans="11:11" ht="13" x14ac:dyDescent="0.15">
      <c r="K771" s="82"/>
    </row>
    <row r="772" spans="11:11" ht="13" x14ac:dyDescent="0.15">
      <c r="K772" s="82"/>
    </row>
    <row r="773" spans="11:11" ht="13" x14ac:dyDescent="0.15">
      <c r="K773" s="82"/>
    </row>
    <row r="774" spans="11:11" ht="13" x14ac:dyDescent="0.15">
      <c r="K774" s="82"/>
    </row>
    <row r="775" spans="11:11" ht="13" x14ac:dyDescent="0.15">
      <c r="K775" s="82"/>
    </row>
    <row r="776" spans="11:11" ht="13" x14ac:dyDescent="0.15">
      <c r="K776" s="82"/>
    </row>
    <row r="777" spans="11:11" ht="13" x14ac:dyDescent="0.15">
      <c r="K777" s="82"/>
    </row>
    <row r="778" spans="11:11" ht="13" x14ac:dyDescent="0.15">
      <c r="K778" s="82"/>
    </row>
    <row r="779" spans="11:11" ht="13" x14ac:dyDescent="0.15">
      <c r="K779" s="82"/>
    </row>
    <row r="780" spans="11:11" ht="13" x14ac:dyDescent="0.15">
      <c r="K780" s="82"/>
    </row>
    <row r="781" spans="11:11" ht="13" x14ac:dyDescent="0.15">
      <c r="K781" s="82"/>
    </row>
    <row r="782" spans="11:11" ht="13" x14ac:dyDescent="0.15">
      <c r="K782" s="82"/>
    </row>
    <row r="783" spans="11:11" ht="13" x14ac:dyDescent="0.15">
      <c r="K783" s="82"/>
    </row>
    <row r="784" spans="11:11" ht="13" x14ac:dyDescent="0.15">
      <c r="K784" s="82"/>
    </row>
    <row r="785" spans="11:11" ht="13" x14ac:dyDescent="0.15">
      <c r="K785" s="82"/>
    </row>
    <row r="786" spans="11:11" ht="13" x14ac:dyDescent="0.15">
      <c r="K786" s="82"/>
    </row>
    <row r="787" spans="11:11" ht="13" x14ac:dyDescent="0.15">
      <c r="K787" s="82"/>
    </row>
    <row r="788" spans="11:11" ht="13" x14ac:dyDescent="0.15">
      <c r="K788" s="82"/>
    </row>
    <row r="789" spans="11:11" ht="13" x14ac:dyDescent="0.15">
      <c r="K789" s="82"/>
    </row>
    <row r="790" spans="11:11" ht="13" x14ac:dyDescent="0.15">
      <c r="K790" s="82"/>
    </row>
    <row r="791" spans="11:11" ht="13" x14ac:dyDescent="0.15">
      <c r="K791" s="82"/>
    </row>
    <row r="792" spans="11:11" ht="13" x14ac:dyDescent="0.15">
      <c r="K792" s="82"/>
    </row>
    <row r="793" spans="11:11" ht="13" x14ac:dyDescent="0.15">
      <c r="K793" s="82"/>
    </row>
    <row r="794" spans="11:11" ht="13" x14ac:dyDescent="0.15">
      <c r="K794" s="82"/>
    </row>
    <row r="795" spans="11:11" ht="13" x14ac:dyDescent="0.15">
      <c r="K795" s="82"/>
    </row>
    <row r="796" spans="11:11" ht="13" x14ac:dyDescent="0.15">
      <c r="K796" s="82"/>
    </row>
    <row r="797" spans="11:11" ht="13" x14ac:dyDescent="0.15">
      <c r="K797" s="82"/>
    </row>
    <row r="798" spans="11:11" ht="13" x14ac:dyDescent="0.15">
      <c r="K798" s="82"/>
    </row>
    <row r="799" spans="11:11" ht="13" x14ac:dyDescent="0.15">
      <c r="K799" s="82"/>
    </row>
    <row r="800" spans="11:11" ht="13" x14ac:dyDescent="0.15">
      <c r="K800" s="82"/>
    </row>
    <row r="801" spans="11:11" ht="13" x14ac:dyDescent="0.15">
      <c r="K801" s="82"/>
    </row>
    <row r="802" spans="11:11" ht="13" x14ac:dyDescent="0.15">
      <c r="K802" s="82"/>
    </row>
    <row r="803" spans="11:11" ht="13" x14ac:dyDescent="0.15">
      <c r="K803" s="82"/>
    </row>
    <row r="804" spans="11:11" ht="13" x14ac:dyDescent="0.15">
      <c r="K804" s="82"/>
    </row>
    <row r="805" spans="11:11" ht="13" x14ac:dyDescent="0.15">
      <c r="K805" s="82"/>
    </row>
    <row r="806" spans="11:11" ht="13" x14ac:dyDescent="0.15">
      <c r="K806" s="82"/>
    </row>
    <row r="807" spans="11:11" ht="13" x14ac:dyDescent="0.15">
      <c r="K807" s="82"/>
    </row>
    <row r="808" spans="11:11" ht="13" x14ac:dyDescent="0.15">
      <c r="K808" s="82"/>
    </row>
    <row r="809" spans="11:11" ht="13" x14ac:dyDescent="0.15">
      <c r="K809" s="82"/>
    </row>
    <row r="810" spans="11:11" ht="13" x14ac:dyDescent="0.15">
      <c r="K810" s="82"/>
    </row>
    <row r="811" spans="11:11" ht="13" x14ac:dyDescent="0.15">
      <c r="K811" s="82"/>
    </row>
    <row r="812" spans="11:11" ht="13" x14ac:dyDescent="0.15">
      <c r="K812" s="82"/>
    </row>
    <row r="813" spans="11:11" ht="13" x14ac:dyDescent="0.15">
      <c r="K813" s="82"/>
    </row>
    <row r="814" spans="11:11" ht="13" x14ac:dyDescent="0.15">
      <c r="K814" s="82"/>
    </row>
    <row r="815" spans="11:11" ht="13" x14ac:dyDescent="0.15">
      <c r="K815" s="82"/>
    </row>
    <row r="816" spans="11:11" ht="13" x14ac:dyDescent="0.15">
      <c r="K816" s="82"/>
    </row>
    <row r="817" spans="11:11" ht="13" x14ac:dyDescent="0.15">
      <c r="K817" s="82"/>
    </row>
    <row r="818" spans="11:11" ht="13" x14ac:dyDescent="0.15">
      <c r="K818" s="82"/>
    </row>
    <row r="819" spans="11:11" ht="13" x14ac:dyDescent="0.15">
      <c r="K819" s="82"/>
    </row>
    <row r="820" spans="11:11" ht="13" x14ac:dyDescent="0.15">
      <c r="K820" s="82"/>
    </row>
    <row r="821" spans="11:11" ht="13" x14ac:dyDescent="0.15">
      <c r="K821" s="82"/>
    </row>
    <row r="822" spans="11:11" ht="13" x14ac:dyDescent="0.15">
      <c r="K822" s="82"/>
    </row>
    <row r="823" spans="11:11" ht="13" x14ac:dyDescent="0.15">
      <c r="K823" s="82"/>
    </row>
    <row r="824" spans="11:11" ht="13" x14ac:dyDescent="0.15">
      <c r="K824" s="82"/>
    </row>
    <row r="825" spans="11:11" ht="13" x14ac:dyDescent="0.15">
      <c r="K825" s="82"/>
    </row>
    <row r="826" spans="11:11" ht="13" x14ac:dyDescent="0.15">
      <c r="K826" s="82"/>
    </row>
    <row r="827" spans="11:11" ht="13" x14ac:dyDescent="0.15">
      <c r="K827" s="82"/>
    </row>
    <row r="828" spans="11:11" ht="13" x14ac:dyDescent="0.15">
      <c r="K828" s="82"/>
    </row>
    <row r="829" spans="11:11" ht="13" x14ac:dyDescent="0.15">
      <c r="K829" s="82"/>
    </row>
    <row r="830" spans="11:11" ht="13" x14ac:dyDescent="0.15">
      <c r="K830" s="82"/>
    </row>
    <row r="831" spans="11:11" ht="13" x14ac:dyDescent="0.15">
      <c r="K831" s="82"/>
    </row>
    <row r="832" spans="11:11" ht="13" x14ac:dyDescent="0.15">
      <c r="K832" s="82"/>
    </row>
    <row r="833" spans="11:11" ht="13" x14ac:dyDescent="0.15">
      <c r="K833" s="82"/>
    </row>
    <row r="834" spans="11:11" ht="13" x14ac:dyDescent="0.15">
      <c r="K834" s="82"/>
    </row>
    <row r="835" spans="11:11" ht="13" x14ac:dyDescent="0.15">
      <c r="K835" s="82"/>
    </row>
    <row r="836" spans="11:11" ht="13" x14ac:dyDescent="0.15">
      <c r="K836" s="82"/>
    </row>
    <row r="837" spans="11:11" ht="13" x14ac:dyDescent="0.15">
      <c r="K837" s="82"/>
    </row>
    <row r="838" spans="11:11" ht="13" x14ac:dyDescent="0.15">
      <c r="K838" s="82"/>
    </row>
    <row r="839" spans="11:11" ht="13" x14ac:dyDescent="0.15">
      <c r="K839" s="82"/>
    </row>
    <row r="840" spans="11:11" ht="13" x14ac:dyDescent="0.15">
      <c r="K840" s="82"/>
    </row>
    <row r="841" spans="11:11" ht="13" x14ac:dyDescent="0.15">
      <c r="K841" s="82"/>
    </row>
    <row r="842" spans="11:11" ht="13" x14ac:dyDescent="0.15">
      <c r="K842" s="82"/>
    </row>
    <row r="843" spans="11:11" ht="13" x14ac:dyDescent="0.15">
      <c r="K843" s="82"/>
    </row>
    <row r="844" spans="11:11" ht="13" x14ac:dyDescent="0.15">
      <c r="K844" s="82"/>
    </row>
    <row r="845" spans="11:11" ht="13" x14ac:dyDescent="0.15">
      <c r="K845" s="82"/>
    </row>
    <row r="846" spans="11:11" ht="13" x14ac:dyDescent="0.15">
      <c r="K846" s="82"/>
    </row>
    <row r="847" spans="11:11" ht="13" x14ac:dyDescent="0.15">
      <c r="K847" s="82"/>
    </row>
    <row r="848" spans="11:11" ht="13" x14ac:dyDescent="0.15">
      <c r="K848" s="82"/>
    </row>
    <row r="849" spans="11:11" ht="13" x14ac:dyDescent="0.15">
      <c r="K849" s="82"/>
    </row>
    <row r="850" spans="11:11" ht="13" x14ac:dyDescent="0.15">
      <c r="K850" s="82"/>
    </row>
    <row r="851" spans="11:11" ht="13" x14ac:dyDescent="0.15">
      <c r="K851" s="82"/>
    </row>
    <row r="852" spans="11:11" ht="13" x14ac:dyDescent="0.15">
      <c r="K852" s="82"/>
    </row>
    <row r="853" spans="11:11" ht="13" x14ac:dyDescent="0.15">
      <c r="K853" s="82"/>
    </row>
    <row r="854" spans="11:11" ht="13" x14ac:dyDescent="0.15">
      <c r="K854" s="82"/>
    </row>
    <row r="855" spans="11:11" ht="13" x14ac:dyDescent="0.15">
      <c r="K855" s="82"/>
    </row>
    <row r="856" spans="11:11" ht="13" x14ac:dyDescent="0.15">
      <c r="K856" s="82"/>
    </row>
    <row r="857" spans="11:11" ht="13" x14ac:dyDescent="0.15">
      <c r="K857" s="82"/>
    </row>
    <row r="858" spans="11:11" ht="13" x14ac:dyDescent="0.15">
      <c r="K858" s="82"/>
    </row>
    <row r="859" spans="11:11" ht="13" x14ac:dyDescent="0.15">
      <c r="K859" s="82"/>
    </row>
    <row r="860" spans="11:11" ht="13" x14ac:dyDescent="0.15">
      <c r="K860" s="82"/>
    </row>
    <row r="861" spans="11:11" ht="13" x14ac:dyDescent="0.15">
      <c r="K861" s="82"/>
    </row>
    <row r="862" spans="11:11" ht="13" x14ac:dyDescent="0.15">
      <c r="K862" s="82"/>
    </row>
    <row r="863" spans="11:11" ht="13" x14ac:dyDescent="0.15">
      <c r="K863" s="82"/>
    </row>
    <row r="864" spans="11:11" ht="13" x14ac:dyDescent="0.15">
      <c r="K864" s="82"/>
    </row>
    <row r="865" spans="11:11" ht="13" x14ac:dyDescent="0.15">
      <c r="K865" s="82"/>
    </row>
    <row r="866" spans="11:11" ht="13" x14ac:dyDescent="0.15">
      <c r="K866" s="82"/>
    </row>
    <row r="867" spans="11:11" ht="13" x14ac:dyDescent="0.15">
      <c r="K867" s="82"/>
    </row>
    <row r="868" spans="11:11" ht="13" x14ac:dyDescent="0.15">
      <c r="K868" s="82"/>
    </row>
    <row r="869" spans="11:11" ht="13" x14ac:dyDescent="0.15">
      <c r="K869" s="82"/>
    </row>
    <row r="870" spans="11:11" ht="13" x14ac:dyDescent="0.15">
      <c r="K870" s="82"/>
    </row>
    <row r="871" spans="11:11" ht="13" x14ac:dyDescent="0.15">
      <c r="K871" s="82"/>
    </row>
    <row r="872" spans="11:11" ht="13" x14ac:dyDescent="0.15">
      <c r="K872" s="82"/>
    </row>
    <row r="873" spans="11:11" ht="13" x14ac:dyDescent="0.15">
      <c r="K873" s="82"/>
    </row>
    <row r="874" spans="11:11" ht="13" x14ac:dyDescent="0.15">
      <c r="K874" s="82"/>
    </row>
    <row r="875" spans="11:11" ht="13" x14ac:dyDescent="0.15">
      <c r="K875" s="82"/>
    </row>
    <row r="876" spans="11:11" ht="13" x14ac:dyDescent="0.15">
      <c r="K876" s="82"/>
    </row>
    <row r="877" spans="11:11" ht="13" x14ac:dyDescent="0.15">
      <c r="K877" s="82"/>
    </row>
    <row r="878" spans="11:11" ht="13" x14ac:dyDescent="0.15">
      <c r="K878" s="82"/>
    </row>
    <row r="879" spans="11:11" ht="13" x14ac:dyDescent="0.15">
      <c r="K879" s="82"/>
    </row>
    <row r="880" spans="11:11" ht="13" x14ac:dyDescent="0.15">
      <c r="K880" s="82"/>
    </row>
    <row r="881" spans="11:11" ht="13" x14ac:dyDescent="0.15">
      <c r="K881" s="82"/>
    </row>
    <row r="882" spans="11:11" ht="13" x14ac:dyDescent="0.15">
      <c r="K882" s="82"/>
    </row>
    <row r="883" spans="11:11" ht="13" x14ac:dyDescent="0.15">
      <c r="K883" s="82"/>
    </row>
    <row r="884" spans="11:11" ht="13" x14ac:dyDescent="0.15">
      <c r="K884" s="82"/>
    </row>
    <row r="885" spans="11:11" ht="13" x14ac:dyDescent="0.15">
      <c r="K885" s="82"/>
    </row>
    <row r="886" spans="11:11" ht="13" x14ac:dyDescent="0.15">
      <c r="K886" s="82"/>
    </row>
    <row r="887" spans="11:11" ht="13" x14ac:dyDescent="0.15">
      <c r="K887" s="82"/>
    </row>
    <row r="888" spans="11:11" ht="13" x14ac:dyDescent="0.15">
      <c r="K888" s="82"/>
    </row>
    <row r="889" spans="11:11" ht="13" x14ac:dyDescent="0.15">
      <c r="K889" s="82"/>
    </row>
    <row r="890" spans="11:11" ht="13" x14ac:dyDescent="0.15">
      <c r="K890" s="82"/>
    </row>
    <row r="891" spans="11:11" ht="13" x14ac:dyDescent="0.15">
      <c r="K891" s="82"/>
    </row>
    <row r="892" spans="11:11" ht="13" x14ac:dyDescent="0.15">
      <c r="K892" s="82"/>
    </row>
    <row r="893" spans="11:11" ht="13" x14ac:dyDescent="0.15">
      <c r="K893" s="82"/>
    </row>
    <row r="894" spans="11:11" ht="13" x14ac:dyDescent="0.15">
      <c r="K894" s="82"/>
    </row>
    <row r="895" spans="11:11" ht="13" x14ac:dyDescent="0.15">
      <c r="K895" s="82"/>
    </row>
    <row r="896" spans="11:11" ht="13" x14ac:dyDescent="0.15">
      <c r="K896" s="82"/>
    </row>
    <row r="897" spans="11:11" ht="13" x14ac:dyDescent="0.15">
      <c r="K897" s="82"/>
    </row>
    <row r="898" spans="11:11" ht="13" x14ac:dyDescent="0.15">
      <c r="K898" s="82"/>
    </row>
    <row r="899" spans="11:11" ht="13" x14ac:dyDescent="0.15">
      <c r="K899" s="82"/>
    </row>
    <row r="900" spans="11:11" ht="13" x14ac:dyDescent="0.15">
      <c r="K900" s="82"/>
    </row>
    <row r="901" spans="11:11" ht="13" x14ac:dyDescent="0.15">
      <c r="K901" s="82"/>
    </row>
    <row r="902" spans="11:11" ht="13" x14ac:dyDescent="0.15">
      <c r="K902" s="82"/>
    </row>
    <row r="903" spans="11:11" ht="13" x14ac:dyDescent="0.15">
      <c r="K903" s="82"/>
    </row>
    <row r="904" spans="11:11" ht="13" x14ac:dyDescent="0.15">
      <c r="K904" s="82"/>
    </row>
    <row r="905" spans="11:11" ht="13" x14ac:dyDescent="0.15">
      <c r="K905" s="82"/>
    </row>
    <row r="906" spans="11:11" ht="13" x14ac:dyDescent="0.15">
      <c r="K906" s="82"/>
    </row>
    <row r="907" spans="11:11" ht="13" x14ac:dyDescent="0.15">
      <c r="K907" s="82"/>
    </row>
    <row r="908" spans="11:11" ht="13" x14ac:dyDescent="0.15">
      <c r="K908" s="82"/>
    </row>
    <row r="909" spans="11:11" ht="13" x14ac:dyDescent="0.15">
      <c r="K909" s="82"/>
    </row>
    <row r="910" spans="11:11" ht="13" x14ac:dyDescent="0.15">
      <c r="K910" s="82"/>
    </row>
    <row r="911" spans="11:11" ht="13" x14ac:dyDescent="0.15">
      <c r="K911" s="82"/>
    </row>
    <row r="912" spans="11:11" ht="13" x14ac:dyDescent="0.15">
      <c r="K912" s="82"/>
    </row>
    <row r="913" spans="11:11" ht="13" x14ac:dyDescent="0.15">
      <c r="K913" s="82"/>
    </row>
    <row r="914" spans="11:11" ht="13" x14ac:dyDescent="0.15">
      <c r="K914" s="82"/>
    </row>
    <row r="915" spans="11:11" ht="13" x14ac:dyDescent="0.15">
      <c r="K915" s="82"/>
    </row>
    <row r="916" spans="11:11" ht="13" x14ac:dyDescent="0.15">
      <c r="K916" s="82"/>
    </row>
    <row r="917" spans="11:11" ht="13" x14ac:dyDescent="0.15">
      <c r="K917" s="82"/>
    </row>
    <row r="918" spans="11:11" ht="13" x14ac:dyDescent="0.15">
      <c r="K918" s="82"/>
    </row>
    <row r="919" spans="11:11" ht="13" x14ac:dyDescent="0.15">
      <c r="K919" s="82"/>
    </row>
    <row r="920" spans="11:11" ht="13" x14ac:dyDescent="0.15">
      <c r="K920" s="82"/>
    </row>
    <row r="921" spans="11:11" ht="13" x14ac:dyDescent="0.15">
      <c r="K921" s="82"/>
    </row>
    <row r="922" spans="11:11" ht="13" x14ac:dyDescent="0.15">
      <c r="K922" s="82"/>
    </row>
    <row r="923" spans="11:11" ht="13" x14ac:dyDescent="0.15">
      <c r="K923" s="82"/>
    </row>
    <row r="924" spans="11:11" ht="13" x14ac:dyDescent="0.15">
      <c r="K924" s="82"/>
    </row>
    <row r="925" spans="11:11" ht="13" x14ac:dyDescent="0.15">
      <c r="K925" s="82"/>
    </row>
    <row r="926" spans="11:11" ht="13" x14ac:dyDescent="0.15">
      <c r="K926" s="82"/>
    </row>
    <row r="927" spans="11:11" ht="13" x14ac:dyDescent="0.15">
      <c r="K927" s="82"/>
    </row>
    <row r="928" spans="11:11" ht="13" x14ac:dyDescent="0.15">
      <c r="K928" s="82"/>
    </row>
    <row r="929" spans="11:11" ht="13" x14ac:dyDescent="0.15">
      <c r="K929" s="82"/>
    </row>
    <row r="930" spans="11:11" ht="13" x14ac:dyDescent="0.15">
      <c r="K930" s="82"/>
    </row>
    <row r="931" spans="11:11" ht="13" x14ac:dyDescent="0.15">
      <c r="K931" s="82"/>
    </row>
    <row r="932" spans="11:11" ht="13" x14ac:dyDescent="0.15">
      <c r="K932" s="82"/>
    </row>
    <row r="933" spans="11:11" ht="13" x14ac:dyDescent="0.15">
      <c r="K933" s="82"/>
    </row>
    <row r="934" spans="11:11" ht="13" x14ac:dyDescent="0.15">
      <c r="K934" s="82"/>
    </row>
    <row r="935" spans="11:11" ht="13" x14ac:dyDescent="0.15">
      <c r="K935" s="82"/>
    </row>
    <row r="936" spans="11:11" ht="13" x14ac:dyDescent="0.15">
      <c r="K936" s="82"/>
    </row>
    <row r="937" spans="11:11" ht="13" x14ac:dyDescent="0.15">
      <c r="K937" s="82"/>
    </row>
    <row r="938" spans="11:11" ht="13" x14ac:dyDescent="0.15">
      <c r="K938" s="82"/>
    </row>
    <row r="939" spans="11:11" ht="13" x14ac:dyDescent="0.15">
      <c r="K939" s="82"/>
    </row>
    <row r="940" spans="11:11" ht="13" x14ac:dyDescent="0.15">
      <c r="K940" s="82"/>
    </row>
    <row r="941" spans="11:11" ht="13" x14ac:dyDescent="0.15">
      <c r="K941" s="82"/>
    </row>
    <row r="942" spans="11:11" ht="13" x14ac:dyDescent="0.15">
      <c r="K942" s="82"/>
    </row>
    <row r="943" spans="11:11" ht="13" x14ac:dyDescent="0.15">
      <c r="K943" s="82"/>
    </row>
    <row r="944" spans="11:11" ht="13" x14ac:dyDescent="0.15">
      <c r="K944" s="82"/>
    </row>
    <row r="945" spans="11:11" ht="13" x14ac:dyDescent="0.15">
      <c r="K945" s="82"/>
    </row>
    <row r="946" spans="11:11" ht="13" x14ac:dyDescent="0.15">
      <c r="K946" s="82"/>
    </row>
    <row r="947" spans="11:11" ht="13" x14ac:dyDescent="0.15">
      <c r="K947" s="82"/>
    </row>
    <row r="948" spans="11:11" ht="13" x14ac:dyDescent="0.15">
      <c r="K948" s="82"/>
    </row>
    <row r="949" spans="11:11" ht="13" x14ac:dyDescent="0.15">
      <c r="K949" s="82"/>
    </row>
    <row r="950" spans="11:11" ht="13" x14ac:dyDescent="0.15">
      <c r="K950" s="82"/>
    </row>
    <row r="951" spans="11:11" ht="13" x14ac:dyDescent="0.15">
      <c r="K951" s="82"/>
    </row>
    <row r="952" spans="11:11" ht="13" x14ac:dyDescent="0.15">
      <c r="K952" s="82"/>
    </row>
    <row r="953" spans="11:11" ht="13" x14ac:dyDescent="0.15">
      <c r="K953" s="82"/>
    </row>
    <row r="954" spans="11:11" ht="13" x14ac:dyDescent="0.15">
      <c r="K954" s="82"/>
    </row>
    <row r="955" spans="11:11" ht="13" x14ac:dyDescent="0.15">
      <c r="K955" s="82"/>
    </row>
    <row r="956" spans="11:11" ht="13" x14ac:dyDescent="0.15">
      <c r="K956" s="82"/>
    </row>
    <row r="957" spans="11:11" ht="13" x14ac:dyDescent="0.15">
      <c r="K957" s="82"/>
    </row>
    <row r="958" spans="11:11" ht="13" x14ac:dyDescent="0.15">
      <c r="K958" s="82"/>
    </row>
    <row r="959" spans="11:11" ht="13" x14ac:dyDescent="0.15">
      <c r="K959" s="82"/>
    </row>
    <row r="960" spans="11:11" ht="13" x14ac:dyDescent="0.15">
      <c r="K960" s="82"/>
    </row>
    <row r="961" spans="11:11" ht="13" x14ac:dyDescent="0.15">
      <c r="K961" s="82"/>
    </row>
    <row r="962" spans="11:11" ht="13" x14ac:dyDescent="0.15">
      <c r="K962" s="82"/>
    </row>
    <row r="963" spans="11:11" ht="13" x14ac:dyDescent="0.15">
      <c r="K963" s="82"/>
    </row>
    <row r="964" spans="11:11" ht="13" x14ac:dyDescent="0.15">
      <c r="K964" s="82"/>
    </row>
    <row r="965" spans="11:11" ht="13" x14ac:dyDescent="0.15">
      <c r="K965" s="82"/>
    </row>
    <row r="966" spans="11:11" ht="13" x14ac:dyDescent="0.15">
      <c r="K966" s="82"/>
    </row>
    <row r="967" spans="11:11" ht="13" x14ac:dyDescent="0.15">
      <c r="K967" s="82"/>
    </row>
    <row r="968" spans="11:11" ht="13" x14ac:dyDescent="0.15">
      <c r="K968" s="82"/>
    </row>
    <row r="969" spans="11:11" ht="13" x14ac:dyDescent="0.15">
      <c r="K969" s="82"/>
    </row>
    <row r="970" spans="11:11" ht="13" x14ac:dyDescent="0.15">
      <c r="K970" s="82"/>
    </row>
    <row r="971" spans="11:11" ht="13" x14ac:dyDescent="0.15">
      <c r="K971" s="82"/>
    </row>
    <row r="972" spans="11:11" ht="13" x14ac:dyDescent="0.15">
      <c r="K972" s="82"/>
    </row>
    <row r="973" spans="11:11" ht="13" x14ac:dyDescent="0.15">
      <c r="K973" s="82"/>
    </row>
    <row r="974" spans="11:11" ht="13" x14ac:dyDescent="0.15">
      <c r="K974" s="82"/>
    </row>
    <row r="975" spans="11:11" ht="13" x14ac:dyDescent="0.15">
      <c r="K975" s="82"/>
    </row>
    <row r="976" spans="11:11" ht="13" x14ac:dyDescent="0.15">
      <c r="K976" s="82"/>
    </row>
    <row r="977" spans="11:11" ht="13" x14ac:dyDescent="0.15">
      <c r="K977" s="82"/>
    </row>
    <row r="978" spans="11:11" ht="13" x14ac:dyDescent="0.15">
      <c r="K978" s="82"/>
    </row>
    <row r="979" spans="11:11" ht="13" x14ac:dyDescent="0.15">
      <c r="K979" s="82"/>
    </row>
    <row r="980" spans="11:11" ht="13" x14ac:dyDescent="0.15">
      <c r="K980" s="82"/>
    </row>
    <row r="981" spans="11:11" ht="13" x14ac:dyDescent="0.15">
      <c r="K981" s="82"/>
    </row>
    <row r="982" spans="11:11" ht="13" x14ac:dyDescent="0.15">
      <c r="K982" s="82"/>
    </row>
    <row r="983" spans="11:11" ht="13" x14ac:dyDescent="0.15">
      <c r="K983" s="82"/>
    </row>
    <row r="984" spans="11:11" ht="13" x14ac:dyDescent="0.15">
      <c r="K984" s="82"/>
    </row>
    <row r="985" spans="11:11" ht="13" x14ac:dyDescent="0.15">
      <c r="K985" s="82"/>
    </row>
    <row r="986" spans="11:11" ht="13" x14ac:dyDescent="0.15">
      <c r="K986" s="82"/>
    </row>
    <row r="987" spans="11:11" ht="13" x14ac:dyDescent="0.15">
      <c r="K987" s="82"/>
    </row>
    <row r="988" spans="11:11" ht="13" x14ac:dyDescent="0.15">
      <c r="K988" s="82"/>
    </row>
    <row r="989" spans="11:11" ht="13" x14ac:dyDescent="0.15">
      <c r="K989" s="82"/>
    </row>
    <row r="990" spans="11:11" ht="13" x14ac:dyDescent="0.15">
      <c r="K990" s="82"/>
    </row>
    <row r="991" spans="11:11" ht="13" x14ac:dyDescent="0.15">
      <c r="K991" s="82"/>
    </row>
    <row r="992" spans="11:11" ht="13" x14ac:dyDescent="0.15">
      <c r="K992" s="82"/>
    </row>
    <row r="993" spans="11:11" ht="13" x14ac:dyDescent="0.15">
      <c r="K993" s="82"/>
    </row>
    <row r="994" spans="11:11" ht="13" x14ac:dyDescent="0.15">
      <c r="K994" s="82"/>
    </row>
    <row r="995" spans="11:11" ht="13" x14ac:dyDescent="0.15">
      <c r="K995" s="82"/>
    </row>
    <row r="996" spans="11:11" ht="13" x14ac:dyDescent="0.15">
      <c r="K996" s="82"/>
    </row>
    <row r="997" spans="11:11" ht="13" x14ac:dyDescent="0.15">
      <c r="K997" s="82"/>
    </row>
    <row r="998" spans="11:11" ht="13" x14ac:dyDescent="0.15">
      <c r="K998" s="82"/>
    </row>
    <row r="999" spans="11:11" ht="13" x14ac:dyDescent="0.15">
      <c r="K999" s="82"/>
    </row>
  </sheetData>
  <hyperlinks>
    <hyperlink ref="F2" r:id="rId1" xr:uid="{00000000-0004-0000-0500-000000000000}"/>
    <hyperlink ref="B13" r:id="rId2" xr:uid="{00000000-0004-0000-0500-000001000000}"/>
    <hyperlink ref="A16" r:id="rId3" xr:uid="{00000000-0004-0000-0500-000002000000}"/>
    <hyperlink ref="A19" r:id="rId4" xr:uid="{00000000-0004-0000-0500-000003000000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Conventional</vt:lpstr>
      <vt:lpstr>Conv+Bio CCS</vt:lpstr>
      <vt:lpstr>Tech-Electrification</vt:lpstr>
      <vt:lpstr>General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2021-12-15T18:00:19Z</dcterms:modified>
</cp:coreProperties>
</file>