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9a18fc9f80a243/Desktop/"/>
    </mc:Choice>
  </mc:AlternateContent>
  <xr:revisionPtr revIDLastSave="8" documentId="8_{BC73F2D5-A036-43FC-9EA4-551A92B7A687}" xr6:coauthVersionLast="47" xr6:coauthVersionMax="47" xr10:uidLastSave="{D07741B1-1A25-4CD6-9107-2F25FCCD1D5E}"/>
  <bookViews>
    <workbookView xWindow="-110" yWindow="-110" windowWidth="19420" windowHeight="10300" xr2:uid="{2091541E-36A7-40B7-A490-D3465BBE1934}"/>
  </bookViews>
  <sheets>
    <sheet name="A" sheetId="2" r:id="rId1"/>
    <sheet name="Sheet1" sheetId="3" r:id="rId2"/>
  </sheets>
  <definedNames>
    <definedName name="solver_adj" localSheetId="0" hidden="1">A!$J$21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A!$J$4</definedName>
    <definedName name="solver_lhs2" localSheetId="0" hidden="1">A!$J$4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A!$J$33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3</definedName>
    <definedName name="solver_val" localSheetId="0" hidden="1">0.0208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2" l="1"/>
  <c r="B42" i="2" s="1"/>
  <c r="B39" i="2"/>
  <c r="C26" i="2"/>
  <c r="B26" i="2" s="1"/>
  <c r="C27" i="2"/>
  <c r="B27" i="2" s="1"/>
  <c r="C28" i="2"/>
  <c r="B28" i="2" s="1"/>
  <c r="C29" i="2"/>
  <c r="B29" i="2" s="1"/>
  <c r="C30" i="2"/>
  <c r="B30" i="2" s="1"/>
  <c r="C31" i="2"/>
  <c r="B31" i="2" s="1"/>
  <c r="C32" i="2"/>
  <c r="B32" i="2" s="1"/>
  <c r="C25" i="2"/>
  <c r="B25" i="2" s="1"/>
  <c r="C9" i="2"/>
  <c r="B9" i="2" s="1"/>
  <c r="C10" i="2"/>
  <c r="B10" i="2" s="1"/>
  <c r="C11" i="2"/>
  <c r="B11" i="2" s="1"/>
  <c r="C12" i="2"/>
  <c r="B12" i="2" s="1"/>
  <c r="C13" i="2"/>
  <c r="B13" i="2" s="1"/>
  <c r="C14" i="2"/>
  <c r="B14" i="2" s="1"/>
  <c r="C15" i="2"/>
  <c r="B15" i="2" s="1"/>
  <c r="C8" i="2"/>
  <c r="B8" i="2" s="1"/>
  <c r="E15" i="2"/>
  <c r="E32" i="2"/>
  <c r="G32" i="2" s="1"/>
  <c r="D32" i="2"/>
  <c r="D27" i="2"/>
  <c r="F27" i="2" s="1"/>
  <c r="D26" i="2"/>
  <c r="F26" i="2" s="1"/>
  <c r="D25" i="2"/>
  <c r="F25" i="2" s="1"/>
  <c r="E9" i="2"/>
  <c r="G9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25" i="2"/>
  <c r="G25" i="2" s="1"/>
  <c r="D28" i="2"/>
  <c r="F28" i="2" s="1"/>
  <c r="D29" i="2"/>
  <c r="F29" i="2" s="1"/>
  <c r="D30" i="2"/>
  <c r="F30" i="2" s="1"/>
  <c r="D31" i="2"/>
  <c r="F31" i="2" s="1"/>
  <c r="F32" i="2"/>
  <c r="I21" i="2"/>
  <c r="E21" i="2"/>
  <c r="G15" i="2"/>
  <c r="D9" i="2"/>
  <c r="F9" i="2" s="1"/>
  <c r="D8" i="2"/>
  <c r="F8" i="2" s="1"/>
  <c r="I4" i="2"/>
  <c r="D15" i="2"/>
  <c r="F15" i="2" s="1"/>
  <c r="D14" i="2"/>
  <c r="F14" i="2" s="1"/>
  <c r="D12" i="2"/>
  <c r="F12" i="2" s="1"/>
  <c r="D11" i="2"/>
  <c r="F11" i="2" s="1"/>
  <c r="D10" i="2"/>
  <c r="F10" i="2" s="1"/>
  <c r="E8" i="2"/>
  <c r="G8" i="2" s="1"/>
  <c r="E11" i="2"/>
  <c r="G11" i="2" s="1"/>
  <c r="E12" i="2"/>
  <c r="G12" i="2" s="1"/>
  <c r="E13" i="2"/>
  <c r="G13" i="2" s="1"/>
  <c r="E14" i="2"/>
  <c r="G14" i="2" s="1"/>
  <c r="E10" i="2"/>
  <c r="G10" i="2" s="1"/>
  <c r="E7" i="2"/>
  <c r="G7" i="2" s="1"/>
  <c r="D13" i="2"/>
  <c r="F13" i="2" s="1"/>
  <c r="F7" i="2"/>
  <c r="E4" i="2"/>
  <c r="B41" i="2" l="1"/>
  <c r="H11" i="2"/>
  <c r="I26" i="2"/>
  <c r="I32" i="2"/>
  <c r="I30" i="2"/>
  <c r="I29" i="2"/>
  <c r="I25" i="2"/>
  <c r="H30" i="2"/>
  <c r="J30" i="2" s="1"/>
  <c r="H31" i="2"/>
  <c r="H28" i="2"/>
  <c r="H27" i="2"/>
  <c r="I28" i="2"/>
  <c r="I27" i="2"/>
  <c r="H29" i="2"/>
  <c r="J29" i="2" s="1"/>
  <c r="H25" i="2"/>
  <c r="H32" i="2"/>
  <c r="I31" i="2"/>
  <c r="H26" i="2"/>
  <c r="H8" i="2"/>
  <c r="I15" i="2"/>
  <c r="I7" i="2"/>
  <c r="I10" i="2"/>
  <c r="I8" i="2"/>
  <c r="H9" i="2"/>
  <c r="J9" i="2" s="1"/>
  <c r="H7" i="2"/>
  <c r="I14" i="2"/>
  <c r="I13" i="2"/>
  <c r="I12" i="2"/>
  <c r="I11" i="2"/>
  <c r="I9" i="2"/>
  <c r="H10" i="2"/>
  <c r="H12" i="2"/>
  <c r="H15" i="2"/>
  <c r="H14" i="2"/>
  <c r="H13" i="2"/>
  <c r="J25" i="2" l="1"/>
  <c r="J26" i="2"/>
  <c r="J7" i="2"/>
  <c r="J31" i="2"/>
  <c r="J32" i="2"/>
  <c r="J28" i="2"/>
  <c r="J14" i="2"/>
  <c r="J13" i="2"/>
  <c r="J27" i="2"/>
  <c r="J8" i="2"/>
  <c r="J12" i="2" l="1"/>
  <c r="J10" i="2"/>
  <c r="J11" i="2"/>
  <c r="J15" i="2"/>
  <c r="J16" i="2" l="1"/>
  <c r="J33" i="2" s="1"/>
</calcChain>
</file>

<file path=xl/sharedStrings.xml><?xml version="1.0" encoding="utf-8"?>
<sst xmlns="http://schemas.openxmlformats.org/spreadsheetml/2006/main" count="57" uniqueCount="39">
  <si>
    <t>Cedola</t>
  </si>
  <si>
    <t>zc</t>
  </si>
  <si>
    <t>LGD</t>
  </si>
  <si>
    <t>Data</t>
  </si>
  <si>
    <t>T (1° CDS)</t>
  </si>
  <si>
    <t>𝜶i</t>
  </si>
  <si>
    <t>premium leg</t>
  </si>
  <si>
    <t>ti-1 - t</t>
  </si>
  <si>
    <t>ti - t</t>
  </si>
  <si>
    <t>Upfront</t>
  </si>
  <si>
    <t>Years</t>
  </si>
  <si>
    <t xml:space="preserve"> 𝝺1</t>
  </si>
  <si>
    <t>C</t>
  </si>
  <si>
    <t>act/360</t>
  </si>
  <si>
    <t>UF target</t>
  </si>
  <si>
    <t>Notional</t>
  </si>
  <si>
    <t>T (2° CDS)</t>
  </si>
  <si>
    <t>protection leg</t>
  </si>
  <si>
    <t xml:space="preserve"> 𝝺4</t>
  </si>
  <si>
    <t>Survival Probabilities</t>
  </si>
  <si>
    <t>Legend</t>
  </si>
  <si>
    <t>Solver's variable cells</t>
  </si>
  <si>
    <t>Solver's objective cells</t>
  </si>
  <si>
    <r>
      <t>P(t,t</t>
    </r>
    <r>
      <rPr>
        <b/>
        <vertAlign val="subscript"/>
        <sz val="11"/>
        <rFont val="Times New Roman"/>
        <family val="1"/>
      </rPr>
      <t>i</t>
    </r>
    <r>
      <rPr>
        <b/>
        <sz val="11"/>
        <rFont val="Times New Roman"/>
        <family val="1"/>
      </rPr>
      <t>)</t>
    </r>
  </si>
  <si>
    <r>
      <t xml:space="preserve">e </t>
    </r>
    <r>
      <rPr>
        <b/>
        <vertAlign val="superscript"/>
        <sz val="14"/>
        <rFont val="Times New Roman"/>
        <family val="1"/>
      </rPr>
      <t>- 𝝺2y(ti-1 - t)</t>
    </r>
  </si>
  <si>
    <r>
      <t xml:space="preserve">e </t>
    </r>
    <r>
      <rPr>
        <b/>
        <vertAlign val="superscript"/>
        <sz val="14"/>
        <rFont val="Times New Roman"/>
        <family val="1"/>
      </rPr>
      <t>- 𝝺2y(ti - t)</t>
    </r>
  </si>
  <si>
    <r>
      <t xml:space="preserve">e </t>
    </r>
    <r>
      <rPr>
        <b/>
        <vertAlign val="superscript"/>
        <sz val="14"/>
        <rFont val="Times New Roman"/>
        <family val="1"/>
      </rPr>
      <t>- 𝝺4y(ti-1 - t)</t>
    </r>
  </si>
  <si>
    <r>
      <t xml:space="preserve">e </t>
    </r>
    <r>
      <rPr>
        <b/>
        <vertAlign val="superscript"/>
        <sz val="14"/>
        <rFont val="Times New Roman"/>
        <family val="1"/>
      </rPr>
      <t>- 𝝺4y(ti - t)</t>
    </r>
  </si>
  <si>
    <t>Exercise 2</t>
  </si>
  <si>
    <t>Exercise 1</t>
  </si>
  <si>
    <t>Recovery rate</t>
  </si>
  <si>
    <t>Constraints</t>
  </si>
  <si>
    <t>0&lt; 𝝺&lt;1</t>
  </si>
  <si>
    <t>Upfront = Market Upfront</t>
  </si>
  <si>
    <t>Market Upfront</t>
  </si>
  <si>
    <t>CDS 1</t>
  </si>
  <si>
    <t xml:space="preserve">CDS 2 </t>
  </si>
  <si>
    <t xml:space="preserve"> CDS 1</t>
  </si>
  <si>
    <t xml:space="preserve"> CDS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</si>
</sst>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&quot;€&quot;_-;\-* #,##0.00\ &quot;€&quot;_-;_-* &quot;-&quot;??\ &quot;€&quot;_-;_-@_-"/>
    <numFmt numFmtId="165" formatCode="_-* #,##0.00\ [$€-410]_-;\-* #,##0.00\ [$€-410]_-;_-* &quot;-&quot;??\ [$€-410]_-;_-@_-"/>
    <numFmt numFmtId="166" formatCode="_-* #,##0.0000\ &quot;€&quot;_-;\-* #,##0.0000\ &quot;€&quot;_-;_-* &quot;-&quot;??\ &quot;€&quot;_-;_-@_-"/>
    <numFmt numFmtId="167" formatCode="0.0000"/>
    <numFmt numFmtId="168" formatCode="0.000000"/>
    <numFmt numFmtId="169" formatCode="_-* #,##0.0000\ [$€-410]_-;\-* #,##0.0000\ [$€-410]_-;_-* &quot;-&quot;??\ [$€-410]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vertAlign val="subscript"/>
      <sz val="11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vertAlign val="superscript"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6" fontId="2" fillId="0" borderId="0" xfId="0" applyNumberFormat="1" applyFont="1"/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4" fillId="0" borderId="1" xfId="1" applyNumberFormat="1" applyFont="1" applyFill="1" applyBorder="1"/>
    <xf numFmtId="9" fontId="4" fillId="0" borderId="1" xfId="2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10" fontId="4" fillId="2" borderId="1" xfId="2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3" xfId="0" applyFont="1" applyBorder="1"/>
    <xf numFmtId="165" fontId="4" fillId="0" borderId="0" xfId="1" applyNumberFormat="1" applyFont="1" applyFill="1" applyBorder="1" applyAlignment="1">
      <alignment horizontal="center"/>
    </xf>
    <xf numFmtId="166" fontId="4" fillId="0" borderId="10" xfId="0" applyNumberFormat="1" applyFont="1" applyBorder="1"/>
    <xf numFmtId="0" fontId="6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14" fontId="4" fillId="0" borderId="2" xfId="0" applyNumberFormat="1" applyFont="1" applyBorder="1" applyAlignment="1">
      <alignment horizontal="center"/>
    </xf>
    <xf numFmtId="165" fontId="4" fillId="0" borderId="2" xfId="0" applyNumberFormat="1" applyFont="1" applyBorder="1"/>
    <xf numFmtId="2" fontId="4" fillId="0" borderId="4" xfId="0" applyNumberFormat="1" applyFont="1" applyBorder="1"/>
    <xf numFmtId="167" fontId="2" fillId="0" borderId="11" xfId="0" applyNumberFormat="1" applyFont="1" applyBorder="1"/>
    <xf numFmtId="167" fontId="2" fillId="0" borderId="2" xfId="0" applyNumberFormat="1" applyFont="1" applyBorder="1"/>
    <xf numFmtId="167" fontId="2" fillId="0" borderId="4" xfId="0" applyNumberFormat="1" applyFont="1" applyBorder="1"/>
    <xf numFmtId="168" fontId="2" fillId="0" borderId="5" xfId="1" applyNumberFormat="1" applyFont="1" applyBorder="1"/>
    <xf numFmtId="168" fontId="2" fillId="0" borderId="5" xfId="0" applyNumberFormat="1" applyFont="1" applyBorder="1"/>
    <xf numFmtId="2" fontId="4" fillId="0" borderId="0" xfId="0" applyNumberFormat="1" applyFont="1"/>
    <xf numFmtId="14" fontId="4" fillId="0" borderId="3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2" fontId="4" fillId="0" borderId="5" xfId="0" applyNumberFormat="1" applyFont="1" applyBorder="1"/>
    <xf numFmtId="167" fontId="2" fillId="0" borderId="0" xfId="0" applyNumberFormat="1" applyFont="1"/>
    <xf numFmtId="167" fontId="2" fillId="0" borderId="3" xfId="0" applyNumberFormat="1" applyFont="1" applyBorder="1"/>
    <xf numFmtId="167" fontId="2" fillId="0" borderId="5" xfId="0" applyNumberFormat="1" applyFont="1" applyBorder="1"/>
    <xf numFmtId="2" fontId="4" fillId="0" borderId="9" xfId="0" applyNumberFormat="1" applyFont="1" applyBorder="1"/>
    <xf numFmtId="14" fontId="4" fillId="0" borderId="6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center"/>
    </xf>
    <xf numFmtId="165" fontId="4" fillId="0" borderId="12" xfId="0" applyNumberFormat="1" applyFont="1" applyBorder="1"/>
    <xf numFmtId="0" fontId="2" fillId="0" borderId="14" xfId="0" applyFont="1" applyBorder="1"/>
    <xf numFmtId="164" fontId="2" fillId="0" borderId="14" xfId="1" applyFont="1" applyBorder="1"/>
    <xf numFmtId="166" fontId="5" fillId="0" borderId="14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/>
    <xf numFmtId="166" fontId="4" fillId="0" borderId="0" xfId="0" applyNumberFormat="1" applyFont="1"/>
    <xf numFmtId="164" fontId="2" fillId="0" borderId="0" xfId="0" applyNumberFormat="1" applyFont="1"/>
    <xf numFmtId="16" fontId="4" fillId="0" borderId="0" xfId="0" applyNumberFormat="1" applyFont="1"/>
    <xf numFmtId="0" fontId="4" fillId="0" borderId="13" xfId="0" applyFont="1" applyBorder="1"/>
    <xf numFmtId="0" fontId="4" fillId="0" borderId="12" xfId="0" applyFont="1" applyBorder="1"/>
    <xf numFmtId="165" fontId="4" fillId="0" borderId="12" xfId="1" applyNumberFormat="1" applyFont="1" applyFill="1" applyBorder="1" applyAlignment="1">
      <alignment horizontal="center"/>
    </xf>
    <xf numFmtId="0" fontId="2" fillId="0" borderId="12" xfId="0" applyFont="1" applyBorder="1"/>
    <xf numFmtId="166" fontId="4" fillId="0" borderId="8" xfId="0" applyNumberFormat="1" applyFont="1" applyBorder="1"/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4" fillId="0" borderId="4" xfId="0" applyNumberFormat="1" applyFont="1" applyBorder="1" applyAlignment="1">
      <alignment horizontal="center"/>
    </xf>
    <xf numFmtId="169" fontId="4" fillId="0" borderId="4" xfId="0" applyNumberFormat="1" applyFont="1" applyBorder="1"/>
    <xf numFmtId="167" fontId="2" fillId="0" borderId="10" xfId="0" applyNumberFormat="1" applyFont="1" applyBorder="1"/>
    <xf numFmtId="2" fontId="2" fillId="0" borderId="0" xfId="0" applyNumberFormat="1" applyFont="1"/>
    <xf numFmtId="169" fontId="4" fillId="0" borderId="5" xfId="0" applyNumberFormat="1" applyFont="1" applyBorder="1" applyAlignment="1">
      <alignment horizontal="center"/>
    </xf>
    <xf numFmtId="14" fontId="4" fillId="0" borderId="13" xfId="0" applyNumberFormat="1" applyFont="1" applyBorder="1" applyAlignment="1">
      <alignment horizontal="center"/>
    </xf>
    <xf numFmtId="169" fontId="4" fillId="0" borderId="9" xfId="0" applyNumberFormat="1" applyFont="1" applyBorder="1" applyAlignment="1">
      <alignment horizontal="center"/>
    </xf>
    <xf numFmtId="167" fontId="2" fillId="0" borderId="9" xfId="0" applyNumberFormat="1" applyFont="1" applyBorder="1"/>
    <xf numFmtId="167" fontId="2" fillId="0" borderId="12" xfId="0" applyNumberFormat="1" applyFont="1" applyBorder="1"/>
    <xf numFmtId="167" fontId="2" fillId="0" borderId="13" xfId="0" applyNumberFormat="1" applyFont="1" applyBorder="1"/>
    <xf numFmtId="168" fontId="2" fillId="0" borderId="9" xfId="1" applyNumberFormat="1" applyFont="1" applyBorder="1"/>
    <xf numFmtId="168" fontId="2" fillId="0" borderId="9" xfId="0" applyNumberFormat="1" applyFont="1" applyBorder="1"/>
    <xf numFmtId="167" fontId="2" fillId="0" borderId="8" xfId="0" applyNumberFormat="1" applyFont="1" applyBorder="1"/>
    <xf numFmtId="0" fontId="2" fillId="0" borderId="13" xfId="0" applyFont="1" applyBorder="1"/>
    <xf numFmtId="165" fontId="2" fillId="0" borderId="12" xfId="0" applyNumberFormat="1" applyFont="1" applyBorder="1"/>
    <xf numFmtId="166" fontId="2" fillId="0" borderId="12" xfId="0" applyNumberFormat="1" applyFont="1" applyBorder="1" applyAlignment="1">
      <alignment horizontal="center"/>
    </xf>
    <xf numFmtId="0" fontId="2" fillId="0" borderId="1" xfId="0" applyFont="1" applyBorder="1"/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2" fontId="4" fillId="0" borderId="1" xfId="0" applyNumberFormat="1" applyFont="1" applyBorder="1"/>
    <xf numFmtId="10" fontId="2" fillId="0" borderId="1" xfId="0" applyNumberFormat="1" applyFont="1" applyBorder="1"/>
    <xf numFmtId="10" fontId="2" fillId="3" borderId="1" xfId="2" applyNumberFormat="1" applyFont="1" applyFill="1" applyBorder="1"/>
    <xf numFmtId="10" fontId="2" fillId="3" borderId="9" xfId="2" applyNumberFormat="1" applyFont="1" applyFill="1" applyBorder="1"/>
    <xf numFmtId="2" fontId="4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Survival probabilities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A!$A$39:$A$42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A!$B$39:$B$42</c:f>
              <c:numCache>
                <c:formatCode>General</c:formatCode>
                <c:ptCount val="4"/>
                <c:pt idx="0">
                  <c:v>0.97248207341093229</c:v>
                </c:pt>
                <c:pt idx="1">
                  <c:v>0.94572138310562592</c:v>
                </c:pt>
                <c:pt idx="2">
                  <c:v>0.92250038598188056</c:v>
                </c:pt>
                <c:pt idx="3">
                  <c:v>0.89984955118823962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66-45E0-BA55-74F6172B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547648"/>
        <c:axId val="253113808"/>
      </c:scatterChart>
      <c:valAx>
        <c:axId val="25654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(years)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13808"/>
        <c:crosses val="autoZero"/>
        <c:crossBetween val="midCat"/>
      </c:valAx>
      <c:valAx>
        <c:axId val="2531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Survival 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54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70173</xdr:colOff>
      <xdr:row>13</xdr:row>
      <xdr:rowOff>97079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97C6EB6-6882-5915-AFB3-0978A254A91E}"/>
            </a:ext>
          </a:extLst>
        </xdr:cNvPr>
        <xdr:cNvSpPr txBox="1"/>
      </xdr:nvSpPr>
      <xdr:spPr>
        <a:xfrm>
          <a:off x="7152037" y="30568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  <xdr:twoCellAnchor>
    <xdr:from>
      <xdr:col>0</xdr:col>
      <xdr:colOff>0</xdr:colOff>
      <xdr:row>42</xdr:row>
      <xdr:rowOff>174625</xdr:rowOff>
    </xdr:from>
    <xdr:to>
      <xdr:col>4</xdr:col>
      <xdr:colOff>590550</xdr:colOff>
      <xdr:row>58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68C87-D4DC-7EA0-7966-1455FD308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DF08C-7CE7-446A-8E72-A696EB7B144C}">
  <dimension ref="A1:S42"/>
  <sheetViews>
    <sheetView tabSelected="1" topLeftCell="A39" zoomScaleNormal="100" workbookViewId="0">
      <selection activeCell="G43" sqref="G43"/>
    </sheetView>
  </sheetViews>
  <sheetFormatPr defaultColWidth="8.81640625" defaultRowHeight="14" x14ac:dyDescent="0.3"/>
  <cols>
    <col min="1" max="1" width="16" style="1" customWidth="1"/>
    <col min="2" max="2" width="14.36328125" style="1" customWidth="1"/>
    <col min="3" max="3" width="13.453125" style="2" bestFit="1" customWidth="1"/>
    <col min="4" max="4" width="13.1796875" style="1" bestFit="1" customWidth="1"/>
    <col min="5" max="5" width="13.81640625" style="1" bestFit="1" customWidth="1"/>
    <col min="6" max="6" width="12.36328125" style="1" customWidth="1"/>
    <col min="7" max="7" width="12.1796875" style="1" customWidth="1"/>
    <col min="8" max="8" width="14.36328125" style="1" customWidth="1"/>
    <col min="9" max="9" width="15.6328125" style="1" customWidth="1"/>
    <col min="10" max="10" width="13.1796875" style="3" customWidth="1"/>
    <col min="11" max="11" width="21.1796875" style="1" customWidth="1"/>
    <col min="12" max="12" width="15" style="1" customWidth="1"/>
    <col min="13" max="13" width="11.81640625" style="1" bestFit="1" customWidth="1"/>
    <col min="14" max="14" width="13.453125" style="1" customWidth="1"/>
    <col min="15" max="16384" width="8.81640625" style="1"/>
  </cols>
  <sheetData>
    <row r="1" spans="1:19" x14ac:dyDescent="0.3">
      <c r="A1" s="1" t="s">
        <v>29</v>
      </c>
    </row>
    <row r="2" spans="1:19" ht="25" x14ac:dyDescent="0.5">
      <c r="A2" s="97" t="s">
        <v>37</v>
      </c>
      <c r="B2" s="97"/>
      <c r="C2" s="97"/>
      <c r="D2" s="97"/>
      <c r="E2" s="97"/>
      <c r="F2" s="97"/>
      <c r="G2" s="97"/>
      <c r="H2" s="97"/>
      <c r="I2" s="97"/>
      <c r="J2" s="97"/>
      <c r="K2" s="4"/>
      <c r="L2" s="91" t="s">
        <v>20</v>
      </c>
      <c r="M2" s="91"/>
      <c r="N2" s="4"/>
      <c r="O2" s="4"/>
      <c r="P2" s="4"/>
      <c r="Q2" s="4"/>
      <c r="R2" s="4"/>
      <c r="S2" s="4"/>
    </row>
    <row r="3" spans="1:19" ht="16" x14ac:dyDescent="0.4">
      <c r="A3" s="5" t="s">
        <v>15</v>
      </c>
      <c r="B3" s="5" t="s">
        <v>12</v>
      </c>
      <c r="C3" s="5" t="s">
        <v>1</v>
      </c>
      <c r="D3" s="5" t="s">
        <v>30</v>
      </c>
      <c r="E3" s="5" t="s">
        <v>2</v>
      </c>
      <c r="F3" s="6" t="s">
        <v>4</v>
      </c>
      <c r="G3" s="5" t="s">
        <v>14</v>
      </c>
      <c r="H3" s="5" t="s">
        <v>5</v>
      </c>
      <c r="I3" s="7" t="s">
        <v>23</v>
      </c>
      <c r="J3" s="8" t="s">
        <v>11</v>
      </c>
      <c r="K3" s="9"/>
      <c r="L3" s="90" t="s">
        <v>21</v>
      </c>
      <c r="M3" s="90"/>
      <c r="N3" s="4"/>
      <c r="O3" s="4"/>
      <c r="P3" s="4"/>
      <c r="Q3" s="4"/>
      <c r="R3" s="4"/>
      <c r="S3" s="4"/>
    </row>
    <row r="4" spans="1:19" x14ac:dyDescent="0.3">
      <c r="A4" s="10">
        <v>1</v>
      </c>
      <c r="B4" s="11">
        <v>0.01</v>
      </c>
      <c r="C4" s="11">
        <v>0.03</v>
      </c>
      <c r="D4" s="12">
        <v>0.4</v>
      </c>
      <c r="E4" s="12">
        <f>1-D4</f>
        <v>0.6</v>
      </c>
      <c r="F4" s="13">
        <v>2</v>
      </c>
      <c r="G4" s="14">
        <v>1.26E-2</v>
      </c>
      <c r="H4" s="15" t="s">
        <v>13</v>
      </c>
      <c r="I4" s="16">
        <f>EXP(-C4*F4)</f>
        <v>0.94176453358424872</v>
      </c>
      <c r="J4" s="17">
        <v>2.7903637170044401E-2</v>
      </c>
      <c r="K4" s="18"/>
      <c r="L4" s="19" t="s">
        <v>22</v>
      </c>
      <c r="M4" s="19"/>
      <c r="N4" s="4"/>
      <c r="O4" s="4"/>
      <c r="P4" s="4"/>
      <c r="Q4" s="4"/>
      <c r="R4" s="4"/>
      <c r="S4" s="4"/>
    </row>
    <row r="5" spans="1:19" x14ac:dyDescent="0.3">
      <c r="A5" s="20"/>
      <c r="B5" s="4"/>
      <c r="C5" s="21"/>
      <c r="D5" s="4"/>
      <c r="E5" s="4"/>
      <c r="F5" s="4"/>
      <c r="G5" s="4"/>
      <c r="I5" s="4"/>
      <c r="J5" s="22"/>
      <c r="K5" s="4"/>
      <c r="L5" s="4"/>
      <c r="M5" s="4"/>
      <c r="N5" s="4"/>
      <c r="O5" s="4"/>
      <c r="P5" s="4"/>
      <c r="Q5" s="4"/>
      <c r="R5" s="4"/>
      <c r="S5" s="4"/>
    </row>
    <row r="6" spans="1:19" ht="20" x14ac:dyDescent="0.35">
      <c r="A6" s="5" t="s">
        <v>3</v>
      </c>
      <c r="B6" s="23" t="s">
        <v>0</v>
      </c>
      <c r="C6" s="5" t="s">
        <v>5</v>
      </c>
      <c r="D6" s="6" t="s">
        <v>7</v>
      </c>
      <c r="E6" s="6" t="s">
        <v>8</v>
      </c>
      <c r="F6" s="24" t="s">
        <v>24</v>
      </c>
      <c r="G6" s="25" t="s">
        <v>25</v>
      </c>
      <c r="H6" s="7" t="s">
        <v>17</v>
      </c>
      <c r="I6" s="26" t="s">
        <v>6</v>
      </c>
      <c r="J6" s="27" t="s">
        <v>9</v>
      </c>
      <c r="L6" s="92" t="s">
        <v>31</v>
      </c>
      <c r="M6" s="92"/>
      <c r="N6" s="28"/>
      <c r="O6" s="4"/>
      <c r="P6" s="4"/>
      <c r="Q6" s="4"/>
      <c r="R6" s="4"/>
      <c r="S6" s="4"/>
    </row>
    <row r="7" spans="1:19" x14ac:dyDescent="0.3">
      <c r="A7" s="29">
        <v>44915</v>
      </c>
      <c r="B7" s="30">
        <v>0</v>
      </c>
      <c r="C7" s="31">
        <v>0</v>
      </c>
      <c r="D7" s="32">
        <v>0</v>
      </c>
      <c r="E7" s="33">
        <f t="shared" ref="E7:E14" si="0">(A7-$A$7)/360</f>
        <v>0</v>
      </c>
      <c r="F7" s="33">
        <f t="shared" ref="F7:F15" si="1">EXP(-$J$4*D7)</f>
        <v>1</v>
      </c>
      <c r="G7" s="34">
        <f t="shared" ref="G7:G15" si="2">EXP(-$J$4*E7)</f>
        <v>1</v>
      </c>
      <c r="H7" s="35">
        <f>$E$4*$I$4*(F7-G7)</f>
        <v>0</v>
      </c>
      <c r="I7" s="36">
        <f>B7*$I$4*G7</f>
        <v>0</v>
      </c>
      <c r="J7" s="36">
        <f>H7-I7</f>
        <v>0</v>
      </c>
      <c r="L7" s="93" t="s">
        <v>32</v>
      </c>
      <c r="M7" s="94"/>
      <c r="N7" s="37"/>
      <c r="O7" s="4"/>
      <c r="P7" s="4"/>
      <c r="Q7" s="4"/>
      <c r="R7" s="4"/>
      <c r="S7" s="4"/>
    </row>
    <row r="8" spans="1:19" x14ac:dyDescent="0.3">
      <c r="A8" s="38">
        <v>45005</v>
      </c>
      <c r="B8" s="39">
        <f>$A$4*$B$4*C8</f>
        <v>2.5000000000000001E-3</v>
      </c>
      <c r="C8" s="40">
        <f>(A8-A7)/360</f>
        <v>0.25</v>
      </c>
      <c r="D8" s="41">
        <f>(A7-$A$7)/360</f>
        <v>0</v>
      </c>
      <c r="E8" s="42">
        <f t="shared" si="0"/>
        <v>0.25</v>
      </c>
      <c r="F8" s="42">
        <f t="shared" si="1"/>
        <v>1</v>
      </c>
      <c r="G8" s="43">
        <f t="shared" si="2"/>
        <v>0.99304836588277834</v>
      </c>
      <c r="H8" s="35">
        <f>$E$4*$I$4*(F8-G8)</f>
        <v>3.9280814772321652E-3</v>
      </c>
      <c r="I8" s="36">
        <f t="shared" ref="I8:I15" si="3">B8*$I$4*G8</f>
        <v>2.3380443278054881E-3</v>
      </c>
      <c r="J8" s="36">
        <f>H8-I8</f>
        <v>1.5900371494266771E-3</v>
      </c>
      <c r="L8" s="95" t="s">
        <v>33</v>
      </c>
      <c r="M8" s="96"/>
      <c r="N8" s="37"/>
      <c r="O8" s="4"/>
      <c r="P8" s="4"/>
      <c r="Q8" s="4"/>
      <c r="R8" s="4"/>
      <c r="S8" s="4"/>
    </row>
    <row r="9" spans="1:19" x14ac:dyDescent="0.3">
      <c r="A9" s="38">
        <v>45097</v>
      </c>
      <c r="B9" s="39">
        <f t="shared" ref="B9:B15" si="4">$A$4*$B$4*C9</f>
        <v>2.5555555555555553E-3</v>
      </c>
      <c r="C9" s="40">
        <f t="shared" ref="C9:C15" si="5">(A9-A8)/360</f>
        <v>0.25555555555555554</v>
      </c>
      <c r="D9" s="41">
        <f>(A8-$A$7)/360</f>
        <v>0.25</v>
      </c>
      <c r="E9" s="42">
        <f>(A9-$A$7)/360</f>
        <v>0.50555555555555554</v>
      </c>
      <c r="F9" s="42">
        <f t="shared" si="1"/>
        <v>0.99304836588277834</v>
      </c>
      <c r="G9" s="43">
        <f t="shared" si="2"/>
        <v>0.98599219642062785</v>
      </c>
      <c r="H9" s="35">
        <f t="shared" ref="H9:H15" si="6">$E$4*$I$4*(F9-G9)</f>
        <v>3.9871500854481426E-3</v>
      </c>
      <c r="I9" s="36">
        <f t="shared" si="3"/>
        <v>2.3730185625038857E-3</v>
      </c>
      <c r="J9" s="36">
        <f>H9-I9</f>
        <v>1.6141315229442569E-3</v>
      </c>
      <c r="L9" s="37"/>
      <c r="N9" s="37"/>
      <c r="O9" s="4"/>
      <c r="P9" s="4"/>
      <c r="Q9" s="4"/>
      <c r="R9" s="4"/>
      <c r="S9" s="4"/>
    </row>
    <row r="10" spans="1:19" x14ac:dyDescent="0.3">
      <c r="A10" s="38">
        <v>45189</v>
      </c>
      <c r="B10" s="39">
        <f t="shared" si="4"/>
        <v>2.5555555555555553E-3</v>
      </c>
      <c r="C10" s="40">
        <f t="shared" si="5"/>
        <v>0.25555555555555554</v>
      </c>
      <c r="D10" s="41">
        <f t="shared" ref="D10:D15" si="7">(A9-$A$7)/360</f>
        <v>0.50555555555555554</v>
      </c>
      <c r="E10" s="42">
        <f t="shared" si="0"/>
        <v>0.76111111111111107</v>
      </c>
      <c r="F10" s="42">
        <f t="shared" si="1"/>
        <v>0.98599219642062785</v>
      </c>
      <c r="G10" s="43">
        <f t="shared" si="2"/>
        <v>0.97898616502746694</v>
      </c>
      <c r="H10" s="35">
        <f t="shared" si="6"/>
        <v>3.9588191323540771E-3</v>
      </c>
      <c r="I10" s="36">
        <f t="shared" si="3"/>
        <v>2.356156925458674E-3</v>
      </c>
      <c r="J10" s="36">
        <f t="shared" ref="J10:J15" si="8">H10-I10</f>
        <v>1.6026622068954031E-3</v>
      </c>
      <c r="L10" s="89" t="s">
        <v>34</v>
      </c>
      <c r="M10" s="89"/>
      <c r="N10" s="37"/>
      <c r="O10" s="4"/>
      <c r="P10" s="4"/>
      <c r="Q10" s="4"/>
      <c r="R10" s="4"/>
      <c r="S10" s="4"/>
    </row>
    <row r="11" spans="1:19" x14ac:dyDescent="0.3">
      <c r="A11" s="38">
        <v>45280</v>
      </c>
      <c r="B11" s="39">
        <f t="shared" si="4"/>
        <v>2.5277777777777777E-3</v>
      </c>
      <c r="C11" s="40">
        <f t="shared" si="5"/>
        <v>0.25277777777777777</v>
      </c>
      <c r="D11" s="41">
        <f t="shared" si="7"/>
        <v>0.76111111111111107</v>
      </c>
      <c r="E11" s="42">
        <f t="shared" si="0"/>
        <v>1.0138888888888888</v>
      </c>
      <c r="F11" s="42">
        <f t="shared" si="1"/>
        <v>0.97898616502746694</v>
      </c>
      <c r="G11" s="43">
        <f t="shared" si="2"/>
        <v>0.97210526050307222</v>
      </c>
      <c r="H11" s="35">
        <f>$E$4*$I$4*(F11-G11)</f>
        <v>3.8881151040326017E-3</v>
      </c>
      <c r="I11" s="36">
        <f t="shared" si="3"/>
        <v>2.3141660391659668E-3</v>
      </c>
      <c r="J11" s="36">
        <f t="shared" si="8"/>
        <v>1.5739490648666349E-3</v>
      </c>
      <c r="L11" s="85" t="s">
        <v>35</v>
      </c>
      <c r="M11" s="86">
        <v>1.26E-2</v>
      </c>
      <c r="N11" s="37"/>
      <c r="O11" s="4"/>
      <c r="P11" s="4"/>
      <c r="Q11" s="4"/>
      <c r="R11" s="4"/>
      <c r="S11" s="4"/>
    </row>
    <row r="12" spans="1:19" x14ac:dyDescent="0.3">
      <c r="A12" s="38">
        <v>45371</v>
      </c>
      <c r="B12" s="39">
        <f t="shared" si="4"/>
        <v>2.5277777777777777E-3</v>
      </c>
      <c r="C12" s="40">
        <f t="shared" si="5"/>
        <v>0.25277777777777777</v>
      </c>
      <c r="D12" s="41">
        <f t="shared" si="7"/>
        <v>1.0138888888888888</v>
      </c>
      <c r="E12" s="42">
        <f t="shared" si="0"/>
        <v>1.2666666666666666</v>
      </c>
      <c r="F12" s="42">
        <f t="shared" si="1"/>
        <v>0.97210526050307222</v>
      </c>
      <c r="G12" s="43">
        <f t="shared" si="2"/>
        <v>0.96527271912083945</v>
      </c>
      <c r="H12" s="35">
        <f t="shared" si="6"/>
        <v>3.8607870888201141E-3</v>
      </c>
      <c r="I12" s="36">
        <f t="shared" si="3"/>
        <v>2.2979006861528822E-3</v>
      </c>
      <c r="J12" s="36">
        <f t="shared" si="8"/>
        <v>1.5628864026672319E-3</v>
      </c>
      <c r="L12" s="85" t="s">
        <v>36</v>
      </c>
      <c r="M12" s="86">
        <v>2.0799999999999999E-2</v>
      </c>
      <c r="N12" s="37"/>
      <c r="O12" s="4"/>
      <c r="P12" s="4"/>
      <c r="Q12" s="4"/>
      <c r="R12" s="4"/>
      <c r="S12" s="4"/>
    </row>
    <row r="13" spans="1:19" x14ac:dyDescent="0.3">
      <c r="A13" s="38">
        <v>45463</v>
      </c>
      <c r="B13" s="39">
        <f t="shared" si="4"/>
        <v>2.5555555555555553E-3</v>
      </c>
      <c r="C13" s="40">
        <f t="shared" si="5"/>
        <v>0.25555555555555554</v>
      </c>
      <c r="D13" s="41">
        <f t="shared" si="7"/>
        <v>1.2666666666666666</v>
      </c>
      <c r="E13" s="42">
        <f t="shared" si="0"/>
        <v>1.5222222222222221</v>
      </c>
      <c r="F13" s="42">
        <f t="shared" si="1"/>
        <v>0.96527271912083945</v>
      </c>
      <c r="G13" s="43">
        <f t="shared" si="2"/>
        <v>0.95841391131518672</v>
      </c>
      <c r="H13" s="35">
        <f t="shared" si="6"/>
        <v>3.8756291604207307E-3</v>
      </c>
      <c r="I13" s="36">
        <f t="shared" si="3"/>
        <v>2.3066450326576947E-3</v>
      </c>
      <c r="J13" s="36">
        <f t="shared" si="8"/>
        <v>1.5689841277630361E-3</v>
      </c>
      <c r="L13" s="37"/>
      <c r="N13" s="37"/>
      <c r="O13" s="4"/>
      <c r="P13" s="4"/>
      <c r="Q13" s="4"/>
      <c r="R13" s="4"/>
      <c r="S13" s="4"/>
    </row>
    <row r="14" spans="1:19" x14ac:dyDescent="0.3">
      <c r="A14" s="38">
        <v>45555</v>
      </c>
      <c r="B14" s="39">
        <f t="shared" si="4"/>
        <v>2.5555555555555553E-3</v>
      </c>
      <c r="C14" s="40">
        <f t="shared" si="5"/>
        <v>0.25555555555555554</v>
      </c>
      <c r="D14" s="41">
        <f t="shared" si="7"/>
        <v>1.5222222222222221</v>
      </c>
      <c r="E14" s="42">
        <f t="shared" si="0"/>
        <v>1.7777777777777777</v>
      </c>
      <c r="F14" s="42">
        <f t="shared" si="1"/>
        <v>0.95841391131518672</v>
      </c>
      <c r="G14" s="43">
        <f t="shared" si="2"/>
        <v>0.95160383921249458</v>
      </c>
      <c r="H14" s="35">
        <f t="shared" si="6"/>
        <v>3.8480906264801765E-3</v>
      </c>
      <c r="I14" s="36">
        <f t="shared" si="3"/>
        <v>2.29025501702639E-3</v>
      </c>
      <c r="J14" s="36">
        <f t="shared" si="8"/>
        <v>1.5578356094537865E-3</v>
      </c>
      <c r="L14" s="4"/>
      <c r="N14" s="4"/>
      <c r="O14" s="4"/>
      <c r="P14" s="4"/>
      <c r="Q14" s="4"/>
      <c r="R14" s="4"/>
      <c r="S14" s="4"/>
    </row>
    <row r="15" spans="1:19" x14ac:dyDescent="0.3">
      <c r="A15" s="38">
        <v>45646</v>
      </c>
      <c r="B15" s="39">
        <f t="shared" si="4"/>
        <v>2.5277777777777777E-3</v>
      </c>
      <c r="C15" s="44">
        <f t="shared" si="5"/>
        <v>0.25277777777777777</v>
      </c>
      <c r="D15" s="41">
        <f t="shared" si="7"/>
        <v>1.7777777777777777</v>
      </c>
      <c r="E15" s="42">
        <f>(A15-$A$7)/360</f>
        <v>2.0305555555555554</v>
      </c>
      <c r="F15" s="42">
        <f t="shared" si="1"/>
        <v>0.95160383921249458</v>
      </c>
      <c r="G15" s="43">
        <f t="shared" si="2"/>
        <v>0.9449153941694689</v>
      </c>
      <c r="H15" s="35">
        <f t="shared" si="6"/>
        <v>3.7793641958093769E-3</v>
      </c>
      <c r="I15" s="36">
        <f t="shared" si="3"/>
        <v>2.2494386193738711E-3</v>
      </c>
      <c r="J15" s="36">
        <f t="shared" si="8"/>
        <v>1.5299255764355058E-3</v>
      </c>
      <c r="L15" s="37"/>
      <c r="N15" s="4"/>
      <c r="O15" s="4"/>
      <c r="P15" s="4"/>
      <c r="Q15" s="4"/>
      <c r="R15" s="4"/>
      <c r="S15" s="4"/>
    </row>
    <row r="16" spans="1:19" x14ac:dyDescent="0.3">
      <c r="A16" s="45"/>
      <c r="B16" s="46"/>
      <c r="C16" s="47"/>
      <c r="D16" s="48"/>
      <c r="E16" s="48"/>
      <c r="F16" s="48"/>
      <c r="G16" s="48"/>
      <c r="H16" s="49"/>
      <c r="I16" s="50"/>
      <c r="J16" s="87">
        <f>SUM(J7:J15)</f>
        <v>1.2600411660452532E-2</v>
      </c>
      <c r="K16" s="51"/>
      <c r="N16" s="4"/>
      <c r="O16" s="4"/>
      <c r="P16" s="4"/>
      <c r="Q16" s="4"/>
      <c r="R16" s="4"/>
      <c r="S16" s="4"/>
    </row>
    <row r="17" spans="1:19" x14ac:dyDescent="0.3">
      <c r="A17" s="52"/>
      <c r="B17" s="53"/>
      <c r="C17" s="51"/>
      <c r="D17" s="54"/>
      <c r="E17" s="4"/>
      <c r="F17" s="54"/>
      <c r="G17" s="4"/>
      <c r="H17" s="4"/>
      <c r="I17" s="4"/>
      <c r="J17" s="55"/>
      <c r="K17" s="4"/>
      <c r="L17" s="56"/>
      <c r="O17" s="4"/>
      <c r="P17" s="4"/>
      <c r="Q17" s="4"/>
      <c r="R17" s="4"/>
      <c r="S17" s="4"/>
    </row>
    <row r="18" spans="1:19" x14ac:dyDescent="0.3">
      <c r="A18" s="57"/>
      <c r="B18" s="51"/>
      <c r="C18" s="51"/>
      <c r="D18" s="4"/>
      <c r="E18" s="4"/>
      <c r="F18" s="4"/>
      <c r="G18" s="4"/>
      <c r="H18" s="4"/>
      <c r="I18" s="4"/>
      <c r="J18" s="55"/>
      <c r="K18" s="4"/>
      <c r="L18" s="4"/>
      <c r="M18" s="4"/>
      <c r="N18" s="4"/>
      <c r="O18" s="4"/>
      <c r="P18" s="4"/>
      <c r="Q18" s="4"/>
      <c r="R18" s="4"/>
      <c r="S18" s="4"/>
    </row>
    <row r="19" spans="1:19" ht="25" x14ac:dyDescent="0.5">
      <c r="A19" s="97" t="s">
        <v>38</v>
      </c>
      <c r="B19" s="97"/>
      <c r="C19" s="97"/>
      <c r="D19" s="97"/>
      <c r="E19" s="97"/>
      <c r="F19" s="97"/>
      <c r="G19" s="97"/>
      <c r="H19" s="97"/>
      <c r="I19" s="97"/>
      <c r="J19" s="97"/>
      <c r="K19" s="2"/>
      <c r="L19" s="4"/>
      <c r="M19" s="4"/>
      <c r="N19" s="4"/>
      <c r="O19" s="4"/>
      <c r="P19" s="4"/>
      <c r="Q19" s="4"/>
      <c r="R19" s="4"/>
      <c r="S19" s="4"/>
    </row>
    <row r="20" spans="1:19" ht="16" x14ac:dyDescent="0.4">
      <c r="A20" s="5" t="s">
        <v>15</v>
      </c>
      <c r="B20" s="5" t="s">
        <v>12</v>
      </c>
      <c r="C20" s="5" t="s">
        <v>1</v>
      </c>
      <c r="D20" s="5" t="s">
        <v>30</v>
      </c>
      <c r="E20" s="5" t="s">
        <v>2</v>
      </c>
      <c r="F20" s="6" t="s">
        <v>16</v>
      </c>
      <c r="G20" s="5" t="s">
        <v>14</v>
      </c>
      <c r="H20" s="5" t="s">
        <v>5</v>
      </c>
      <c r="I20" s="7" t="s">
        <v>23</v>
      </c>
      <c r="J20" s="8" t="s">
        <v>18</v>
      </c>
      <c r="K20" s="9"/>
      <c r="L20" s="9"/>
      <c r="M20" s="4"/>
      <c r="N20" s="4"/>
      <c r="O20" s="4"/>
      <c r="P20" s="4"/>
      <c r="Q20" s="4"/>
      <c r="R20" s="4"/>
      <c r="S20" s="4"/>
    </row>
    <row r="21" spans="1:19" x14ac:dyDescent="0.3">
      <c r="A21" s="10">
        <v>1</v>
      </c>
      <c r="B21" s="11">
        <v>0.01</v>
      </c>
      <c r="C21" s="11">
        <v>0.03</v>
      </c>
      <c r="D21" s="12">
        <v>0.4</v>
      </c>
      <c r="E21" s="12">
        <f>1-D21</f>
        <v>0.6</v>
      </c>
      <c r="F21" s="13">
        <v>4</v>
      </c>
      <c r="G21" s="14">
        <v>2.0799999999999999E-2</v>
      </c>
      <c r="H21" s="15" t="s">
        <v>13</v>
      </c>
      <c r="I21" s="16">
        <f>EXP(-C21*F21)</f>
        <v>0.88692043671715748</v>
      </c>
      <c r="J21" s="17">
        <v>2.486021031891085E-2</v>
      </c>
      <c r="K21" s="18"/>
      <c r="L21" s="18"/>
      <c r="M21" s="4"/>
      <c r="N21" s="4"/>
      <c r="O21" s="4"/>
      <c r="P21" s="4"/>
      <c r="Q21" s="4"/>
      <c r="R21" s="4"/>
      <c r="S21" s="4"/>
    </row>
    <row r="22" spans="1:19" x14ac:dyDescent="0.3">
      <c r="A22" s="58"/>
      <c r="B22" s="59"/>
      <c r="C22" s="60"/>
      <c r="D22" s="59"/>
      <c r="E22" s="59"/>
      <c r="F22" s="59"/>
      <c r="G22" s="59"/>
      <c r="H22" s="61"/>
      <c r="I22" s="59"/>
      <c r="J22" s="62"/>
      <c r="K22" s="4"/>
      <c r="L22" s="4"/>
      <c r="M22" s="4"/>
      <c r="N22" s="4"/>
      <c r="O22" s="4"/>
      <c r="P22" s="4"/>
      <c r="Q22" s="4"/>
      <c r="R22" s="4"/>
      <c r="S22" s="4"/>
    </row>
    <row r="23" spans="1:19" ht="20" x14ac:dyDescent="0.35">
      <c r="A23" s="5" t="s">
        <v>3</v>
      </c>
      <c r="B23" s="6" t="s">
        <v>0</v>
      </c>
      <c r="C23" s="5" t="s">
        <v>5</v>
      </c>
      <c r="D23" s="6" t="s">
        <v>7</v>
      </c>
      <c r="E23" s="6" t="s">
        <v>8</v>
      </c>
      <c r="F23" s="63" t="s">
        <v>26</v>
      </c>
      <c r="G23" s="64" t="s">
        <v>27</v>
      </c>
      <c r="H23" s="5" t="s">
        <v>17</v>
      </c>
      <c r="I23" s="26" t="s">
        <v>6</v>
      </c>
      <c r="J23" s="27" t="s">
        <v>9</v>
      </c>
      <c r="L23" s="4"/>
      <c r="M23" s="4"/>
      <c r="N23" s="4"/>
      <c r="O23" s="4"/>
      <c r="P23" s="4"/>
      <c r="Q23" s="4"/>
      <c r="R23" s="4"/>
      <c r="S23" s="4"/>
    </row>
    <row r="24" spans="1:19" x14ac:dyDescent="0.3">
      <c r="A24" s="38">
        <v>45646</v>
      </c>
      <c r="B24" s="65"/>
      <c r="C24" s="66"/>
      <c r="D24" s="41"/>
      <c r="E24" s="42"/>
      <c r="F24" s="43"/>
      <c r="G24" s="42"/>
      <c r="H24" s="35"/>
      <c r="I24" s="36"/>
      <c r="J24" s="67"/>
      <c r="N24" s="68"/>
    </row>
    <row r="25" spans="1:19" x14ac:dyDescent="0.3">
      <c r="A25" s="38">
        <v>45736</v>
      </c>
      <c r="B25" s="69">
        <f>$A$4*$B$4*C25</f>
        <v>2.5000000000000001E-3</v>
      </c>
      <c r="C25" s="43">
        <f>(A25-A24)/360</f>
        <v>0.25</v>
      </c>
      <c r="D25" s="41">
        <f>(A24-$A$24)/360</f>
        <v>0</v>
      </c>
      <c r="E25" s="42">
        <f>(A25-$A$24)/360</f>
        <v>0.25</v>
      </c>
      <c r="F25" s="43">
        <f t="shared" ref="F25:F32" si="9">EXP(-$J$21*D25)</f>
        <v>1</v>
      </c>
      <c r="G25" s="42">
        <f t="shared" ref="G25:G32" si="10">EXP(-$J$21*E25)</f>
        <v>0.99380422091030074</v>
      </c>
      <c r="H25" s="35">
        <f>$E$21*$I$21*(F25-G25)</f>
        <v>3.2970978576234598E-3</v>
      </c>
      <c r="I25" s="36">
        <f>B25*$I$21*G25</f>
        <v>2.203563184052796E-3</v>
      </c>
      <c r="J25" s="67">
        <f>H25-I25</f>
        <v>1.0935346735706638E-3</v>
      </c>
    </row>
    <row r="26" spans="1:19" x14ac:dyDescent="0.3">
      <c r="A26" s="38">
        <v>45828</v>
      </c>
      <c r="B26" s="69">
        <f t="shared" ref="B26:B32" si="11">$A$4*$B$4*C26</f>
        <v>2.5555555555555553E-3</v>
      </c>
      <c r="C26" s="43">
        <f t="shared" ref="C26:C32" si="12">(A26-A25)/360</f>
        <v>0.25555555555555554</v>
      </c>
      <c r="D26" s="41">
        <f>(A25-$A$24)/360</f>
        <v>0.25</v>
      </c>
      <c r="E26" s="42">
        <f>(A26-$A$24)/360</f>
        <v>0.50555555555555554</v>
      </c>
      <c r="F26" s="43">
        <f>EXP(-$J$21*D26)</f>
        <v>0.99380422091030074</v>
      </c>
      <c r="G26" s="42">
        <f t="shared" si="10"/>
        <v>0.98751043276336681</v>
      </c>
      <c r="H26" s="35">
        <f t="shared" ref="H26:H32" si="13">$E$21*$I$21*(F26-G26)</f>
        <v>3.3492535991303468E-3</v>
      </c>
      <c r="I26" s="36">
        <f>B26*$I$21*G26</f>
        <v>2.2382659154058212E-3</v>
      </c>
      <c r="J26" s="67">
        <f>H26-I26</f>
        <v>1.1109876837245257E-3</v>
      </c>
    </row>
    <row r="27" spans="1:19" x14ac:dyDescent="0.3">
      <c r="A27" s="38">
        <v>45920</v>
      </c>
      <c r="B27" s="69">
        <f t="shared" si="11"/>
        <v>2.5555555555555553E-3</v>
      </c>
      <c r="C27" s="43">
        <f t="shared" si="12"/>
        <v>0.25555555555555554</v>
      </c>
      <c r="D27" s="41">
        <f>(A26-$A$24)/360</f>
        <v>0.50555555555555554</v>
      </c>
      <c r="E27" s="42">
        <f t="shared" ref="E27:E31" si="14">(A27-$A$24)/360</f>
        <v>0.76111111111111107</v>
      </c>
      <c r="F27" s="43">
        <f>EXP(-$J$21*D27)</f>
        <v>0.98751043276336681</v>
      </c>
      <c r="G27" s="42">
        <f t="shared" si="10"/>
        <v>0.9812565033415267</v>
      </c>
      <c r="H27" s="35">
        <f t="shared" si="13"/>
        <v>3.3280426884100258E-3</v>
      </c>
      <c r="I27" s="36">
        <f t="shared" ref="I27:I32" si="15">B27*$I$21*G27</f>
        <v>2.2240909187700008E-3</v>
      </c>
      <c r="J27" s="67">
        <f>H27-I27</f>
        <v>1.103951769640025E-3</v>
      </c>
    </row>
    <row r="28" spans="1:19" x14ac:dyDescent="0.3">
      <c r="A28" s="38">
        <v>46011</v>
      </c>
      <c r="B28" s="69">
        <f t="shared" si="11"/>
        <v>2.5277777777777777E-3</v>
      </c>
      <c r="C28" s="43">
        <f t="shared" si="12"/>
        <v>0.25277777777777777</v>
      </c>
      <c r="D28" s="41">
        <f t="shared" ref="D28:D31" si="16">(A27-$A$24)/360</f>
        <v>0.76111111111111107</v>
      </c>
      <c r="E28" s="42">
        <f t="shared" si="14"/>
        <v>1.0138888888888888</v>
      </c>
      <c r="F28" s="43">
        <f t="shared" si="9"/>
        <v>0.9812565033415267</v>
      </c>
      <c r="G28" s="42">
        <f t="shared" si="10"/>
        <v>0.97510951519243461</v>
      </c>
      <c r="H28" s="35">
        <f t="shared" si="13"/>
        <v>3.2711336482127693E-3</v>
      </c>
      <c r="I28" s="36">
        <f t="shared" si="15"/>
        <v>2.1861348525722005E-3</v>
      </c>
      <c r="J28" s="67">
        <f t="shared" ref="J28:J32" si="17">H28-I28</f>
        <v>1.0849987956405688E-3</v>
      </c>
    </row>
    <row r="29" spans="1:19" x14ac:dyDescent="0.3">
      <c r="A29" s="38">
        <v>46101</v>
      </c>
      <c r="B29" s="69">
        <f t="shared" si="11"/>
        <v>2.5000000000000001E-3</v>
      </c>
      <c r="C29" s="43">
        <f t="shared" si="12"/>
        <v>0.25</v>
      </c>
      <c r="D29" s="41">
        <f t="shared" si="16"/>
        <v>1.0138888888888888</v>
      </c>
      <c r="E29" s="42">
        <f t="shared" si="14"/>
        <v>1.2638888888888888</v>
      </c>
      <c r="F29" s="43">
        <f t="shared" si="9"/>
        <v>0.97510951519243461</v>
      </c>
      <c r="G29" s="42">
        <f t="shared" si="10"/>
        <v>0.96906795204803853</v>
      </c>
      <c r="H29" s="35">
        <f t="shared" si="13"/>
        <v>3.2150314934892314E-3</v>
      </c>
      <c r="I29" s="36">
        <f t="shared" si="15"/>
        <v>2.1487154280976192E-3</v>
      </c>
      <c r="J29" s="67">
        <f>H29-I29</f>
        <v>1.0663160653916121E-3</v>
      </c>
    </row>
    <row r="30" spans="1:19" x14ac:dyDescent="0.3">
      <c r="A30" s="38">
        <v>46193</v>
      </c>
      <c r="B30" s="69">
        <f t="shared" si="11"/>
        <v>2.5555555555555553E-3</v>
      </c>
      <c r="C30" s="43">
        <f t="shared" si="12"/>
        <v>0.25555555555555554</v>
      </c>
      <c r="D30" s="41">
        <f t="shared" si="16"/>
        <v>1.2638888888888888</v>
      </c>
      <c r="E30" s="42">
        <f t="shared" si="14"/>
        <v>1.5194444444444444</v>
      </c>
      <c r="F30" s="43">
        <f t="shared" si="9"/>
        <v>0.96906795204803853</v>
      </c>
      <c r="G30" s="42">
        <f t="shared" si="10"/>
        <v>0.96293081933935787</v>
      </c>
      <c r="H30" s="35">
        <f t="shared" si="13"/>
        <v>3.2658890533045206E-3</v>
      </c>
      <c r="I30" s="36">
        <f t="shared" si="15"/>
        <v>2.1825543916431213E-3</v>
      </c>
      <c r="J30" s="67">
        <f>H30-I30</f>
        <v>1.0833346616613993E-3</v>
      </c>
    </row>
    <row r="31" spans="1:19" x14ac:dyDescent="0.3">
      <c r="A31" s="38">
        <v>46285</v>
      </c>
      <c r="B31" s="69">
        <f t="shared" si="11"/>
        <v>2.5555555555555553E-3</v>
      </c>
      <c r="C31" s="43">
        <f t="shared" si="12"/>
        <v>0.25555555555555554</v>
      </c>
      <c r="D31" s="41">
        <f t="shared" si="16"/>
        <v>1.5194444444444444</v>
      </c>
      <c r="E31" s="42">
        <f t="shared" si="14"/>
        <v>1.7749999999999999</v>
      </c>
      <c r="F31" s="43">
        <f t="shared" si="9"/>
        <v>0.96293081933935787</v>
      </c>
      <c r="G31" s="42">
        <f t="shared" si="10"/>
        <v>0.95683255325277972</v>
      </c>
      <c r="H31" s="35">
        <f>$E$21*$I$21*(F31-G31)</f>
        <v>3.245206092435195E-3</v>
      </c>
      <c r="I31" s="36">
        <f t="shared" si="15"/>
        <v>2.168732217545712E-3</v>
      </c>
      <c r="J31" s="67">
        <f t="shared" si="17"/>
        <v>1.076473874889483E-3</v>
      </c>
    </row>
    <row r="32" spans="1:19" x14ac:dyDescent="0.3">
      <c r="A32" s="70">
        <v>46376</v>
      </c>
      <c r="B32" s="71">
        <f t="shared" si="11"/>
        <v>2.5277777777777777E-3</v>
      </c>
      <c r="C32" s="72">
        <f t="shared" si="12"/>
        <v>0.25277777777777777</v>
      </c>
      <c r="D32" s="73">
        <f>(A31-$A$24)/360</f>
        <v>1.7749999999999999</v>
      </c>
      <c r="E32" s="74">
        <f>(A32-$A$24)/360</f>
        <v>2.0277777777777777</v>
      </c>
      <c r="F32" s="72">
        <f t="shared" si="9"/>
        <v>0.95683255325277972</v>
      </c>
      <c r="G32" s="72">
        <f t="shared" si="10"/>
        <v>0.95083856661882482</v>
      </c>
      <c r="H32" s="75">
        <f t="shared" si="13"/>
        <v>3.1897135458384481E-3</v>
      </c>
      <c r="I32" s="76">
        <f t="shared" si="15"/>
        <v>2.1317208962369628E-3</v>
      </c>
      <c r="J32" s="77">
        <f t="shared" si="17"/>
        <v>1.0579926496014852E-3</v>
      </c>
    </row>
    <row r="33" spans="1:11" x14ac:dyDescent="0.3">
      <c r="A33" s="78"/>
      <c r="B33" s="79"/>
      <c r="C33" s="61"/>
      <c r="D33" s="61"/>
      <c r="E33" s="61"/>
      <c r="F33" s="61"/>
      <c r="G33" s="61"/>
      <c r="H33" s="61"/>
      <c r="I33" s="80"/>
      <c r="J33" s="88">
        <f>J16+SUM(J25:J32)*EXP(-$J$4*($E$15))</f>
        <v>2.0800000200272017E-2</v>
      </c>
      <c r="K33" s="2"/>
    </row>
    <row r="34" spans="1:11" x14ac:dyDescent="0.3">
      <c r="I34" s="51"/>
    </row>
    <row r="35" spans="1:11" x14ac:dyDescent="0.3">
      <c r="I35" s="51"/>
    </row>
    <row r="36" spans="1:11" x14ac:dyDescent="0.3">
      <c r="A36" s="1" t="s">
        <v>28</v>
      </c>
      <c r="C36" s="1"/>
      <c r="I36" s="51"/>
    </row>
    <row r="37" spans="1:11" ht="16" customHeight="1" x14ac:dyDescent="0.3">
      <c r="A37" s="91" t="s">
        <v>19</v>
      </c>
      <c r="B37" s="91"/>
      <c r="C37" s="1"/>
      <c r="I37" s="51"/>
    </row>
    <row r="38" spans="1:11" ht="15" customHeight="1" x14ac:dyDescent="0.3">
      <c r="A38" s="27" t="s">
        <v>10</v>
      </c>
      <c r="B38" s="81"/>
      <c r="C38" s="82"/>
      <c r="I38" s="51"/>
    </row>
    <row r="39" spans="1:11" x14ac:dyDescent="0.3">
      <c r="A39" s="83">
        <v>1</v>
      </c>
      <c r="B39" s="27">
        <f>EXP(-$J$4*A39)</f>
        <v>0.97248207341093229</v>
      </c>
      <c r="C39" s="84"/>
      <c r="I39" s="2"/>
    </row>
    <row r="40" spans="1:11" ht="16" customHeight="1" x14ac:dyDescent="0.3">
      <c r="A40" s="83">
        <v>2</v>
      </c>
      <c r="B40" s="27">
        <f>EXP(-$J$4*A40)</f>
        <v>0.94572138310562592</v>
      </c>
      <c r="C40" s="84"/>
      <c r="I40" s="2"/>
    </row>
    <row r="41" spans="1:11" ht="16" customHeight="1" x14ac:dyDescent="0.3">
      <c r="A41" s="83">
        <v>3</v>
      </c>
      <c r="B41" s="27">
        <f>EXP(-$J$21*(A41-A40))*$B$40</f>
        <v>0.92250038598188056</v>
      </c>
      <c r="C41" s="84"/>
      <c r="I41" s="51"/>
    </row>
    <row r="42" spans="1:11" ht="15" customHeight="1" x14ac:dyDescent="0.3">
      <c r="A42" s="83">
        <v>4</v>
      </c>
      <c r="B42" s="27">
        <f>EXP(-$J$21*(A42-A40))*$B$40</f>
        <v>0.89984955118823962</v>
      </c>
      <c r="C42" s="84"/>
    </row>
  </sheetData>
  <mergeCells count="9">
    <mergeCell ref="A2:J2"/>
    <mergeCell ref="A19:J19"/>
    <mergeCell ref="A37:B37"/>
    <mergeCell ref="L10:M10"/>
    <mergeCell ref="L3:M3"/>
    <mergeCell ref="L2:M2"/>
    <mergeCell ref="L6:M6"/>
    <mergeCell ref="L7:M7"/>
    <mergeCell ref="L8:M8"/>
  </mergeCells>
  <conditionalFormatting sqref="J16">
    <cfRule type="cellIs" dxfId="1" priority="1" operator="equal">
      <formula>$G$4</formula>
    </cfRule>
  </conditionalFormatting>
  <conditionalFormatting sqref="J33">
    <cfRule type="cellIs" dxfId="0" priority="2" operator="equal">
      <formula>$G$21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A51C-7973-4830-888F-445EA57904A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AAF139BD9E584FAD4E652A9AE69D78" ma:contentTypeVersion="2" ma:contentTypeDescription="Creare un nuovo documento." ma:contentTypeScope="" ma:versionID="1146e70eb789bd06b43476cb97607e26">
  <xsd:schema xmlns:xsd="http://www.w3.org/2001/XMLSchema" xmlns:xs="http://www.w3.org/2001/XMLSchema" xmlns:p="http://schemas.microsoft.com/office/2006/metadata/properties" xmlns:ns2="7f729578-3be4-41ee-a061-be0d59cc7491" targetNamespace="http://schemas.microsoft.com/office/2006/metadata/properties" ma:root="true" ma:fieldsID="ba6fdb729d2aad7571f9960ab18d2d2c" ns2:_="">
    <xsd:import namespace="7f729578-3be4-41ee-a061-be0d59cc74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29578-3be4-41ee-a061-be0d59cc74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B3ECB1-3D55-4D4D-A967-439C775F38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729578-3be4-41ee-a061-be0d59cc74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D51BC6-66F4-478B-AC92-895896D84E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54A43A-3FF5-459B-89BF-CE75FF84A85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</dc:creator>
  <cp:lastModifiedBy>Mattia Sigona</cp:lastModifiedBy>
  <dcterms:created xsi:type="dcterms:W3CDTF">2020-12-09T16:01:28Z</dcterms:created>
  <dcterms:modified xsi:type="dcterms:W3CDTF">2023-03-10T15:11:16Z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0x010100C2AAF139BD9E584FAD4E652A9AE69D78</vt:lpwstr>
  </property>
</Properties>
</file>